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4\"/>
    </mc:Choice>
  </mc:AlternateContent>
  <xr:revisionPtr revIDLastSave="0" documentId="8_{2CDB4F87-396C-477C-B194-4A715F940E67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186" r:id="rId3"/>
    <sheet name="MANİSA" sheetId="188" r:id="rId4"/>
    <sheet name="İZMİR - KONAK" sheetId="189" r:id="rId5"/>
    <sheet name="İZMİR - BORNOVA" sheetId="190" r:id="rId6"/>
    <sheet name="İZMİR - BUCA" sheetId="191" r:id="rId7"/>
    <sheet name="İZMİR - KARŞIYAKA" sheetId="192" r:id="rId8"/>
    <sheet name="İZMİR - NARLIDERE" sheetId="193" r:id="rId9"/>
    <sheet name="İZMİR - GAZİEMİR" sheetId="194" r:id="rId10"/>
    <sheet name="İZMİR - ÇİĞLİ" sheetId="195" r:id="rId11"/>
    <sheet name="İZMİR - GÜZELBAHÇE" sheetId="196" r:id="rId12"/>
    <sheet name="İZMİR - KARABAĞLAR" sheetId="197" r:id="rId13"/>
    <sheet name="İZMİR - SELÇUK" sheetId="198" r:id="rId14"/>
    <sheet name="İZMİR - SEFERİHİSAR" sheetId="199" r:id="rId15"/>
    <sheet name="İZMİR - ÖDEMİŞ" sheetId="200" r:id="rId16"/>
    <sheet name="İZMİR - BERGAMA" sheetId="201" r:id="rId17"/>
    <sheet name="İZMİR - ALİAĞA" sheetId="202" r:id="rId18"/>
    <sheet name="İZMİR - ÇEŞME" sheetId="203" r:id="rId19"/>
    <sheet name="İZMİR - URLA" sheetId="204" r:id="rId20"/>
    <sheet name="İZMİR - BAYINDIR" sheetId="205" r:id="rId21"/>
    <sheet name="İZMİR - KARABURUN" sheetId="206" r:id="rId22"/>
    <sheet name="İZMİR - MENDERES" sheetId="207" r:id="rId23"/>
    <sheet name="İZMİR - FOÇA" sheetId="208" r:id="rId24"/>
    <sheet name="İZMİR - KINIK" sheetId="209" r:id="rId25"/>
    <sheet name="İZMİR - TORBALI" sheetId="210" r:id="rId26"/>
    <sheet name="İZMİR - KEMALPAŞA" sheetId="211" r:id="rId27"/>
    <sheet name="İZMİR - MENEMEN" sheetId="212" r:id="rId28"/>
    <sheet name="İZMİR - TİRE" sheetId="213" r:id="rId29"/>
    <sheet name="İZMİR - DİKİLİ" sheetId="214" r:id="rId30"/>
    <sheet name="İZMİR - KİRAZ" sheetId="215" r:id="rId31"/>
    <sheet name="İZMİR - BEYDAĞ" sheetId="216" r:id="rId32"/>
    <sheet name="İZMİR - BAYRAKLI" sheetId="217" r:id="rId33"/>
    <sheet name="İZMİR - BALÇOVA" sheetId="218" r:id="rId34"/>
    <sheet name="MANİSA - AKHİSAR" sheetId="219" r:id="rId35"/>
    <sheet name="MANİSA - ALAŞEHİR" sheetId="220" r:id="rId36"/>
    <sheet name="MANİSA - DEMİRCİ" sheetId="221" r:id="rId37"/>
    <sheet name="MANİSA - GÖRDES" sheetId="222" r:id="rId38"/>
    <sheet name="MANİSA - KIRKAĞAÇ" sheetId="223" r:id="rId39"/>
    <sheet name="MANİSA - KULA" sheetId="224" r:id="rId40"/>
    <sheet name="MANİSA - SALİHLİ" sheetId="225" r:id="rId41"/>
    <sheet name="MANİSA - SARIGÖL" sheetId="226" r:id="rId42"/>
    <sheet name="MANİSA - SARUHANLI" sheetId="227" r:id="rId43"/>
    <sheet name="MANİSA - SELENDİ" sheetId="228" r:id="rId44"/>
    <sheet name="MANİSA - SOMA" sheetId="229" r:id="rId45"/>
    <sheet name="MANİSA - TURGUTLU" sheetId="230" r:id="rId46"/>
    <sheet name="MANİSA - AHMETLİ" sheetId="231" r:id="rId47"/>
    <sheet name="MANİSA - GÖLMARMARA" sheetId="232" r:id="rId48"/>
    <sheet name="MANİSA - KÖPRÜBAŞI" sheetId="233" r:id="rId49"/>
    <sheet name="MANİSA - ŞEHZADELER" sheetId="234" r:id="rId50"/>
    <sheet name="MANİSA - YUNUSEMRE" sheetId="235" r:id="rId51"/>
    <sheet name="ABONE SAYILARI" sheetId="4" r:id="rId52"/>
  </sheets>
  <definedNames>
    <definedName name="_xlnm._FilterDatabase" localSheetId="51" hidden="1">'ABONE SAYILARI'!$C$3:$H$6</definedName>
    <definedName name="_xlnm._FilterDatabase" localSheetId="0" hidden="1">'TABLO-1'!$A$1:$Z$1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6" i="235" l="1"/>
  <c r="I66" i="235"/>
  <c r="G66" i="235"/>
  <c r="F66" i="235"/>
  <c r="D66" i="235"/>
  <c r="C66" i="235"/>
  <c r="D61" i="235"/>
  <c r="C61" i="235"/>
  <c r="J60" i="235"/>
  <c r="I60" i="235"/>
  <c r="G60" i="235"/>
  <c r="F60" i="235"/>
  <c r="D60" i="235"/>
  <c r="C60" i="235"/>
  <c r="J59" i="235"/>
  <c r="I59" i="235"/>
  <c r="G59" i="235"/>
  <c r="F59" i="235"/>
  <c r="D59" i="235"/>
  <c r="C59" i="235"/>
  <c r="J58" i="235"/>
  <c r="J61" i="235" s="1"/>
  <c r="I58" i="235"/>
  <c r="I61" i="235" s="1"/>
  <c r="G58" i="235"/>
  <c r="G61" i="235" s="1"/>
  <c r="F58" i="235"/>
  <c r="F61" i="235" s="1"/>
  <c r="D58" i="235"/>
  <c r="C58" i="235"/>
  <c r="F55" i="235"/>
  <c r="C55" i="235"/>
  <c r="J54" i="235"/>
  <c r="I54" i="235"/>
  <c r="G54" i="235"/>
  <c r="F54" i="235"/>
  <c r="D54" i="235"/>
  <c r="D55" i="235" s="1"/>
  <c r="C54" i="235"/>
  <c r="J53" i="235"/>
  <c r="I53" i="235"/>
  <c r="G53" i="235"/>
  <c r="F53" i="235"/>
  <c r="D53" i="235"/>
  <c r="C53" i="235"/>
  <c r="J52" i="235"/>
  <c r="I52" i="235"/>
  <c r="G52" i="235"/>
  <c r="F52" i="235"/>
  <c r="D52" i="235"/>
  <c r="C52" i="235"/>
  <c r="J51" i="235"/>
  <c r="I51" i="235"/>
  <c r="G51" i="235"/>
  <c r="G55" i="235" s="1"/>
  <c r="F51" i="235"/>
  <c r="D51" i="235"/>
  <c r="C51" i="235"/>
  <c r="J50" i="235"/>
  <c r="J55" i="235" s="1"/>
  <c r="I50" i="235"/>
  <c r="I55" i="235" s="1"/>
  <c r="G50" i="235"/>
  <c r="F50" i="235"/>
  <c r="D50" i="235"/>
  <c r="C50" i="235"/>
  <c r="J46" i="235"/>
  <c r="I46" i="235"/>
  <c r="G46" i="235"/>
  <c r="F46" i="235"/>
  <c r="D46" i="235"/>
  <c r="C46" i="235"/>
  <c r="J45" i="235"/>
  <c r="I45" i="235"/>
  <c r="G45" i="235"/>
  <c r="F45" i="235"/>
  <c r="D45" i="235"/>
  <c r="C45" i="235"/>
  <c r="J44" i="235"/>
  <c r="I44" i="235"/>
  <c r="G44" i="235"/>
  <c r="F44" i="235"/>
  <c r="D44" i="235"/>
  <c r="C44" i="235"/>
  <c r="J43" i="235"/>
  <c r="I43" i="235"/>
  <c r="G43" i="235"/>
  <c r="F43" i="235"/>
  <c r="D43" i="235"/>
  <c r="C43" i="235"/>
  <c r="J42" i="235"/>
  <c r="I42" i="235"/>
  <c r="G42" i="235"/>
  <c r="F42" i="235"/>
  <c r="D42" i="235"/>
  <c r="C42" i="235"/>
  <c r="J41" i="235"/>
  <c r="I41" i="235"/>
  <c r="G41" i="235"/>
  <c r="F41" i="235"/>
  <c r="F47" i="235" s="1"/>
  <c r="D41" i="235"/>
  <c r="C41" i="235"/>
  <c r="C47" i="235" s="1"/>
  <c r="J40" i="235"/>
  <c r="I40" i="235"/>
  <c r="G40" i="235"/>
  <c r="F40" i="235"/>
  <c r="D40" i="235"/>
  <c r="D47" i="235" s="1"/>
  <c r="C40" i="235"/>
  <c r="J39" i="235"/>
  <c r="I39" i="235"/>
  <c r="G39" i="235"/>
  <c r="F39" i="235"/>
  <c r="D39" i="235"/>
  <c r="C39" i="235"/>
  <c r="J38" i="235"/>
  <c r="I38" i="235"/>
  <c r="G38" i="235"/>
  <c r="F38" i="235"/>
  <c r="D38" i="235"/>
  <c r="C38" i="235"/>
  <c r="J37" i="235"/>
  <c r="J47" i="235" s="1"/>
  <c r="I37" i="235"/>
  <c r="I47" i="235" s="1"/>
  <c r="G37" i="235"/>
  <c r="G47" i="235" s="1"/>
  <c r="F37" i="235"/>
  <c r="D37" i="235"/>
  <c r="C37" i="235"/>
  <c r="J33" i="235"/>
  <c r="I33" i="235"/>
  <c r="G33" i="235"/>
  <c r="F33" i="235"/>
  <c r="F34" i="235" s="1"/>
  <c r="D33" i="235"/>
  <c r="C33" i="235"/>
  <c r="J32" i="235"/>
  <c r="I32" i="235"/>
  <c r="G32" i="235"/>
  <c r="F32" i="235"/>
  <c r="D32" i="235"/>
  <c r="C32" i="235"/>
  <c r="J31" i="235"/>
  <c r="I31" i="235"/>
  <c r="G31" i="235"/>
  <c r="F31" i="235"/>
  <c r="D31" i="235"/>
  <c r="C31" i="235"/>
  <c r="J30" i="235"/>
  <c r="I30" i="235"/>
  <c r="I34" i="235" s="1"/>
  <c r="G30" i="235"/>
  <c r="F30" i="235"/>
  <c r="D30" i="235"/>
  <c r="C30" i="235"/>
  <c r="J29" i="235"/>
  <c r="J34" i="235" s="1"/>
  <c r="I29" i="235"/>
  <c r="G29" i="235"/>
  <c r="G34" i="235" s="1"/>
  <c r="F29" i="235"/>
  <c r="D29" i="235"/>
  <c r="D34" i="235" s="1"/>
  <c r="C29" i="235"/>
  <c r="C34" i="235" s="1"/>
  <c r="J25" i="235"/>
  <c r="I25" i="235"/>
  <c r="G25" i="235"/>
  <c r="F25" i="235"/>
  <c r="D25" i="235"/>
  <c r="C25" i="235"/>
  <c r="J24" i="235"/>
  <c r="I24" i="235"/>
  <c r="G24" i="235"/>
  <c r="F24" i="235"/>
  <c r="D24" i="235"/>
  <c r="C24" i="235"/>
  <c r="J23" i="235"/>
  <c r="I23" i="235"/>
  <c r="G23" i="235"/>
  <c r="F23" i="235"/>
  <c r="D23" i="235"/>
  <c r="C23" i="235"/>
  <c r="J22" i="235"/>
  <c r="I22" i="235"/>
  <c r="G22" i="235"/>
  <c r="F22" i="235"/>
  <c r="D22" i="235"/>
  <c r="C22" i="235"/>
  <c r="J21" i="235"/>
  <c r="I21" i="235"/>
  <c r="G21" i="235"/>
  <c r="F21" i="235"/>
  <c r="D21" i="235"/>
  <c r="C21" i="235"/>
  <c r="J20" i="235"/>
  <c r="I20" i="235"/>
  <c r="G20" i="235"/>
  <c r="F20" i="235"/>
  <c r="D20" i="235"/>
  <c r="C20" i="235"/>
  <c r="J19" i="235"/>
  <c r="I19" i="235"/>
  <c r="G19" i="235"/>
  <c r="F19" i="235"/>
  <c r="F26" i="235" s="1"/>
  <c r="D19" i="235"/>
  <c r="C19" i="235"/>
  <c r="J18" i="235"/>
  <c r="I18" i="235"/>
  <c r="G18" i="235"/>
  <c r="F18" i="235"/>
  <c r="D18" i="235"/>
  <c r="C18" i="235"/>
  <c r="J17" i="235"/>
  <c r="I17" i="235"/>
  <c r="G17" i="235"/>
  <c r="F17" i="235"/>
  <c r="D17" i="235"/>
  <c r="C17" i="235"/>
  <c r="J16" i="235"/>
  <c r="J26" i="235" s="1"/>
  <c r="I16" i="235"/>
  <c r="I26" i="235" s="1"/>
  <c r="G16" i="235"/>
  <c r="G26" i="235" s="1"/>
  <c r="F16" i="235"/>
  <c r="D16" i="235"/>
  <c r="D26" i="235" s="1"/>
  <c r="C16" i="235"/>
  <c r="C26" i="235" s="1"/>
  <c r="J66" i="234"/>
  <c r="I66" i="234"/>
  <c r="G66" i="234"/>
  <c r="F66" i="234"/>
  <c r="D66" i="234"/>
  <c r="C66" i="234"/>
  <c r="C61" i="234"/>
  <c r="J60" i="234"/>
  <c r="I60" i="234"/>
  <c r="G60" i="234"/>
  <c r="F60" i="234"/>
  <c r="D60" i="234"/>
  <c r="C60" i="234"/>
  <c r="J59" i="234"/>
  <c r="I59" i="234"/>
  <c r="G59" i="234"/>
  <c r="F59" i="234"/>
  <c r="D59" i="234"/>
  <c r="C59" i="234"/>
  <c r="J58" i="234"/>
  <c r="J61" i="234" s="1"/>
  <c r="I58" i="234"/>
  <c r="I61" i="234" s="1"/>
  <c r="G58" i="234"/>
  <c r="G61" i="234" s="1"/>
  <c r="F58" i="234"/>
  <c r="F61" i="234" s="1"/>
  <c r="D58" i="234"/>
  <c r="D61" i="234" s="1"/>
  <c r="C58" i="234"/>
  <c r="D55" i="234"/>
  <c r="C55" i="234"/>
  <c r="J54" i="234"/>
  <c r="I54" i="234"/>
  <c r="G54" i="234"/>
  <c r="F54" i="234"/>
  <c r="D54" i="234"/>
  <c r="C54" i="234"/>
  <c r="J53" i="234"/>
  <c r="I53" i="234"/>
  <c r="G53" i="234"/>
  <c r="F53" i="234"/>
  <c r="D53" i="234"/>
  <c r="C53" i="234"/>
  <c r="J52" i="234"/>
  <c r="I52" i="234"/>
  <c r="G52" i="234"/>
  <c r="F52" i="234"/>
  <c r="D52" i="234"/>
  <c r="C52" i="234"/>
  <c r="J51" i="234"/>
  <c r="I51" i="234"/>
  <c r="G51" i="234"/>
  <c r="F51" i="234"/>
  <c r="D51" i="234"/>
  <c r="C51" i="234"/>
  <c r="J50" i="234"/>
  <c r="J55" i="234" s="1"/>
  <c r="I50" i="234"/>
  <c r="I55" i="234" s="1"/>
  <c r="G50" i="234"/>
  <c r="G55" i="234" s="1"/>
  <c r="F50" i="234"/>
  <c r="F55" i="234" s="1"/>
  <c r="D50" i="234"/>
  <c r="C50" i="234"/>
  <c r="J46" i="234"/>
  <c r="I46" i="234"/>
  <c r="G46" i="234"/>
  <c r="F46" i="234"/>
  <c r="D46" i="234"/>
  <c r="C46" i="234"/>
  <c r="J45" i="234"/>
  <c r="I45" i="234"/>
  <c r="G45" i="234"/>
  <c r="F45" i="234"/>
  <c r="D45" i="234"/>
  <c r="C45" i="234"/>
  <c r="J44" i="234"/>
  <c r="I44" i="234"/>
  <c r="G44" i="234"/>
  <c r="F44" i="234"/>
  <c r="D44" i="234"/>
  <c r="C44" i="234"/>
  <c r="J43" i="234"/>
  <c r="I43" i="234"/>
  <c r="G43" i="234"/>
  <c r="F43" i="234"/>
  <c r="D43" i="234"/>
  <c r="C43" i="234"/>
  <c r="J42" i="234"/>
  <c r="I42" i="234"/>
  <c r="G42" i="234"/>
  <c r="F42" i="234"/>
  <c r="F47" i="234" s="1"/>
  <c r="D42" i="234"/>
  <c r="C42" i="234"/>
  <c r="J41" i="234"/>
  <c r="I41" i="234"/>
  <c r="G41" i="234"/>
  <c r="F41" i="234"/>
  <c r="D41" i="234"/>
  <c r="D47" i="234" s="1"/>
  <c r="C41" i="234"/>
  <c r="C47" i="234" s="1"/>
  <c r="J40" i="234"/>
  <c r="I40" i="234"/>
  <c r="G40" i="234"/>
  <c r="F40" i="234"/>
  <c r="D40" i="234"/>
  <c r="C40" i="234"/>
  <c r="J39" i="234"/>
  <c r="I39" i="234"/>
  <c r="G39" i="234"/>
  <c r="F39" i="234"/>
  <c r="D39" i="234"/>
  <c r="C39" i="234"/>
  <c r="J38" i="234"/>
  <c r="I38" i="234"/>
  <c r="G38" i="234"/>
  <c r="F38" i="234"/>
  <c r="D38" i="234"/>
  <c r="C38" i="234"/>
  <c r="J37" i="234"/>
  <c r="J47" i="234" s="1"/>
  <c r="I37" i="234"/>
  <c r="I47" i="234" s="1"/>
  <c r="G37" i="234"/>
  <c r="G47" i="234" s="1"/>
  <c r="F37" i="234"/>
  <c r="D37" i="234"/>
  <c r="C37" i="234"/>
  <c r="F34" i="234"/>
  <c r="J33" i="234"/>
  <c r="I33" i="234"/>
  <c r="G33" i="234"/>
  <c r="F33" i="234"/>
  <c r="D33" i="234"/>
  <c r="C33" i="234"/>
  <c r="J32" i="234"/>
  <c r="I32" i="234"/>
  <c r="G32" i="234"/>
  <c r="F32" i="234"/>
  <c r="D32" i="234"/>
  <c r="C32" i="234"/>
  <c r="J31" i="234"/>
  <c r="I31" i="234"/>
  <c r="G31" i="234"/>
  <c r="F31" i="234"/>
  <c r="D31" i="234"/>
  <c r="C31" i="234"/>
  <c r="J30" i="234"/>
  <c r="I30" i="234"/>
  <c r="G30" i="234"/>
  <c r="F30" i="234"/>
  <c r="D30" i="234"/>
  <c r="C30" i="234"/>
  <c r="J29" i="234"/>
  <c r="J34" i="234" s="1"/>
  <c r="I29" i="234"/>
  <c r="I34" i="234" s="1"/>
  <c r="G29" i="234"/>
  <c r="G34" i="234" s="1"/>
  <c r="F29" i="234"/>
  <c r="D29" i="234"/>
  <c r="D34" i="234" s="1"/>
  <c r="C29" i="234"/>
  <c r="C34" i="234" s="1"/>
  <c r="J25" i="234"/>
  <c r="I25" i="234"/>
  <c r="G25" i="234"/>
  <c r="F25" i="234"/>
  <c r="D25" i="234"/>
  <c r="C25" i="234"/>
  <c r="J24" i="234"/>
  <c r="I24" i="234"/>
  <c r="G24" i="234"/>
  <c r="F24" i="234"/>
  <c r="D24" i="234"/>
  <c r="C24" i="234"/>
  <c r="J23" i="234"/>
  <c r="I23" i="234"/>
  <c r="G23" i="234"/>
  <c r="F23" i="234"/>
  <c r="D23" i="234"/>
  <c r="C23" i="234"/>
  <c r="J22" i="234"/>
  <c r="I22" i="234"/>
  <c r="G22" i="234"/>
  <c r="F22" i="234"/>
  <c r="D22" i="234"/>
  <c r="C22" i="234"/>
  <c r="J21" i="234"/>
  <c r="I21" i="234"/>
  <c r="G21" i="234"/>
  <c r="F21" i="234"/>
  <c r="D21" i="234"/>
  <c r="C21" i="234"/>
  <c r="J20" i="234"/>
  <c r="I20" i="234"/>
  <c r="G20" i="234"/>
  <c r="G26" i="234" s="1"/>
  <c r="F20" i="234"/>
  <c r="F26" i="234" s="1"/>
  <c r="D20" i="234"/>
  <c r="C20" i="234"/>
  <c r="J19" i="234"/>
  <c r="I19" i="234"/>
  <c r="G19" i="234"/>
  <c r="F19" i="234"/>
  <c r="D19" i="234"/>
  <c r="C19" i="234"/>
  <c r="J18" i="234"/>
  <c r="I18" i="234"/>
  <c r="G18" i="234"/>
  <c r="F18" i="234"/>
  <c r="D18" i="234"/>
  <c r="C18" i="234"/>
  <c r="J17" i="234"/>
  <c r="I17" i="234"/>
  <c r="G17" i="234"/>
  <c r="F17" i="234"/>
  <c r="D17" i="234"/>
  <c r="C17" i="234"/>
  <c r="J16" i="234"/>
  <c r="J26" i="234" s="1"/>
  <c r="I16" i="234"/>
  <c r="I26" i="234" s="1"/>
  <c r="G16" i="234"/>
  <c r="F16" i="234"/>
  <c r="D16" i="234"/>
  <c r="D26" i="234" s="1"/>
  <c r="C16" i="234"/>
  <c r="C26" i="234" s="1"/>
  <c r="J66" i="233"/>
  <c r="I66" i="233"/>
  <c r="G66" i="233"/>
  <c r="F66" i="233"/>
  <c r="D66" i="233"/>
  <c r="C66" i="233"/>
  <c r="J60" i="233"/>
  <c r="I60" i="233"/>
  <c r="G60" i="233"/>
  <c r="F60" i="233"/>
  <c r="D60" i="233"/>
  <c r="C60" i="233"/>
  <c r="J59" i="233"/>
  <c r="I59" i="233"/>
  <c r="I61" i="233" s="1"/>
  <c r="G59" i="233"/>
  <c r="F59" i="233"/>
  <c r="D59" i="233"/>
  <c r="C59" i="233"/>
  <c r="J58" i="233"/>
  <c r="J61" i="233" s="1"/>
  <c r="I58" i="233"/>
  <c r="G58" i="233"/>
  <c r="G61" i="233" s="1"/>
  <c r="F58" i="233"/>
  <c r="F61" i="233" s="1"/>
  <c r="D58" i="233"/>
  <c r="D61" i="233" s="1"/>
  <c r="C58" i="233"/>
  <c r="C61" i="233" s="1"/>
  <c r="D55" i="233"/>
  <c r="C55" i="233"/>
  <c r="J54" i="233"/>
  <c r="I54" i="233"/>
  <c r="G54" i="233"/>
  <c r="F54" i="233"/>
  <c r="D54" i="233"/>
  <c r="C54" i="233"/>
  <c r="J53" i="233"/>
  <c r="I53" i="233"/>
  <c r="G53" i="233"/>
  <c r="F53" i="233"/>
  <c r="D53" i="233"/>
  <c r="C53" i="233"/>
  <c r="J52" i="233"/>
  <c r="I52" i="233"/>
  <c r="G52" i="233"/>
  <c r="F52" i="233"/>
  <c r="D52" i="233"/>
  <c r="C52" i="233"/>
  <c r="J51" i="233"/>
  <c r="I51" i="233"/>
  <c r="I55" i="233" s="1"/>
  <c r="G51" i="233"/>
  <c r="F51" i="233"/>
  <c r="D51" i="233"/>
  <c r="C51" i="233"/>
  <c r="J50" i="233"/>
  <c r="J55" i="233" s="1"/>
  <c r="I50" i="233"/>
  <c r="G50" i="233"/>
  <c r="G55" i="233" s="1"/>
  <c r="F50" i="233"/>
  <c r="F55" i="233" s="1"/>
  <c r="D50" i="233"/>
  <c r="C50" i="233"/>
  <c r="J46" i="233"/>
  <c r="I46" i="233"/>
  <c r="G46" i="233"/>
  <c r="F46" i="233"/>
  <c r="D46" i="233"/>
  <c r="C46" i="233"/>
  <c r="J45" i="233"/>
  <c r="I45" i="233"/>
  <c r="G45" i="233"/>
  <c r="F45" i="233"/>
  <c r="D45" i="233"/>
  <c r="C45" i="233"/>
  <c r="J44" i="233"/>
  <c r="I44" i="233"/>
  <c r="G44" i="233"/>
  <c r="F44" i="233"/>
  <c r="D44" i="233"/>
  <c r="C44" i="233"/>
  <c r="J43" i="233"/>
  <c r="I43" i="233"/>
  <c r="G43" i="233"/>
  <c r="F43" i="233"/>
  <c r="D43" i="233"/>
  <c r="C43" i="233"/>
  <c r="J42" i="233"/>
  <c r="I42" i="233"/>
  <c r="G42" i="233"/>
  <c r="F42" i="233"/>
  <c r="D42" i="233"/>
  <c r="C42" i="233"/>
  <c r="J41" i="233"/>
  <c r="I41" i="233"/>
  <c r="G41" i="233"/>
  <c r="F41" i="233"/>
  <c r="D41" i="233"/>
  <c r="C41" i="233"/>
  <c r="J40" i="233"/>
  <c r="I40" i="233"/>
  <c r="G40" i="233"/>
  <c r="F40" i="233"/>
  <c r="D40" i="233"/>
  <c r="C40" i="233"/>
  <c r="J39" i="233"/>
  <c r="I39" i="233"/>
  <c r="G39" i="233"/>
  <c r="F39" i="233"/>
  <c r="D39" i="233"/>
  <c r="C39" i="233"/>
  <c r="J38" i="233"/>
  <c r="I38" i="233"/>
  <c r="G38" i="233"/>
  <c r="F38" i="233"/>
  <c r="D38" i="233"/>
  <c r="C38" i="233"/>
  <c r="J37" i="233"/>
  <c r="J47" i="233" s="1"/>
  <c r="I37" i="233"/>
  <c r="I47" i="233" s="1"/>
  <c r="G37" i="233"/>
  <c r="G47" i="233" s="1"/>
  <c r="F37" i="233"/>
  <c r="D37" i="233"/>
  <c r="C37" i="233"/>
  <c r="J33" i="233"/>
  <c r="I33" i="233"/>
  <c r="G33" i="233"/>
  <c r="F33" i="233"/>
  <c r="D33" i="233"/>
  <c r="C33" i="233"/>
  <c r="J32" i="233"/>
  <c r="I32" i="233"/>
  <c r="G32" i="233"/>
  <c r="F32" i="233"/>
  <c r="D32" i="233"/>
  <c r="C32" i="233"/>
  <c r="J31" i="233"/>
  <c r="I31" i="233"/>
  <c r="G31" i="233"/>
  <c r="F31" i="233"/>
  <c r="D31" i="233"/>
  <c r="C31" i="233"/>
  <c r="J30" i="233"/>
  <c r="I30" i="233"/>
  <c r="G30" i="233"/>
  <c r="F30" i="233"/>
  <c r="D30" i="233"/>
  <c r="C30" i="233"/>
  <c r="J29" i="233"/>
  <c r="I29" i="233"/>
  <c r="I34" i="233" s="1"/>
  <c r="G29" i="233"/>
  <c r="F29" i="233"/>
  <c r="F34" i="233" s="1"/>
  <c r="D29" i="233"/>
  <c r="C29" i="233"/>
  <c r="J25" i="233"/>
  <c r="I25" i="233"/>
  <c r="G25" i="233"/>
  <c r="F25" i="233"/>
  <c r="D25" i="233"/>
  <c r="C25" i="233"/>
  <c r="J24" i="233"/>
  <c r="I24" i="233"/>
  <c r="G24" i="233"/>
  <c r="F24" i="233"/>
  <c r="D24" i="233"/>
  <c r="C24" i="233"/>
  <c r="J23" i="233"/>
  <c r="I23" i="233"/>
  <c r="G23" i="233"/>
  <c r="F23" i="233"/>
  <c r="D23" i="233"/>
  <c r="C23" i="233"/>
  <c r="J22" i="233"/>
  <c r="I22" i="233"/>
  <c r="G22" i="233"/>
  <c r="F22" i="233"/>
  <c r="D22" i="233"/>
  <c r="C22" i="233"/>
  <c r="J21" i="233"/>
  <c r="I21" i="233"/>
  <c r="G21" i="233"/>
  <c r="F21" i="233"/>
  <c r="D21" i="233"/>
  <c r="C21" i="233"/>
  <c r="J20" i="233"/>
  <c r="I20" i="233"/>
  <c r="G20" i="233"/>
  <c r="F20" i="233"/>
  <c r="D20" i="233"/>
  <c r="C20" i="233"/>
  <c r="J19" i="233"/>
  <c r="I19" i="233"/>
  <c r="G19" i="233"/>
  <c r="F19" i="233"/>
  <c r="D19" i="233"/>
  <c r="C19" i="233"/>
  <c r="J18" i="233"/>
  <c r="I18" i="233"/>
  <c r="G18" i="233"/>
  <c r="F18" i="233"/>
  <c r="D18" i="233"/>
  <c r="C18" i="233"/>
  <c r="J17" i="233"/>
  <c r="I17" i="233"/>
  <c r="G17" i="233"/>
  <c r="F17" i="233"/>
  <c r="D17" i="233"/>
  <c r="C17" i="233"/>
  <c r="J16" i="233"/>
  <c r="J26" i="233" s="1"/>
  <c r="I16" i="233"/>
  <c r="G16" i="233"/>
  <c r="F16" i="233"/>
  <c r="D16" i="233"/>
  <c r="C16" i="233"/>
  <c r="J66" i="232"/>
  <c r="I66" i="232"/>
  <c r="G66" i="232"/>
  <c r="F66" i="232"/>
  <c r="D66" i="232"/>
  <c r="C66" i="232"/>
  <c r="D61" i="232"/>
  <c r="J60" i="232"/>
  <c r="I60" i="232"/>
  <c r="G60" i="232"/>
  <c r="F60" i="232"/>
  <c r="D60" i="232"/>
  <c r="C60" i="232"/>
  <c r="J59" i="232"/>
  <c r="I59" i="232"/>
  <c r="G59" i="232"/>
  <c r="F59" i="232"/>
  <c r="D59" i="232"/>
  <c r="C59" i="232"/>
  <c r="J58" i="232"/>
  <c r="I58" i="232"/>
  <c r="G58" i="232"/>
  <c r="F58" i="232"/>
  <c r="D58" i="232"/>
  <c r="C58" i="232"/>
  <c r="J54" i="232"/>
  <c r="I54" i="232"/>
  <c r="G54" i="232"/>
  <c r="F54" i="232"/>
  <c r="D54" i="232"/>
  <c r="C54" i="232"/>
  <c r="J53" i="232"/>
  <c r="I53" i="232"/>
  <c r="G53" i="232"/>
  <c r="F53" i="232"/>
  <c r="D53" i="232"/>
  <c r="C53" i="232"/>
  <c r="J52" i="232"/>
  <c r="I52" i="232"/>
  <c r="G52" i="232"/>
  <c r="F52" i="232"/>
  <c r="D52" i="232"/>
  <c r="C52" i="232"/>
  <c r="J51" i="232"/>
  <c r="I51" i="232"/>
  <c r="G51" i="232"/>
  <c r="F51" i="232"/>
  <c r="D51" i="232"/>
  <c r="C51" i="232"/>
  <c r="J50" i="232"/>
  <c r="I50" i="232"/>
  <c r="G50" i="232"/>
  <c r="F50" i="232"/>
  <c r="D50" i="232"/>
  <c r="D55" i="232" s="1"/>
  <c r="C50" i="232"/>
  <c r="C55" i="232" s="1"/>
  <c r="J46" i="232"/>
  <c r="I46" i="232"/>
  <c r="G46" i="232"/>
  <c r="F46" i="232"/>
  <c r="D46" i="232"/>
  <c r="C46" i="232"/>
  <c r="J45" i="232"/>
  <c r="I45" i="232"/>
  <c r="G45" i="232"/>
  <c r="F45" i="232"/>
  <c r="D45" i="232"/>
  <c r="C45" i="232"/>
  <c r="J44" i="232"/>
  <c r="I44" i="232"/>
  <c r="G44" i="232"/>
  <c r="F44" i="232"/>
  <c r="D44" i="232"/>
  <c r="C44" i="232"/>
  <c r="J43" i="232"/>
  <c r="I43" i="232"/>
  <c r="G43" i="232"/>
  <c r="F43" i="232"/>
  <c r="D43" i="232"/>
  <c r="C43" i="232"/>
  <c r="J42" i="232"/>
  <c r="I42" i="232"/>
  <c r="G42" i="232"/>
  <c r="F42" i="232"/>
  <c r="D42" i="232"/>
  <c r="C42" i="232"/>
  <c r="J41" i="232"/>
  <c r="I41" i="232"/>
  <c r="G41" i="232"/>
  <c r="F41" i="232"/>
  <c r="D41" i="232"/>
  <c r="C41" i="232"/>
  <c r="J40" i="232"/>
  <c r="I40" i="232"/>
  <c r="G40" i="232"/>
  <c r="F40" i="232"/>
  <c r="D40" i="232"/>
  <c r="C40" i="232"/>
  <c r="J39" i="232"/>
  <c r="I39" i="232"/>
  <c r="G39" i="232"/>
  <c r="F39" i="232"/>
  <c r="D39" i="232"/>
  <c r="C39" i="232"/>
  <c r="J38" i="232"/>
  <c r="I38" i="232"/>
  <c r="G38" i="232"/>
  <c r="F38" i="232"/>
  <c r="D38" i="232"/>
  <c r="C38" i="232"/>
  <c r="J37" i="232"/>
  <c r="I37" i="232"/>
  <c r="G37" i="232"/>
  <c r="F37" i="232"/>
  <c r="D37" i="232"/>
  <c r="C37" i="232"/>
  <c r="J33" i="232"/>
  <c r="I33" i="232"/>
  <c r="G33" i="232"/>
  <c r="F33" i="232"/>
  <c r="D33" i="232"/>
  <c r="C33" i="232"/>
  <c r="J32" i="232"/>
  <c r="I32" i="232"/>
  <c r="G32" i="232"/>
  <c r="F32" i="232"/>
  <c r="D32" i="232"/>
  <c r="C32" i="232"/>
  <c r="J31" i="232"/>
  <c r="I31" i="232"/>
  <c r="G31" i="232"/>
  <c r="F31" i="232"/>
  <c r="D31" i="232"/>
  <c r="C31" i="232"/>
  <c r="J30" i="232"/>
  <c r="I30" i="232"/>
  <c r="G30" i="232"/>
  <c r="F30" i="232"/>
  <c r="D30" i="232"/>
  <c r="C30" i="232"/>
  <c r="J29" i="232"/>
  <c r="I29" i="232"/>
  <c r="I34" i="232" s="1"/>
  <c r="G29" i="232"/>
  <c r="F29" i="232"/>
  <c r="F34" i="232" s="1"/>
  <c r="D29" i="232"/>
  <c r="D34" i="232" s="1"/>
  <c r="C29" i="232"/>
  <c r="J25" i="232"/>
  <c r="I25" i="232"/>
  <c r="G25" i="232"/>
  <c r="F25" i="232"/>
  <c r="D25" i="232"/>
  <c r="C25" i="232"/>
  <c r="J24" i="232"/>
  <c r="I24" i="232"/>
  <c r="G24" i="232"/>
  <c r="F24" i="232"/>
  <c r="D24" i="232"/>
  <c r="C24" i="232"/>
  <c r="J23" i="232"/>
  <c r="I23" i="232"/>
  <c r="G23" i="232"/>
  <c r="F23" i="232"/>
  <c r="D23" i="232"/>
  <c r="C23" i="232"/>
  <c r="J22" i="232"/>
  <c r="I22" i="232"/>
  <c r="G22" i="232"/>
  <c r="F22" i="232"/>
  <c r="D22" i="232"/>
  <c r="C22" i="232"/>
  <c r="J21" i="232"/>
  <c r="I21" i="232"/>
  <c r="G21" i="232"/>
  <c r="F21" i="232"/>
  <c r="D21" i="232"/>
  <c r="C21" i="232"/>
  <c r="J20" i="232"/>
  <c r="I20" i="232"/>
  <c r="G20" i="232"/>
  <c r="F20" i="232"/>
  <c r="D20" i="232"/>
  <c r="C20" i="232"/>
  <c r="J19" i="232"/>
  <c r="I19" i="232"/>
  <c r="G19" i="232"/>
  <c r="F19" i="232"/>
  <c r="D19" i="232"/>
  <c r="C19" i="232"/>
  <c r="J18" i="232"/>
  <c r="I18" i="232"/>
  <c r="G18" i="232"/>
  <c r="F18" i="232"/>
  <c r="D18" i="232"/>
  <c r="C18" i="232"/>
  <c r="J17" i="232"/>
  <c r="I17" i="232"/>
  <c r="G17" i="232"/>
  <c r="F17" i="232"/>
  <c r="D17" i="232"/>
  <c r="C17" i="232"/>
  <c r="J16" i="232"/>
  <c r="I16" i="232"/>
  <c r="G16" i="232"/>
  <c r="F16" i="232"/>
  <c r="D16" i="232"/>
  <c r="C16" i="232"/>
  <c r="J66" i="231"/>
  <c r="I66" i="231"/>
  <c r="G66" i="231"/>
  <c r="F66" i="231"/>
  <c r="D66" i="231"/>
  <c r="C66" i="231"/>
  <c r="J60" i="231"/>
  <c r="I60" i="231"/>
  <c r="G60" i="231"/>
  <c r="F60" i="231"/>
  <c r="D60" i="231"/>
  <c r="C60" i="231"/>
  <c r="J59" i="231"/>
  <c r="I59" i="231"/>
  <c r="G59" i="231"/>
  <c r="F59" i="231"/>
  <c r="D59" i="231"/>
  <c r="C59" i="231"/>
  <c r="J58" i="231"/>
  <c r="J61" i="231" s="1"/>
  <c r="I58" i="231"/>
  <c r="G58" i="231"/>
  <c r="G61" i="231" s="1"/>
  <c r="F58" i="231"/>
  <c r="D58" i="231"/>
  <c r="C58" i="231"/>
  <c r="J54" i="231"/>
  <c r="I54" i="231"/>
  <c r="G54" i="231"/>
  <c r="F54" i="231"/>
  <c r="D54" i="231"/>
  <c r="C54" i="231"/>
  <c r="J53" i="231"/>
  <c r="I53" i="231"/>
  <c r="G53" i="231"/>
  <c r="F53" i="231"/>
  <c r="D53" i="231"/>
  <c r="C53" i="231"/>
  <c r="J52" i="231"/>
  <c r="I52" i="231"/>
  <c r="G52" i="231"/>
  <c r="F52" i="231"/>
  <c r="D52" i="231"/>
  <c r="C52" i="231"/>
  <c r="J51" i="231"/>
  <c r="I51" i="231"/>
  <c r="G51" i="231"/>
  <c r="F51" i="231"/>
  <c r="D51" i="231"/>
  <c r="C51" i="231"/>
  <c r="J50" i="231"/>
  <c r="I50" i="231"/>
  <c r="I55" i="231" s="1"/>
  <c r="G50" i="231"/>
  <c r="F50" i="231"/>
  <c r="F55" i="231" s="1"/>
  <c r="D50" i="231"/>
  <c r="D55" i="231" s="1"/>
  <c r="C50" i="231"/>
  <c r="J46" i="231"/>
  <c r="I46" i="231"/>
  <c r="G46" i="231"/>
  <c r="F46" i="231"/>
  <c r="D46" i="231"/>
  <c r="C46" i="231"/>
  <c r="J45" i="231"/>
  <c r="I45" i="231"/>
  <c r="G45" i="231"/>
  <c r="F45" i="231"/>
  <c r="D45" i="231"/>
  <c r="C45" i="231"/>
  <c r="J44" i="231"/>
  <c r="I44" i="231"/>
  <c r="G44" i="231"/>
  <c r="F44" i="231"/>
  <c r="D44" i="231"/>
  <c r="C44" i="231"/>
  <c r="J43" i="231"/>
  <c r="I43" i="231"/>
  <c r="G43" i="231"/>
  <c r="F43" i="231"/>
  <c r="D43" i="231"/>
  <c r="C43" i="231"/>
  <c r="J42" i="231"/>
  <c r="I42" i="231"/>
  <c r="G42" i="231"/>
  <c r="F42" i="231"/>
  <c r="D42" i="231"/>
  <c r="C42" i="231"/>
  <c r="J41" i="231"/>
  <c r="I41" i="231"/>
  <c r="G41" i="231"/>
  <c r="F41" i="231"/>
  <c r="D41" i="231"/>
  <c r="C41" i="231"/>
  <c r="J40" i="231"/>
  <c r="I40" i="231"/>
  <c r="G40" i="231"/>
  <c r="F40" i="231"/>
  <c r="D40" i="231"/>
  <c r="C40" i="231"/>
  <c r="J39" i="231"/>
  <c r="I39" i="231"/>
  <c r="G39" i="231"/>
  <c r="F39" i="231"/>
  <c r="D39" i="231"/>
  <c r="C39" i="231"/>
  <c r="J38" i="231"/>
  <c r="I38" i="231"/>
  <c r="G38" i="231"/>
  <c r="F38" i="231"/>
  <c r="D38" i="231"/>
  <c r="C38" i="231"/>
  <c r="J37" i="231"/>
  <c r="I37" i="231"/>
  <c r="I47" i="231" s="1"/>
  <c r="G37" i="231"/>
  <c r="F37" i="231"/>
  <c r="D37" i="231"/>
  <c r="C37" i="231"/>
  <c r="J33" i="231"/>
  <c r="I33" i="231"/>
  <c r="G33" i="231"/>
  <c r="F33" i="231"/>
  <c r="D33" i="231"/>
  <c r="C33" i="231"/>
  <c r="J32" i="231"/>
  <c r="I32" i="231"/>
  <c r="G32" i="231"/>
  <c r="F32" i="231"/>
  <c r="D32" i="231"/>
  <c r="C32" i="231"/>
  <c r="J31" i="231"/>
  <c r="I31" i="231"/>
  <c r="G31" i="231"/>
  <c r="F31" i="231"/>
  <c r="D31" i="231"/>
  <c r="C31" i="231"/>
  <c r="J30" i="231"/>
  <c r="I30" i="231"/>
  <c r="G30" i="231"/>
  <c r="F30" i="231"/>
  <c r="D30" i="231"/>
  <c r="C30" i="231"/>
  <c r="J29" i="231"/>
  <c r="I29" i="231"/>
  <c r="G29" i="231"/>
  <c r="F29" i="231"/>
  <c r="F34" i="231" s="1"/>
  <c r="D29" i="231"/>
  <c r="D34" i="231" s="1"/>
  <c r="C29" i="231"/>
  <c r="J25" i="231"/>
  <c r="I25" i="231"/>
  <c r="G25" i="231"/>
  <c r="F25" i="231"/>
  <c r="D25" i="231"/>
  <c r="C25" i="231"/>
  <c r="J24" i="231"/>
  <c r="I24" i="231"/>
  <c r="G24" i="231"/>
  <c r="F24" i="231"/>
  <c r="D24" i="231"/>
  <c r="C24" i="231"/>
  <c r="J23" i="231"/>
  <c r="I23" i="231"/>
  <c r="G23" i="231"/>
  <c r="F23" i="231"/>
  <c r="D23" i="231"/>
  <c r="C23" i="231"/>
  <c r="J22" i="231"/>
  <c r="I22" i="231"/>
  <c r="G22" i="231"/>
  <c r="F22" i="231"/>
  <c r="D22" i="231"/>
  <c r="C22" i="231"/>
  <c r="J21" i="231"/>
  <c r="I21" i="231"/>
  <c r="G21" i="231"/>
  <c r="F21" i="231"/>
  <c r="D21" i="231"/>
  <c r="C21" i="231"/>
  <c r="J20" i="231"/>
  <c r="I20" i="231"/>
  <c r="G20" i="231"/>
  <c r="F20" i="231"/>
  <c r="D20" i="231"/>
  <c r="C20" i="231"/>
  <c r="J19" i="231"/>
  <c r="I19" i="231"/>
  <c r="G19" i="231"/>
  <c r="F19" i="231"/>
  <c r="D19" i="231"/>
  <c r="C19" i="231"/>
  <c r="J18" i="231"/>
  <c r="I18" i="231"/>
  <c r="G18" i="231"/>
  <c r="F18" i="231"/>
  <c r="D18" i="231"/>
  <c r="C18" i="231"/>
  <c r="J17" i="231"/>
  <c r="I17" i="231"/>
  <c r="G17" i="231"/>
  <c r="F17" i="231"/>
  <c r="D17" i="231"/>
  <c r="C17" i="231"/>
  <c r="J16" i="231"/>
  <c r="I16" i="231"/>
  <c r="I26" i="231" s="1"/>
  <c r="G16" i="231"/>
  <c r="F16" i="231"/>
  <c r="D16" i="231"/>
  <c r="C16" i="231"/>
  <c r="J66" i="230"/>
  <c r="I66" i="230"/>
  <c r="G66" i="230"/>
  <c r="F66" i="230"/>
  <c r="D66" i="230"/>
  <c r="C66" i="230"/>
  <c r="J60" i="230"/>
  <c r="I60" i="230"/>
  <c r="G60" i="230"/>
  <c r="F60" i="230"/>
  <c r="D60" i="230"/>
  <c r="C60" i="230"/>
  <c r="J59" i="230"/>
  <c r="I59" i="230"/>
  <c r="G59" i="230"/>
  <c r="F59" i="230"/>
  <c r="D59" i="230"/>
  <c r="C59" i="230"/>
  <c r="J58" i="230"/>
  <c r="J61" i="230" s="1"/>
  <c r="I58" i="230"/>
  <c r="G58" i="230"/>
  <c r="F58" i="230"/>
  <c r="D58" i="230"/>
  <c r="C58" i="230"/>
  <c r="C61" i="230" s="1"/>
  <c r="J54" i="230"/>
  <c r="I54" i="230"/>
  <c r="G54" i="230"/>
  <c r="F54" i="230"/>
  <c r="D54" i="230"/>
  <c r="C54" i="230"/>
  <c r="J53" i="230"/>
  <c r="I53" i="230"/>
  <c r="G53" i="230"/>
  <c r="F53" i="230"/>
  <c r="D53" i="230"/>
  <c r="C53" i="230"/>
  <c r="J52" i="230"/>
  <c r="I52" i="230"/>
  <c r="G52" i="230"/>
  <c r="F52" i="230"/>
  <c r="D52" i="230"/>
  <c r="C52" i="230"/>
  <c r="J51" i="230"/>
  <c r="I51" i="230"/>
  <c r="G51" i="230"/>
  <c r="F51" i="230"/>
  <c r="D51" i="230"/>
  <c r="D55" i="230" s="1"/>
  <c r="C51" i="230"/>
  <c r="J50" i="230"/>
  <c r="I50" i="230"/>
  <c r="G50" i="230"/>
  <c r="G55" i="230" s="1"/>
  <c r="F50" i="230"/>
  <c r="F55" i="230" s="1"/>
  <c r="D50" i="230"/>
  <c r="C50" i="230"/>
  <c r="C55" i="230" s="1"/>
  <c r="J46" i="230"/>
  <c r="I46" i="230"/>
  <c r="G46" i="230"/>
  <c r="F46" i="230"/>
  <c r="D46" i="230"/>
  <c r="C46" i="230"/>
  <c r="J45" i="230"/>
  <c r="I45" i="230"/>
  <c r="G45" i="230"/>
  <c r="F45" i="230"/>
  <c r="D45" i="230"/>
  <c r="C45" i="230"/>
  <c r="J44" i="230"/>
  <c r="I44" i="230"/>
  <c r="G44" i="230"/>
  <c r="F44" i="230"/>
  <c r="D44" i="230"/>
  <c r="C44" i="230"/>
  <c r="J43" i="230"/>
  <c r="I43" i="230"/>
  <c r="G43" i="230"/>
  <c r="F43" i="230"/>
  <c r="D43" i="230"/>
  <c r="C43" i="230"/>
  <c r="J42" i="230"/>
  <c r="I42" i="230"/>
  <c r="G42" i="230"/>
  <c r="F42" i="230"/>
  <c r="D42" i="230"/>
  <c r="C42" i="230"/>
  <c r="J41" i="230"/>
  <c r="I41" i="230"/>
  <c r="G41" i="230"/>
  <c r="F41" i="230"/>
  <c r="D41" i="230"/>
  <c r="C41" i="230"/>
  <c r="J40" i="230"/>
  <c r="I40" i="230"/>
  <c r="G40" i="230"/>
  <c r="F40" i="230"/>
  <c r="D40" i="230"/>
  <c r="C40" i="230"/>
  <c r="J39" i="230"/>
  <c r="I39" i="230"/>
  <c r="G39" i="230"/>
  <c r="F39" i="230"/>
  <c r="D39" i="230"/>
  <c r="C39" i="230"/>
  <c r="J38" i="230"/>
  <c r="I38" i="230"/>
  <c r="G38" i="230"/>
  <c r="F38" i="230"/>
  <c r="D38" i="230"/>
  <c r="C38" i="230"/>
  <c r="J37" i="230"/>
  <c r="J47" i="230" s="1"/>
  <c r="I37" i="230"/>
  <c r="G37" i="230"/>
  <c r="F37" i="230"/>
  <c r="D37" i="230"/>
  <c r="C37" i="230"/>
  <c r="J33" i="230"/>
  <c r="I33" i="230"/>
  <c r="G33" i="230"/>
  <c r="F33" i="230"/>
  <c r="D33" i="230"/>
  <c r="C33" i="230"/>
  <c r="J32" i="230"/>
  <c r="I32" i="230"/>
  <c r="G32" i="230"/>
  <c r="F32" i="230"/>
  <c r="D32" i="230"/>
  <c r="C32" i="230"/>
  <c r="J31" i="230"/>
  <c r="I31" i="230"/>
  <c r="G31" i="230"/>
  <c r="F31" i="230"/>
  <c r="D31" i="230"/>
  <c r="C31" i="230"/>
  <c r="J30" i="230"/>
  <c r="I30" i="230"/>
  <c r="G30" i="230"/>
  <c r="F30" i="230"/>
  <c r="D30" i="230"/>
  <c r="C30" i="230"/>
  <c r="J29" i="230"/>
  <c r="I29" i="230"/>
  <c r="G29" i="230"/>
  <c r="G34" i="230" s="1"/>
  <c r="F29" i="230"/>
  <c r="F34" i="230" s="1"/>
  <c r="D29" i="230"/>
  <c r="C29" i="230"/>
  <c r="J25" i="230"/>
  <c r="I25" i="230"/>
  <c r="G25" i="230"/>
  <c r="F25" i="230"/>
  <c r="D25" i="230"/>
  <c r="C25" i="230"/>
  <c r="J24" i="230"/>
  <c r="I24" i="230"/>
  <c r="G24" i="230"/>
  <c r="F24" i="230"/>
  <c r="D24" i="230"/>
  <c r="C24" i="230"/>
  <c r="J23" i="230"/>
  <c r="I23" i="230"/>
  <c r="G23" i="230"/>
  <c r="F23" i="230"/>
  <c r="D23" i="230"/>
  <c r="C23" i="230"/>
  <c r="J22" i="230"/>
  <c r="I22" i="230"/>
  <c r="G22" i="230"/>
  <c r="F22" i="230"/>
  <c r="D22" i="230"/>
  <c r="C22" i="230"/>
  <c r="J21" i="230"/>
  <c r="I21" i="230"/>
  <c r="G21" i="230"/>
  <c r="F21" i="230"/>
  <c r="D21" i="230"/>
  <c r="C21" i="230"/>
  <c r="J20" i="230"/>
  <c r="I20" i="230"/>
  <c r="G20" i="230"/>
  <c r="F20" i="230"/>
  <c r="D20" i="230"/>
  <c r="C20" i="230"/>
  <c r="J19" i="230"/>
  <c r="I19" i="230"/>
  <c r="G19" i="230"/>
  <c r="F19" i="230"/>
  <c r="D19" i="230"/>
  <c r="C19" i="230"/>
  <c r="J18" i="230"/>
  <c r="I18" i="230"/>
  <c r="G18" i="230"/>
  <c r="F18" i="230"/>
  <c r="D18" i="230"/>
  <c r="C18" i="230"/>
  <c r="J17" i="230"/>
  <c r="I17" i="230"/>
  <c r="G17" i="230"/>
  <c r="F17" i="230"/>
  <c r="D17" i="230"/>
  <c r="C17" i="230"/>
  <c r="J16" i="230"/>
  <c r="J26" i="230" s="1"/>
  <c r="I16" i="230"/>
  <c r="G16" i="230"/>
  <c r="F16" i="230"/>
  <c r="D16" i="230"/>
  <c r="C16" i="230"/>
  <c r="C26" i="230" s="1"/>
  <c r="J66" i="229"/>
  <c r="I66" i="229"/>
  <c r="G66" i="229"/>
  <c r="F66" i="229"/>
  <c r="D66" i="229"/>
  <c r="C66" i="229"/>
  <c r="J60" i="229"/>
  <c r="I60" i="229"/>
  <c r="G60" i="229"/>
  <c r="F60" i="229"/>
  <c r="D60" i="229"/>
  <c r="C60" i="229"/>
  <c r="J59" i="229"/>
  <c r="I59" i="229"/>
  <c r="G59" i="229"/>
  <c r="F59" i="229"/>
  <c r="D59" i="229"/>
  <c r="C59" i="229"/>
  <c r="J58" i="229"/>
  <c r="J61" i="229" s="1"/>
  <c r="I58" i="229"/>
  <c r="I61" i="229" s="1"/>
  <c r="G58" i="229"/>
  <c r="F58" i="229"/>
  <c r="D58" i="229"/>
  <c r="D61" i="229" s="1"/>
  <c r="C58" i="229"/>
  <c r="J54" i="229"/>
  <c r="I54" i="229"/>
  <c r="G54" i="229"/>
  <c r="F54" i="229"/>
  <c r="D54" i="229"/>
  <c r="C54" i="229"/>
  <c r="J53" i="229"/>
  <c r="I53" i="229"/>
  <c r="G53" i="229"/>
  <c r="F53" i="229"/>
  <c r="D53" i="229"/>
  <c r="C53" i="229"/>
  <c r="J52" i="229"/>
  <c r="I52" i="229"/>
  <c r="G52" i="229"/>
  <c r="F52" i="229"/>
  <c r="D52" i="229"/>
  <c r="C52" i="229"/>
  <c r="J51" i="229"/>
  <c r="I51" i="229"/>
  <c r="G51" i="229"/>
  <c r="F51" i="229"/>
  <c r="D51" i="229"/>
  <c r="D55" i="229" s="1"/>
  <c r="C51" i="229"/>
  <c r="J50" i="229"/>
  <c r="I50" i="229"/>
  <c r="G50" i="229"/>
  <c r="F50" i="229"/>
  <c r="F55" i="229" s="1"/>
  <c r="D50" i="229"/>
  <c r="C50" i="229"/>
  <c r="C55" i="229" s="1"/>
  <c r="J46" i="229"/>
  <c r="I46" i="229"/>
  <c r="G46" i="229"/>
  <c r="F46" i="229"/>
  <c r="D46" i="229"/>
  <c r="C46" i="229"/>
  <c r="J45" i="229"/>
  <c r="I45" i="229"/>
  <c r="G45" i="229"/>
  <c r="F45" i="229"/>
  <c r="D45" i="229"/>
  <c r="C45" i="229"/>
  <c r="J44" i="229"/>
  <c r="I44" i="229"/>
  <c r="G44" i="229"/>
  <c r="F44" i="229"/>
  <c r="D44" i="229"/>
  <c r="C44" i="229"/>
  <c r="J43" i="229"/>
  <c r="I43" i="229"/>
  <c r="G43" i="229"/>
  <c r="F43" i="229"/>
  <c r="D43" i="229"/>
  <c r="C43" i="229"/>
  <c r="J42" i="229"/>
  <c r="I42" i="229"/>
  <c r="G42" i="229"/>
  <c r="F42" i="229"/>
  <c r="D42" i="229"/>
  <c r="C42" i="229"/>
  <c r="J41" i="229"/>
  <c r="I41" i="229"/>
  <c r="G41" i="229"/>
  <c r="F41" i="229"/>
  <c r="D41" i="229"/>
  <c r="C41" i="229"/>
  <c r="J40" i="229"/>
  <c r="I40" i="229"/>
  <c r="G40" i="229"/>
  <c r="F40" i="229"/>
  <c r="D40" i="229"/>
  <c r="C40" i="229"/>
  <c r="J39" i="229"/>
  <c r="I39" i="229"/>
  <c r="G39" i="229"/>
  <c r="F39" i="229"/>
  <c r="D39" i="229"/>
  <c r="C39" i="229"/>
  <c r="J38" i="229"/>
  <c r="I38" i="229"/>
  <c r="G38" i="229"/>
  <c r="F38" i="229"/>
  <c r="D38" i="229"/>
  <c r="C38" i="229"/>
  <c r="J37" i="229"/>
  <c r="J47" i="229" s="1"/>
  <c r="I37" i="229"/>
  <c r="G37" i="229"/>
  <c r="F37" i="229"/>
  <c r="D37" i="229"/>
  <c r="C37" i="229"/>
  <c r="J33" i="229"/>
  <c r="I33" i="229"/>
  <c r="G33" i="229"/>
  <c r="F33" i="229"/>
  <c r="D33" i="229"/>
  <c r="C33" i="229"/>
  <c r="J32" i="229"/>
  <c r="I32" i="229"/>
  <c r="G32" i="229"/>
  <c r="F32" i="229"/>
  <c r="D32" i="229"/>
  <c r="C32" i="229"/>
  <c r="J31" i="229"/>
  <c r="I31" i="229"/>
  <c r="G31" i="229"/>
  <c r="F31" i="229"/>
  <c r="D31" i="229"/>
  <c r="C31" i="229"/>
  <c r="J30" i="229"/>
  <c r="I30" i="229"/>
  <c r="G30" i="229"/>
  <c r="F30" i="229"/>
  <c r="D30" i="229"/>
  <c r="C30" i="229"/>
  <c r="J29" i="229"/>
  <c r="I29" i="229"/>
  <c r="I34" i="229" s="1"/>
  <c r="G29" i="229"/>
  <c r="F29" i="229"/>
  <c r="F34" i="229" s="1"/>
  <c r="D29" i="229"/>
  <c r="C29" i="229"/>
  <c r="J25" i="229"/>
  <c r="I25" i="229"/>
  <c r="G25" i="229"/>
  <c r="F25" i="229"/>
  <c r="D25" i="229"/>
  <c r="C25" i="229"/>
  <c r="J24" i="229"/>
  <c r="I24" i="229"/>
  <c r="G24" i="229"/>
  <c r="F24" i="229"/>
  <c r="D24" i="229"/>
  <c r="C24" i="229"/>
  <c r="J23" i="229"/>
  <c r="I23" i="229"/>
  <c r="G23" i="229"/>
  <c r="F23" i="229"/>
  <c r="D23" i="229"/>
  <c r="C23" i="229"/>
  <c r="J22" i="229"/>
  <c r="I22" i="229"/>
  <c r="G22" i="229"/>
  <c r="F22" i="229"/>
  <c r="D22" i="229"/>
  <c r="C22" i="229"/>
  <c r="J21" i="229"/>
  <c r="I21" i="229"/>
  <c r="G21" i="229"/>
  <c r="F21" i="229"/>
  <c r="D21" i="229"/>
  <c r="C21" i="229"/>
  <c r="J20" i="229"/>
  <c r="I20" i="229"/>
  <c r="G20" i="229"/>
  <c r="F20" i="229"/>
  <c r="D20" i="229"/>
  <c r="C20" i="229"/>
  <c r="J19" i="229"/>
  <c r="I19" i="229"/>
  <c r="G19" i="229"/>
  <c r="F19" i="229"/>
  <c r="D19" i="229"/>
  <c r="C19" i="229"/>
  <c r="J18" i="229"/>
  <c r="I18" i="229"/>
  <c r="G18" i="229"/>
  <c r="F18" i="229"/>
  <c r="D18" i="229"/>
  <c r="C18" i="229"/>
  <c r="J17" i="229"/>
  <c r="I17" i="229"/>
  <c r="G17" i="229"/>
  <c r="F17" i="229"/>
  <c r="D17" i="229"/>
  <c r="C17" i="229"/>
  <c r="J16" i="229"/>
  <c r="J26" i="229" s="1"/>
  <c r="I16" i="229"/>
  <c r="I26" i="229" s="1"/>
  <c r="G16" i="229"/>
  <c r="F16" i="229"/>
  <c r="D16" i="229"/>
  <c r="D26" i="229" s="1"/>
  <c r="C16" i="229"/>
  <c r="J66" i="228"/>
  <c r="I66" i="228"/>
  <c r="G66" i="228"/>
  <c r="F66" i="228"/>
  <c r="D66" i="228"/>
  <c r="C66" i="228"/>
  <c r="J60" i="228"/>
  <c r="I60" i="228"/>
  <c r="G60" i="228"/>
  <c r="F60" i="228"/>
  <c r="D60" i="228"/>
  <c r="C60" i="228"/>
  <c r="J59" i="228"/>
  <c r="I59" i="228"/>
  <c r="G59" i="228"/>
  <c r="F59" i="228"/>
  <c r="D59" i="228"/>
  <c r="C59" i="228"/>
  <c r="J58" i="228"/>
  <c r="I58" i="228"/>
  <c r="G58" i="228"/>
  <c r="G61" i="228" s="1"/>
  <c r="F58" i="228"/>
  <c r="D58" i="228"/>
  <c r="D61" i="228" s="1"/>
  <c r="C58" i="228"/>
  <c r="C61" i="228" s="1"/>
  <c r="J54" i="228"/>
  <c r="I54" i="228"/>
  <c r="G54" i="228"/>
  <c r="F54" i="228"/>
  <c r="D54" i="228"/>
  <c r="C54" i="228"/>
  <c r="J53" i="228"/>
  <c r="I53" i="228"/>
  <c r="G53" i="228"/>
  <c r="F53" i="228"/>
  <c r="D53" i="228"/>
  <c r="C53" i="228"/>
  <c r="J52" i="228"/>
  <c r="I52" i="228"/>
  <c r="G52" i="228"/>
  <c r="F52" i="228"/>
  <c r="D52" i="228"/>
  <c r="C52" i="228"/>
  <c r="J51" i="228"/>
  <c r="I51" i="228"/>
  <c r="G51" i="228"/>
  <c r="F51" i="228"/>
  <c r="D51" i="228"/>
  <c r="C51" i="228"/>
  <c r="J50" i="228"/>
  <c r="I50" i="228"/>
  <c r="I55" i="228" s="1"/>
  <c r="G50" i="228"/>
  <c r="F50" i="228"/>
  <c r="F55" i="228" s="1"/>
  <c r="D50" i="228"/>
  <c r="C50" i="228"/>
  <c r="C55" i="228" s="1"/>
  <c r="J46" i="228"/>
  <c r="I46" i="228"/>
  <c r="G46" i="228"/>
  <c r="F46" i="228"/>
  <c r="D46" i="228"/>
  <c r="C46" i="228"/>
  <c r="J45" i="228"/>
  <c r="I45" i="228"/>
  <c r="G45" i="228"/>
  <c r="F45" i="228"/>
  <c r="D45" i="228"/>
  <c r="C45" i="228"/>
  <c r="J44" i="228"/>
  <c r="I44" i="228"/>
  <c r="G44" i="228"/>
  <c r="F44" i="228"/>
  <c r="D44" i="228"/>
  <c r="C44" i="228"/>
  <c r="J43" i="228"/>
  <c r="I43" i="228"/>
  <c r="G43" i="228"/>
  <c r="F43" i="228"/>
  <c r="D43" i="228"/>
  <c r="C43" i="228"/>
  <c r="J42" i="228"/>
  <c r="I42" i="228"/>
  <c r="G42" i="228"/>
  <c r="F42" i="228"/>
  <c r="D42" i="228"/>
  <c r="C42" i="228"/>
  <c r="J41" i="228"/>
  <c r="I41" i="228"/>
  <c r="G41" i="228"/>
  <c r="F41" i="228"/>
  <c r="D41" i="228"/>
  <c r="C41" i="228"/>
  <c r="J40" i="228"/>
  <c r="I40" i="228"/>
  <c r="G40" i="228"/>
  <c r="F40" i="228"/>
  <c r="D40" i="228"/>
  <c r="C40" i="228"/>
  <c r="J39" i="228"/>
  <c r="I39" i="228"/>
  <c r="G39" i="228"/>
  <c r="F39" i="228"/>
  <c r="D39" i="228"/>
  <c r="D47" i="228" s="1"/>
  <c r="C39" i="228"/>
  <c r="J38" i="228"/>
  <c r="I38" i="228"/>
  <c r="G38" i="228"/>
  <c r="F38" i="228"/>
  <c r="D38" i="228"/>
  <c r="C38" i="228"/>
  <c r="J37" i="228"/>
  <c r="I37" i="228"/>
  <c r="G37" i="228"/>
  <c r="G47" i="228" s="1"/>
  <c r="F37" i="228"/>
  <c r="D37" i="228"/>
  <c r="C37" i="228"/>
  <c r="J33" i="228"/>
  <c r="I33" i="228"/>
  <c r="G33" i="228"/>
  <c r="F33" i="228"/>
  <c r="D33" i="228"/>
  <c r="C33" i="228"/>
  <c r="J32" i="228"/>
  <c r="I32" i="228"/>
  <c r="G32" i="228"/>
  <c r="F32" i="228"/>
  <c r="F34" i="228" s="1"/>
  <c r="D32" i="228"/>
  <c r="C32" i="228"/>
  <c r="J31" i="228"/>
  <c r="I31" i="228"/>
  <c r="G31" i="228"/>
  <c r="F31" i="228"/>
  <c r="D31" i="228"/>
  <c r="C31" i="228"/>
  <c r="J30" i="228"/>
  <c r="I30" i="228"/>
  <c r="G30" i="228"/>
  <c r="F30" i="228"/>
  <c r="D30" i="228"/>
  <c r="C30" i="228"/>
  <c r="J29" i="228"/>
  <c r="I29" i="228"/>
  <c r="G29" i="228"/>
  <c r="G34" i="228" s="1"/>
  <c r="F29" i="228"/>
  <c r="D29" i="228"/>
  <c r="D34" i="228" s="1"/>
  <c r="C29" i="228"/>
  <c r="C34" i="228" s="1"/>
  <c r="J25" i="228"/>
  <c r="I25" i="228"/>
  <c r="G25" i="228"/>
  <c r="F25" i="228"/>
  <c r="D25" i="228"/>
  <c r="C25" i="228"/>
  <c r="J24" i="228"/>
  <c r="I24" i="228"/>
  <c r="G24" i="228"/>
  <c r="F24" i="228"/>
  <c r="D24" i="228"/>
  <c r="C24" i="228"/>
  <c r="J23" i="228"/>
  <c r="I23" i="228"/>
  <c r="G23" i="228"/>
  <c r="F23" i="228"/>
  <c r="D23" i="228"/>
  <c r="C23" i="228"/>
  <c r="J22" i="228"/>
  <c r="I22" i="228"/>
  <c r="G22" i="228"/>
  <c r="F22" i="228"/>
  <c r="D22" i="228"/>
  <c r="C22" i="228"/>
  <c r="J21" i="228"/>
  <c r="I21" i="228"/>
  <c r="G21" i="228"/>
  <c r="F21" i="228"/>
  <c r="D21" i="228"/>
  <c r="C21" i="228"/>
  <c r="J20" i="228"/>
  <c r="I20" i="228"/>
  <c r="G20" i="228"/>
  <c r="F20" i="228"/>
  <c r="D20" i="228"/>
  <c r="C20" i="228"/>
  <c r="J19" i="228"/>
  <c r="I19" i="228"/>
  <c r="G19" i="228"/>
  <c r="F19" i="228"/>
  <c r="D19" i="228"/>
  <c r="C19" i="228"/>
  <c r="J18" i="228"/>
  <c r="I18" i="228"/>
  <c r="G18" i="228"/>
  <c r="F18" i="228"/>
  <c r="D18" i="228"/>
  <c r="C18" i="228"/>
  <c r="J17" i="228"/>
  <c r="I17" i="228"/>
  <c r="G17" i="228"/>
  <c r="F17" i="228"/>
  <c r="D17" i="228"/>
  <c r="C17" i="228"/>
  <c r="J16" i="228"/>
  <c r="I16" i="228"/>
  <c r="G16" i="228"/>
  <c r="F16" i="228"/>
  <c r="D16" i="228"/>
  <c r="C16" i="228"/>
  <c r="C26" i="228" s="1"/>
  <c r="J66" i="227"/>
  <c r="I66" i="227"/>
  <c r="G66" i="227"/>
  <c r="F66" i="227"/>
  <c r="D66" i="227"/>
  <c r="C66" i="227"/>
  <c r="J60" i="227"/>
  <c r="I60" i="227"/>
  <c r="G60" i="227"/>
  <c r="F60" i="227"/>
  <c r="D60" i="227"/>
  <c r="C60" i="227"/>
  <c r="J59" i="227"/>
  <c r="I59" i="227"/>
  <c r="G59" i="227"/>
  <c r="F59" i="227"/>
  <c r="D59" i="227"/>
  <c r="C59" i="227"/>
  <c r="J58" i="227"/>
  <c r="J61" i="227" s="1"/>
  <c r="I58" i="227"/>
  <c r="G58" i="227"/>
  <c r="F58" i="227"/>
  <c r="F61" i="227" s="1"/>
  <c r="D58" i="227"/>
  <c r="C58" i="227"/>
  <c r="C61" i="227" s="1"/>
  <c r="J54" i="227"/>
  <c r="I54" i="227"/>
  <c r="G54" i="227"/>
  <c r="F54" i="227"/>
  <c r="D54" i="227"/>
  <c r="C54" i="227"/>
  <c r="J53" i="227"/>
  <c r="I53" i="227"/>
  <c r="G53" i="227"/>
  <c r="F53" i="227"/>
  <c r="D53" i="227"/>
  <c r="C53" i="227"/>
  <c r="J52" i="227"/>
  <c r="I52" i="227"/>
  <c r="G52" i="227"/>
  <c r="F52" i="227"/>
  <c r="D52" i="227"/>
  <c r="C52" i="227"/>
  <c r="C55" i="227" s="1"/>
  <c r="J51" i="227"/>
  <c r="I51" i="227"/>
  <c r="G51" i="227"/>
  <c r="F51" i="227"/>
  <c r="D51" i="227"/>
  <c r="C51" i="227"/>
  <c r="J50" i="227"/>
  <c r="J55" i="227" s="1"/>
  <c r="I50" i="227"/>
  <c r="G50" i="227"/>
  <c r="F50" i="227"/>
  <c r="D50" i="227"/>
  <c r="D55" i="227" s="1"/>
  <c r="C50" i="227"/>
  <c r="J46" i="227"/>
  <c r="I46" i="227"/>
  <c r="G46" i="227"/>
  <c r="F46" i="227"/>
  <c r="D46" i="227"/>
  <c r="C46" i="227"/>
  <c r="J45" i="227"/>
  <c r="I45" i="227"/>
  <c r="G45" i="227"/>
  <c r="F45" i="227"/>
  <c r="D45" i="227"/>
  <c r="C45" i="227"/>
  <c r="J44" i="227"/>
  <c r="I44" i="227"/>
  <c r="G44" i="227"/>
  <c r="F44" i="227"/>
  <c r="D44" i="227"/>
  <c r="C44" i="227"/>
  <c r="J43" i="227"/>
  <c r="I43" i="227"/>
  <c r="G43" i="227"/>
  <c r="F43" i="227"/>
  <c r="D43" i="227"/>
  <c r="C43" i="227"/>
  <c r="J42" i="227"/>
  <c r="I42" i="227"/>
  <c r="G42" i="227"/>
  <c r="F42" i="227"/>
  <c r="D42" i="227"/>
  <c r="C42" i="227"/>
  <c r="J41" i="227"/>
  <c r="I41" i="227"/>
  <c r="G41" i="227"/>
  <c r="F41" i="227"/>
  <c r="D41" i="227"/>
  <c r="C41" i="227"/>
  <c r="J40" i="227"/>
  <c r="I40" i="227"/>
  <c r="G40" i="227"/>
  <c r="F40" i="227"/>
  <c r="D40" i="227"/>
  <c r="C40" i="227"/>
  <c r="J39" i="227"/>
  <c r="I39" i="227"/>
  <c r="G39" i="227"/>
  <c r="F39" i="227"/>
  <c r="D39" i="227"/>
  <c r="C39" i="227"/>
  <c r="J38" i="227"/>
  <c r="I38" i="227"/>
  <c r="G38" i="227"/>
  <c r="F38" i="227"/>
  <c r="D38" i="227"/>
  <c r="C38" i="227"/>
  <c r="J37" i="227"/>
  <c r="I37" i="227"/>
  <c r="G37" i="227"/>
  <c r="F37" i="227"/>
  <c r="D37" i="227"/>
  <c r="C37" i="227"/>
  <c r="J33" i="227"/>
  <c r="I33" i="227"/>
  <c r="G33" i="227"/>
  <c r="F33" i="227"/>
  <c r="D33" i="227"/>
  <c r="C33" i="227"/>
  <c r="J32" i="227"/>
  <c r="I32" i="227"/>
  <c r="G32" i="227"/>
  <c r="F32" i="227"/>
  <c r="D32" i="227"/>
  <c r="C32" i="227"/>
  <c r="J31" i="227"/>
  <c r="I31" i="227"/>
  <c r="G31" i="227"/>
  <c r="F31" i="227"/>
  <c r="D31" i="227"/>
  <c r="C31" i="227"/>
  <c r="J30" i="227"/>
  <c r="I30" i="227"/>
  <c r="G30" i="227"/>
  <c r="F30" i="227"/>
  <c r="D30" i="227"/>
  <c r="C30" i="227"/>
  <c r="J29" i="227"/>
  <c r="J34" i="227" s="1"/>
  <c r="I29" i="227"/>
  <c r="I34" i="227" s="1"/>
  <c r="G29" i="227"/>
  <c r="F29" i="227"/>
  <c r="F34" i="227" s="1"/>
  <c r="D29" i="227"/>
  <c r="D34" i="227" s="1"/>
  <c r="C29" i="227"/>
  <c r="J25" i="227"/>
  <c r="I25" i="227"/>
  <c r="G25" i="227"/>
  <c r="F25" i="227"/>
  <c r="D25" i="227"/>
  <c r="C25" i="227"/>
  <c r="J24" i="227"/>
  <c r="I24" i="227"/>
  <c r="G24" i="227"/>
  <c r="F24" i="227"/>
  <c r="D24" i="227"/>
  <c r="C24" i="227"/>
  <c r="J23" i="227"/>
  <c r="I23" i="227"/>
  <c r="G23" i="227"/>
  <c r="F23" i="227"/>
  <c r="D23" i="227"/>
  <c r="C23" i="227"/>
  <c r="J22" i="227"/>
  <c r="I22" i="227"/>
  <c r="G22" i="227"/>
  <c r="F22" i="227"/>
  <c r="D22" i="227"/>
  <c r="C22" i="227"/>
  <c r="J21" i="227"/>
  <c r="I21" i="227"/>
  <c r="G21" i="227"/>
  <c r="F21" i="227"/>
  <c r="D21" i="227"/>
  <c r="C21" i="227"/>
  <c r="J20" i="227"/>
  <c r="I20" i="227"/>
  <c r="G20" i="227"/>
  <c r="F20" i="227"/>
  <c r="D20" i="227"/>
  <c r="C20" i="227"/>
  <c r="J19" i="227"/>
  <c r="I19" i="227"/>
  <c r="G19" i="227"/>
  <c r="F19" i="227"/>
  <c r="D19" i="227"/>
  <c r="C19" i="227"/>
  <c r="J18" i="227"/>
  <c r="I18" i="227"/>
  <c r="G18" i="227"/>
  <c r="F18" i="227"/>
  <c r="D18" i="227"/>
  <c r="C18" i="227"/>
  <c r="J17" i="227"/>
  <c r="I17" i="227"/>
  <c r="G17" i="227"/>
  <c r="F17" i="227"/>
  <c r="D17" i="227"/>
  <c r="C17" i="227"/>
  <c r="J16" i="227"/>
  <c r="I16" i="227"/>
  <c r="G16" i="227"/>
  <c r="F16" i="227"/>
  <c r="D16" i="227"/>
  <c r="C16" i="227"/>
  <c r="J66" i="226"/>
  <c r="I66" i="226"/>
  <c r="G66" i="226"/>
  <c r="F66" i="226"/>
  <c r="D66" i="226"/>
  <c r="C66" i="226"/>
  <c r="J60" i="226"/>
  <c r="I60" i="226"/>
  <c r="G60" i="226"/>
  <c r="F60" i="226"/>
  <c r="D60" i="226"/>
  <c r="C60" i="226"/>
  <c r="J59" i="226"/>
  <c r="I59" i="226"/>
  <c r="G59" i="226"/>
  <c r="F59" i="226"/>
  <c r="D59" i="226"/>
  <c r="C59" i="226"/>
  <c r="J58" i="226"/>
  <c r="J61" i="226" s="1"/>
  <c r="I58" i="226"/>
  <c r="G58" i="226"/>
  <c r="G61" i="226" s="1"/>
  <c r="F58" i="226"/>
  <c r="D58" i="226"/>
  <c r="C58" i="226"/>
  <c r="J54" i="226"/>
  <c r="I54" i="226"/>
  <c r="G54" i="226"/>
  <c r="F54" i="226"/>
  <c r="D54" i="226"/>
  <c r="C54" i="226"/>
  <c r="J53" i="226"/>
  <c r="I53" i="226"/>
  <c r="G53" i="226"/>
  <c r="F53" i="226"/>
  <c r="D53" i="226"/>
  <c r="C53" i="226"/>
  <c r="J52" i="226"/>
  <c r="I52" i="226"/>
  <c r="G52" i="226"/>
  <c r="F52" i="226"/>
  <c r="D52" i="226"/>
  <c r="C52" i="226"/>
  <c r="J51" i="226"/>
  <c r="I51" i="226"/>
  <c r="G51" i="226"/>
  <c r="F51" i="226"/>
  <c r="D51" i="226"/>
  <c r="C51" i="226"/>
  <c r="J50" i="226"/>
  <c r="I50" i="226"/>
  <c r="G50" i="226"/>
  <c r="F50" i="226"/>
  <c r="F55" i="226" s="1"/>
  <c r="D50" i="226"/>
  <c r="D55" i="226" s="1"/>
  <c r="C50" i="226"/>
  <c r="C55" i="226" s="1"/>
  <c r="J46" i="226"/>
  <c r="I46" i="226"/>
  <c r="G46" i="226"/>
  <c r="F46" i="226"/>
  <c r="D46" i="226"/>
  <c r="C46" i="226"/>
  <c r="J45" i="226"/>
  <c r="I45" i="226"/>
  <c r="G45" i="226"/>
  <c r="F45" i="226"/>
  <c r="D45" i="226"/>
  <c r="C45" i="226"/>
  <c r="J44" i="226"/>
  <c r="I44" i="226"/>
  <c r="G44" i="226"/>
  <c r="F44" i="226"/>
  <c r="D44" i="226"/>
  <c r="C44" i="226"/>
  <c r="J43" i="226"/>
  <c r="I43" i="226"/>
  <c r="G43" i="226"/>
  <c r="F43" i="226"/>
  <c r="D43" i="226"/>
  <c r="C43" i="226"/>
  <c r="J42" i="226"/>
  <c r="I42" i="226"/>
  <c r="G42" i="226"/>
  <c r="F42" i="226"/>
  <c r="D42" i="226"/>
  <c r="C42" i="226"/>
  <c r="J41" i="226"/>
  <c r="I41" i="226"/>
  <c r="G41" i="226"/>
  <c r="F41" i="226"/>
  <c r="D41" i="226"/>
  <c r="C41" i="226"/>
  <c r="J40" i="226"/>
  <c r="I40" i="226"/>
  <c r="G40" i="226"/>
  <c r="F40" i="226"/>
  <c r="D40" i="226"/>
  <c r="C40" i="226"/>
  <c r="J39" i="226"/>
  <c r="I39" i="226"/>
  <c r="G39" i="226"/>
  <c r="F39" i="226"/>
  <c r="D39" i="226"/>
  <c r="C39" i="226"/>
  <c r="J38" i="226"/>
  <c r="I38" i="226"/>
  <c r="G38" i="226"/>
  <c r="F38" i="226"/>
  <c r="D38" i="226"/>
  <c r="C38" i="226"/>
  <c r="J37" i="226"/>
  <c r="J47" i="226" s="1"/>
  <c r="I37" i="226"/>
  <c r="G37" i="226"/>
  <c r="G47" i="226" s="1"/>
  <c r="F37" i="226"/>
  <c r="D37" i="226"/>
  <c r="C37" i="226"/>
  <c r="J33" i="226"/>
  <c r="I33" i="226"/>
  <c r="G33" i="226"/>
  <c r="F33" i="226"/>
  <c r="D33" i="226"/>
  <c r="C33" i="226"/>
  <c r="J32" i="226"/>
  <c r="I32" i="226"/>
  <c r="G32" i="226"/>
  <c r="F32" i="226"/>
  <c r="D32" i="226"/>
  <c r="C32" i="226"/>
  <c r="J31" i="226"/>
  <c r="I31" i="226"/>
  <c r="G31" i="226"/>
  <c r="F31" i="226"/>
  <c r="D31" i="226"/>
  <c r="C31" i="226"/>
  <c r="J30" i="226"/>
  <c r="I30" i="226"/>
  <c r="G30" i="226"/>
  <c r="F30" i="226"/>
  <c r="D30" i="226"/>
  <c r="C30" i="226"/>
  <c r="J29" i="226"/>
  <c r="I29" i="226"/>
  <c r="G29" i="226"/>
  <c r="F29" i="226"/>
  <c r="F34" i="226" s="1"/>
  <c r="D29" i="226"/>
  <c r="D34" i="226" s="1"/>
  <c r="C29" i="226"/>
  <c r="C34" i="226" s="1"/>
  <c r="J25" i="226"/>
  <c r="I25" i="226"/>
  <c r="G25" i="226"/>
  <c r="F25" i="226"/>
  <c r="D25" i="226"/>
  <c r="C25" i="226"/>
  <c r="J24" i="226"/>
  <c r="I24" i="226"/>
  <c r="G24" i="226"/>
  <c r="F24" i="226"/>
  <c r="D24" i="226"/>
  <c r="C24" i="226"/>
  <c r="J23" i="226"/>
  <c r="I23" i="226"/>
  <c r="G23" i="226"/>
  <c r="F23" i="226"/>
  <c r="D23" i="226"/>
  <c r="C23" i="226"/>
  <c r="J22" i="226"/>
  <c r="I22" i="226"/>
  <c r="G22" i="226"/>
  <c r="F22" i="226"/>
  <c r="D22" i="226"/>
  <c r="C22" i="226"/>
  <c r="J21" i="226"/>
  <c r="I21" i="226"/>
  <c r="G21" i="226"/>
  <c r="F21" i="226"/>
  <c r="D21" i="226"/>
  <c r="C21" i="226"/>
  <c r="J20" i="226"/>
  <c r="I20" i="226"/>
  <c r="G20" i="226"/>
  <c r="F20" i="226"/>
  <c r="D20" i="226"/>
  <c r="C20" i="226"/>
  <c r="J19" i="226"/>
  <c r="I19" i="226"/>
  <c r="G19" i="226"/>
  <c r="F19" i="226"/>
  <c r="D19" i="226"/>
  <c r="C19" i="226"/>
  <c r="J18" i="226"/>
  <c r="I18" i="226"/>
  <c r="G18" i="226"/>
  <c r="F18" i="226"/>
  <c r="D18" i="226"/>
  <c r="C18" i="226"/>
  <c r="J17" i="226"/>
  <c r="I17" i="226"/>
  <c r="G17" i="226"/>
  <c r="F17" i="226"/>
  <c r="D17" i="226"/>
  <c r="C17" i="226"/>
  <c r="J16" i="226"/>
  <c r="I16" i="226"/>
  <c r="G16" i="226"/>
  <c r="F16" i="226"/>
  <c r="D16" i="226"/>
  <c r="C16" i="226"/>
  <c r="J66" i="225"/>
  <c r="I66" i="225"/>
  <c r="G66" i="225"/>
  <c r="F66" i="225"/>
  <c r="D66" i="225"/>
  <c r="C66" i="225"/>
  <c r="C61" i="225"/>
  <c r="J60" i="225"/>
  <c r="I60" i="225"/>
  <c r="G60" i="225"/>
  <c r="F60" i="225"/>
  <c r="D60" i="225"/>
  <c r="C60" i="225"/>
  <c r="J59" i="225"/>
  <c r="I59" i="225"/>
  <c r="G59" i="225"/>
  <c r="F59" i="225"/>
  <c r="D59" i="225"/>
  <c r="C59" i="225"/>
  <c r="J58" i="225"/>
  <c r="I58" i="225"/>
  <c r="I61" i="225" s="1"/>
  <c r="G58" i="225"/>
  <c r="F58" i="225"/>
  <c r="D58" i="225"/>
  <c r="C58" i="225"/>
  <c r="F55" i="225"/>
  <c r="J54" i="225"/>
  <c r="I54" i="225"/>
  <c r="G54" i="225"/>
  <c r="F54" i="225"/>
  <c r="D54" i="225"/>
  <c r="C54" i="225"/>
  <c r="J53" i="225"/>
  <c r="I53" i="225"/>
  <c r="G53" i="225"/>
  <c r="F53" i="225"/>
  <c r="D53" i="225"/>
  <c r="C53" i="225"/>
  <c r="J52" i="225"/>
  <c r="I52" i="225"/>
  <c r="G52" i="225"/>
  <c r="F52" i="225"/>
  <c r="D52" i="225"/>
  <c r="C52" i="225"/>
  <c r="J51" i="225"/>
  <c r="I51" i="225"/>
  <c r="G51" i="225"/>
  <c r="F51" i="225"/>
  <c r="D51" i="225"/>
  <c r="C51" i="225"/>
  <c r="J50" i="225"/>
  <c r="I50" i="225"/>
  <c r="G50" i="225"/>
  <c r="G55" i="225" s="1"/>
  <c r="F50" i="225"/>
  <c r="D50" i="225"/>
  <c r="D55" i="225" s="1"/>
  <c r="C50" i="225"/>
  <c r="J46" i="225"/>
  <c r="I46" i="225"/>
  <c r="G46" i="225"/>
  <c r="F46" i="225"/>
  <c r="D46" i="225"/>
  <c r="C46" i="225"/>
  <c r="J45" i="225"/>
  <c r="I45" i="225"/>
  <c r="G45" i="225"/>
  <c r="F45" i="225"/>
  <c r="D45" i="225"/>
  <c r="C45" i="225"/>
  <c r="J44" i="225"/>
  <c r="I44" i="225"/>
  <c r="G44" i="225"/>
  <c r="F44" i="225"/>
  <c r="D44" i="225"/>
  <c r="C44" i="225"/>
  <c r="J43" i="225"/>
  <c r="I43" i="225"/>
  <c r="G43" i="225"/>
  <c r="F43" i="225"/>
  <c r="D43" i="225"/>
  <c r="C43" i="225"/>
  <c r="J42" i="225"/>
  <c r="I42" i="225"/>
  <c r="G42" i="225"/>
  <c r="F42" i="225"/>
  <c r="D42" i="225"/>
  <c r="C42" i="225"/>
  <c r="J41" i="225"/>
  <c r="I41" i="225"/>
  <c r="G41" i="225"/>
  <c r="F41" i="225"/>
  <c r="D41" i="225"/>
  <c r="C41" i="225"/>
  <c r="J40" i="225"/>
  <c r="I40" i="225"/>
  <c r="G40" i="225"/>
  <c r="F40" i="225"/>
  <c r="D40" i="225"/>
  <c r="C40" i="225"/>
  <c r="J39" i="225"/>
  <c r="I39" i="225"/>
  <c r="G39" i="225"/>
  <c r="F39" i="225"/>
  <c r="D39" i="225"/>
  <c r="C39" i="225"/>
  <c r="J38" i="225"/>
  <c r="I38" i="225"/>
  <c r="G38" i="225"/>
  <c r="F38" i="225"/>
  <c r="D38" i="225"/>
  <c r="C38" i="225"/>
  <c r="J37" i="225"/>
  <c r="J47" i="225" s="1"/>
  <c r="I37" i="225"/>
  <c r="I47" i="225" s="1"/>
  <c r="G37" i="225"/>
  <c r="F37" i="225"/>
  <c r="F47" i="225" s="1"/>
  <c r="D37" i="225"/>
  <c r="C37" i="225"/>
  <c r="I34" i="225"/>
  <c r="J33" i="225"/>
  <c r="I33" i="225"/>
  <c r="G33" i="225"/>
  <c r="F33" i="225"/>
  <c r="D33" i="225"/>
  <c r="C33" i="225"/>
  <c r="J32" i="225"/>
  <c r="I32" i="225"/>
  <c r="G32" i="225"/>
  <c r="F32" i="225"/>
  <c r="D32" i="225"/>
  <c r="C32" i="225"/>
  <c r="J31" i="225"/>
  <c r="I31" i="225"/>
  <c r="G31" i="225"/>
  <c r="F31" i="225"/>
  <c r="D31" i="225"/>
  <c r="C31" i="225"/>
  <c r="J30" i="225"/>
  <c r="I30" i="225"/>
  <c r="G30" i="225"/>
  <c r="F30" i="225"/>
  <c r="D30" i="225"/>
  <c r="C30" i="225"/>
  <c r="J29" i="225"/>
  <c r="I29" i="225"/>
  <c r="G29" i="225"/>
  <c r="F29" i="225"/>
  <c r="F34" i="225" s="1"/>
  <c r="D29" i="225"/>
  <c r="C29" i="225"/>
  <c r="J25" i="225"/>
  <c r="I25" i="225"/>
  <c r="G25" i="225"/>
  <c r="F25" i="225"/>
  <c r="D25" i="225"/>
  <c r="C25" i="225"/>
  <c r="J24" i="225"/>
  <c r="I24" i="225"/>
  <c r="G24" i="225"/>
  <c r="F24" i="225"/>
  <c r="D24" i="225"/>
  <c r="C24" i="225"/>
  <c r="J23" i="225"/>
  <c r="I23" i="225"/>
  <c r="G23" i="225"/>
  <c r="F23" i="225"/>
  <c r="D23" i="225"/>
  <c r="C23" i="225"/>
  <c r="J22" i="225"/>
  <c r="I22" i="225"/>
  <c r="G22" i="225"/>
  <c r="F22" i="225"/>
  <c r="D22" i="225"/>
  <c r="C22" i="225"/>
  <c r="J21" i="225"/>
  <c r="I21" i="225"/>
  <c r="G21" i="225"/>
  <c r="F21" i="225"/>
  <c r="D21" i="225"/>
  <c r="C21" i="225"/>
  <c r="J20" i="225"/>
  <c r="I20" i="225"/>
  <c r="G20" i="225"/>
  <c r="F20" i="225"/>
  <c r="D20" i="225"/>
  <c r="C20" i="225"/>
  <c r="J19" i="225"/>
  <c r="I19" i="225"/>
  <c r="G19" i="225"/>
  <c r="F19" i="225"/>
  <c r="D19" i="225"/>
  <c r="C19" i="225"/>
  <c r="J18" i="225"/>
  <c r="I18" i="225"/>
  <c r="G18" i="225"/>
  <c r="F18" i="225"/>
  <c r="D18" i="225"/>
  <c r="C18" i="225"/>
  <c r="J17" i="225"/>
  <c r="I17" i="225"/>
  <c r="G17" i="225"/>
  <c r="F17" i="225"/>
  <c r="D17" i="225"/>
  <c r="C17" i="225"/>
  <c r="J16" i="225"/>
  <c r="J26" i="225" s="1"/>
  <c r="I16" i="225"/>
  <c r="G16" i="225"/>
  <c r="F16" i="225"/>
  <c r="D16" i="225"/>
  <c r="C16" i="225"/>
  <c r="J66" i="224"/>
  <c r="I66" i="224"/>
  <c r="G66" i="224"/>
  <c r="F66" i="224"/>
  <c r="D66" i="224"/>
  <c r="C66" i="224"/>
  <c r="J60" i="224"/>
  <c r="I60" i="224"/>
  <c r="G60" i="224"/>
  <c r="F60" i="224"/>
  <c r="D60" i="224"/>
  <c r="C60" i="224"/>
  <c r="J59" i="224"/>
  <c r="I59" i="224"/>
  <c r="G59" i="224"/>
  <c r="F59" i="224"/>
  <c r="D59" i="224"/>
  <c r="C59" i="224"/>
  <c r="J58" i="224"/>
  <c r="I58" i="224"/>
  <c r="I61" i="224" s="1"/>
  <c r="G58" i="224"/>
  <c r="G61" i="224" s="1"/>
  <c r="F58" i="224"/>
  <c r="D58" i="224"/>
  <c r="D61" i="224" s="1"/>
  <c r="C58" i="224"/>
  <c r="C61" i="224" s="1"/>
  <c r="J54" i="224"/>
  <c r="I54" i="224"/>
  <c r="G54" i="224"/>
  <c r="F54" i="224"/>
  <c r="D54" i="224"/>
  <c r="C54" i="224"/>
  <c r="J53" i="224"/>
  <c r="I53" i="224"/>
  <c r="G53" i="224"/>
  <c r="F53" i="224"/>
  <c r="D53" i="224"/>
  <c r="C53" i="224"/>
  <c r="J52" i="224"/>
  <c r="I52" i="224"/>
  <c r="G52" i="224"/>
  <c r="F52" i="224"/>
  <c r="D52" i="224"/>
  <c r="C52" i="224"/>
  <c r="J51" i="224"/>
  <c r="I51" i="224"/>
  <c r="G51" i="224"/>
  <c r="F51" i="224"/>
  <c r="D51" i="224"/>
  <c r="C51" i="224"/>
  <c r="J50" i="224"/>
  <c r="I50" i="224"/>
  <c r="I55" i="224" s="1"/>
  <c r="G50" i="224"/>
  <c r="F50" i="224"/>
  <c r="F55" i="224" s="1"/>
  <c r="D50" i="224"/>
  <c r="C50" i="224"/>
  <c r="C55" i="224" s="1"/>
  <c r="J46" i="224"/>
  <c r="I46" i="224"/>
  <c r="G46" i="224"/>
  <c r="F46" i="224"/>
  <c r="D46" i="224"/>
  <c r="C46" i="224"/>
  <c r="J45" i="224"/>
  <c r="I45" i="224"/>
  <c r="G45" i="224"/>
  <c r="F45" i="224"/>
  <c r="D45" i="224"/>
  <c r="C45" i="224"/>
  <c r="J44" i="224"/>
  <c r="I44" i="224"/>
  <c r="G44" i="224"/>
  <c r="F44" i="224"/>
  <c r="D44" i="224"/>
  <c r="C44" i="224"/>
  <c r="J43" i="224"/>
  <c r="I43" i="224"/>
  <c r="G43" i="224"/>
  <c r="F43" i="224"/>
  <c r="D43" i="224"/>
  <c r="C43" i="224"/>
  <c r="J42" i="224"/>
  <c r="I42" i="224"/>
  <c r="G42" i="224"/>
  <c r="F42" i="224"/>
  <c r="D42" i="224"/>
  <c r="C42" i="224"/>
  <c r="J41" i="224"/>
  <c r="I41" i="224"/>
  <c r="G41" i="224"/>
  <c r="F41" i="224"/>
  <c r="D41" i="224"/>
  <c r="C41" i="224"/>
  <c r="J40" i="224"/>
  <c r="I40" i="224"/>
  <c r="G40" i="224"/>
  <c r="F40" i="224"/>
  <c r="D40" i="224"/>
  <c r="C40" i="224"/>
  <c r="J39" i="224"/>
  <c r="I39" i="224"/>
  <c r="G39" i="224"/>
  <c r="F39" i="224"/>
  <c r="D39" i="224"/>
  <c r="C39" i="224"/>
  <c r="J38" i="224"/>
  <c r="I38" i="224"/>
  <c r="G38" i="224"/>
  <c r="F38" i="224"/>
  <c r="D38" i="224"/>
  <c r="C38" i="224"/>
  <c r="J37" i="224"/>
  <c r="I37" i="224"/>
  <c r="G37" i="224"/>
  <c r="G47" i="224" s="1"/>
  <c r="F37" i="224"/>
  <c r="D37" i="224"/>
  <c r="C37" i="224"/>
  <c r="J33" i="224"/>
  <c r="I33" i="224"/>
  <c r="G33" i="224"/>
  <c r="F33" i="224"/>
  <c r="D33" i="224"/>
  <c r="C33" i="224"/>
  <c r="J32" i="224"/>
  <c r="I32" i="224"/>
  <c r="G32" i="224"/>
  <c r="F32" i="224"/>
  <c r="D32" i="224"/>
  <c r="C32" i="224"/>
  <c r="J31" i="224"/>
  <c r="I31" i="224"/>
  <c r="G31" i="224"/>
  <c r="F31" i="224"/>
  <c r="D31" i="224"/>
  <c r="C31" i="224"/>
  <c r="J30" i="224"/>
  <c r="I30" i="224"/>
  <c r="G30" i="224"/>
  <c r="F30" i="224"/>
  <c r="D30" i="224"/>
  <c r="C30" i="224"/>
  <c r="J29" i="224"/>
  <c r="I29" i="224"/>
  <c r="G29" i="224"/>
  <c r="F29" i="224"/>
  <c r="D29" i="224"/>
  <c r="C29" i="224"/>
  <c r="C34" i="224" s="1"/>
  <c r="J25" i="224"/>
  <c r="I25" i="224"/>
  <c r="G25" i="224"/>
  <c r="F25" i="224"/>
  <c r="D25" i="224"/>
  <c r="C25" i="224"/>
  <c r="J24" i="224"/>
  <c r="I24" i="224"/>
  <c r="G24" i="224"/>
  <c r="F24" i="224"/>
  <c r="D24" i="224"/>
  <c r="C24" i="224"/>
  <c r="J23" i="224"/>
  <c r="I23" i="224"/>
  <c r="G23" i="224"/>
  <c r="F23" i="224"/>
  <c r="D23" i="224"/>
  <c r="C23" i="224"/>
  <c r="J22" i="224"/>
  <c r="I22" i="224"/>
  <c r="G22" i="224"/>
  <c r="F22" i="224"/>
  <c r="D22" i="224"/>
  <c r="C22" i="224"/>
  <c r="J21" i="224"/>
  <c r="I21" i="224"/>
  <c r="G21" i="224"/>
  <c r="F21" i="224"/>
  <c r="D21" i="224"/>
  <c r="C21" i="224"/>
  <c r="J20" i="224"/>
  <c r="I20" i="224"/>
  <c r="G20" i="224"/>
  <c r="F20" i="224"/>
  <c r="D20" i="224"/>
  <c r="C20" i="224"/>
  <c r="J19" i="224"/>
  <c r="I19" i="224"/>
  <c r="G19" i="224"/>
  <c r="F19" i="224"/>
  <c r="D19" i="224"/>
  <c r="C19" i="224"/>
  <c r="J18" i="224"/>
  <c r="I18" i="224"/>
  <c r="G18" i="224"/>
  <c r="F18" i="224"/>
  <c r="D18" i="224"/>
  <c r="C18" i="224"/>
  <c r="J17" i="224"/>
  <c r="I17" i="224"/>
  <c r="G17" i="224"/>
  <c r="F17" i="224"/>
  <c r="D17" i="224"/>
  <c r="C17" i="224"/>
  <c r="J16" i="224"/>
  <c r="I16" i="224"/>
  <c r="I26" i="224" s="1"/>
  <c r="G16" i="224"/>
  <c r="F16" i="224"/>
  <c r="D16" i="224"/>
  <c r="C16" i="224"/>
  <c r="C26" i="224" s="1"/>
  <c r="J66" i="223"/>
  <c r="I66" i="223"/>
  <c r="G66" i="223"/>
  <c r="F66" i="223"/>
  <c r="D66" i="223"/>
  <c r="C66" i="223"/>
  <c r="J60" i="223"/>
  <c r="I60" i="223"/>
  <c r="G60" i="223"/>
  <c r="F60" i="223"/>
  <c r="D60" i="223"/>
  <c r="C60" i="223"/>
  <c r="J59" i="223"/>
  <c r="I59" i="223"/>
  <c r="G59" i="223"/>
  <c r="F59" i="223"/>
  <c r="D59" i="223"/>
  <c r="C59" i="223"/>
  <c r="J58" i="223"/>
  <c r="I58" i="223"/>
  <c r="I61" i="223" s="1"/>
  <c r="G58" i="223"/>
  <c r="F58" i="223"/>
  <c r="F61" i="223" s="1"/>
  <c r="D58" i="223"/>
  <c r="C58" i="223"/>
  <c r="C61" i="223" s="1"/>
  <c r="J54" i="223"/>
  <c r="I54" i="223"/>
  <c r="G54" i="223"/>
  <c r="F54" i="223"/>
  <c r="D54" i="223"/>
  <c r="C54" i="223"/>
  <c r="J53" i="223"/>
  <c r="I53" i="223"/>
  <c r="G53" i="223"/>
  <c r="F53" i="223"/>
  <c r="D53" i="223"/>
  <c r="C53" i="223"/>
  <c r="J52" i="223"/>
  <c r="I52" i="223"/>
  <c r="G52" i="223"/>
  <c r="F52" i="223"/>
  <c r="D52" i="223"/>
  <c r="C52" i="223"/>
  <c r="J51" i="223"/>
  <c r="I51" i="223"/>
  <c r="G51" i="223"/>
  <c r="F51" i="223"/>
  <c r="D51" i="223"/>
  <c r="C51" i="223"/>
  <c r="J50" i="223"/>
  <c r="J55" i="223" s="1"/>
  <c r="I50" i="223"/>
  <c r="G50" i="223"/>
  <c r="G55" i="223" s="1"/>
  <c r="F50" i="223"/>
  <c r="D50" i="223"/>
  <c r="D55" i="223" s="1"/>
  <c r="C50" i="223"/>
  <c r="C55" i="223" s="1"/>
  <c r="J46" i="223"/>
  <c r="I46" i="223"/>
  <c r="G46" i="223"/>
  <c r="F46" i="223"/>
  <c r="D46" i="223"/>
  <c r="C46" i="223"/>
  <c r="J45" i="223"/>
  <c r="I45" i="223"/>
  <c r="G45" i="223"/>
  <c r="F45" i="223"/>
  <c r="D45" i="223"/>
  <c r="C45" i="223"/>
  <c r="J44" i="223"/>
  <c r="I44" i="223"/>
  <c r="G44" i="223"/>
  <c r="F44" i="223"/>
  <c r="D44" i="223"/>
  <c r="C44" i="223"/>
  <c r="J43" i="223"/>
  <c r="I43" i="223"/>
  <c r="G43" i="223"/>
  <c r="F43" i="223"/>
  <c r="D43" i="223"/>
  <c r="C43" i="223"/>
  <c r="J42" i="223"/>
  <c r="I42" i="223"/>
  <c r="G42" i="223"/>
  <c r="F42" i="223"/>
  <c r="D42" i="223"/>
  <c r="C42" i="223"/>
  <c r="J41" i="223"/>
  <c r="I41" i="223"/>
  <c r="G41" i="223"/>
  <c r="F41" i="223"/>
  <c r="D41" i="223"/>
  <c r="C41" i="223"/>
  <c r="J40" i="223"/>
  <c r="I40" i="223"/>
  <c r="G40" i="223"/>
  <c r="F40" i="223"/>
  <c r="D40" i="223"/>
  <c r="C40" i="223"/>
  <c r="J39" i="223"/>
  <c r="I39" i="223"/>
  <c r="G39" i="223"/>
  <c r="F39" i="223"/>
  <c r="D39" i="223"/>
  <c r="C39" i="223"/>
  <c r="J38" i="223"/>
  <c r="I38" i="223"/>
  <c r="G38" i="223"/>
  <c r="F38" i="223"/>
  <c r="D38" i="223"/>
  <c r="C38" i="223"/>
  <c r="J37" i="223"/>
  <c r="I37" i="223"/>
  <c r="I47" i="223" s="1"/>
  <c r="G37" i="223"/>
  <c r="F37" i="223"/>
  <c r="D37" i="223"/>
  <c r="C37" i="223"/>
  <c r="J33" i="223"/>
  <c r="I33" i="223"/>
  <c r="G33" i="223"/>
  <c r="F33" i="223"/>
  <c r="D33" i="223"/>
  <c r="C33" i="223"/>
  <c r="J32" i="223"/>
  <c r="I32" i="223"/>
  <c r="G32" i="223"/>
  <c r="F32" i="223"/>
  <c r="D32" i="223"/>
  <c r="C32" i="223"/>
  <c r="J31" i="223"/>
  <c r="I31" i="223"/>
  <c r="G31" i="223"/>
  <c r="F31" i="223"/>
  <c r="D31" i="223"/>
  <c r="C31" i="223"/>
  <c r="J30" i="223"/>
  <c r="I30" i="223"/>
  <c r="G30" i="223"/>
  <c r="F30" i="223"/>
  <c r="D30" i="223"/>
  <c r="C30" i="223"/>
  <c r="J29" i="223"/>
  <c r="J34" i="223" s="1"/>
  <c r="I29" i="223"/>
  <c r="G29" i="223"/>
  <c r="G34" i="223" s="1"/>
  <c r="F29" i="223"/>
  <c r="F34" i="223" s="1"/>
  <c r="D29" i="223"/>
  <c r="C29" i="223"/>
  <c r="J25" i="223"/>
  <c r="I25" i="223"/>
  <c r="G25" i="223"/>
  <c r="F25" i="223"/>
  <c r="D25" i="223"/>
  <c r="C25" i="223"/>
  <c r="J24" i="223"/>
  <c r="I24" i="223"/>
  <c r="G24" i="223"/>
  <c r="F24" i="223"/>
  <c r="D24" i="223"/>
  <c r="C24" i="223"/>
  <c r="J23" i="223"/>
  <c r="I23" i="223"/>
  <c r="G23" i="223"/>
  <c r="F23" i="223"/>
  <c r="D23" i="223"/>
  <c r="C23" i="223"/>
  <c r="J22" i="223"/>
  <c r="I22" i="223"/>
  <c r="G22" i="223"/>
  <c r="F22" i="223"/>
  <c r="D22" i="223"/>
  <c r="C22" i="223"/>
  <c r="J21" i="223"/>
  <c r="I21" i="223"/>
  <c r="G21" i="223"/>
  <c r="F21" i="223"/>
  <c r="D21" i="223"/>
  <c r="C21" i="223"/>
  <c r="J20" i="223"/>
  <c r="I20" i="223"/>
  <c r="G20" i="223"/>
  <c r="F20" i="223"/>
  <c r="D20" i="223"/>
  <c r="C20" i="223"/>
  <c r="J19" i="223"/>
  <c r="I19" i="223"/>
  <c r="G19" i="223"/>
  <c r="F19" i="223"/>
  <c r="D19" i="223"/>
  <c r="C19" i="223"/>
  <c r="J18" i="223"/>
  <c r="I18" i="223"/>
  <c r="G18" i="223"/>
  <c r="F18" i="223"/>
  <c r="D18" i="223"/>
  <c r="C18" i="223"/>
  <c r="J17" i="223"/>
  <c r="I17" i="223"/>
  <c r="G17" i="223"/>
  <c r="F17" i="223"/>
  <c r="D17" i="223"/>
  <c r="C17" i="223"/>
  <c r="J16" i="223"/>
  <c r="I16" i="223"/>
  <c r="I26" i="223" s="1"/>
  <c r="G16" i="223"/>
  <c r="F16" i="223"/>
  <c r="D16" i="223"/>
  <c r="C16" i="223"/>
  <c r="J66" i="222"/>
  <c r="I66" i="222"/>
  <c r="G66" i="222"/>
  <c r="F66" i="222"/>
  <c r="D66" i="222"/>
  <c r="C66" i="222"/>
  <c r="C61" i="222"/>
  <c r="J60" i="222"/>
  <c r="I60" i="222"/>
  <c r="G60" i="222"/>
  <c r="F60" i="222"/>
  <c r="D60" i="222"/>
  <c r="C60" i="222"/>
  <c r="J59" i="222"/>
  <c r="I59" i="222"/>
  <c r="G59" i="222"/>
  <c r="F59" i="222"/>
  <c r="D59" i="222"/>
  <c r="C59" i="222"/>
  <c r="J58" i="222"/>
  <c r="J61" i="222" s="1"/>
  <c r="I58" i="222"/>
  <c r="I61" i="222" s="1"/>
  <c r="G58" i="222"/>
  <c r="F58" i="222"/>
  <c r="F61" i="222" s="1"/>
  <c r="D58" i="222"/>
  <c r="D61" i="222" s="1"/>
  <c r="C58" i="222"/>
  <c r="J54" i="222"/>
  <c r="I54" i="222"/>
  <c r="G54" i="222"/>
  <c r="F54" i="222"/>
  <c r="D54" i="222"/>
  <c r="C54" i="222"/>
  <c r="J53" i="222"/>
  <c r="I53" i="222"/>
  <c r="G53" i="222"/>
  <c r="F53" i="222"/>
  <c r="D53" i="222"/>
  <c r="C53" i="222"/>
  <c r="J52" i="222"/>
  <c r="I52" i="222"/>
  <c r="G52" i="222"/>
  <c r="F52" i="222"/>
  <c r="D52" i="222"/>
  <c r="C52" i="222"/>
  <c r="J51" i="222"/>
  <c r="I51" i="222"/>
  <c r="G51" i="222"/>
  <c r="F51" i="222"/>
  <c r="D51" i="222"/>
  <c r="C51" i="222"/>
  <c r="C55" i="222" s="1"/>
  <c r="J50" i="222"/>
  <c r="J55" i="222" s="1"/>
  <c r="I50" i="222"/>
  <c r="G50" i="222"/>
  <c r="F50" i="222"/>
  <c r="F55" i="222" s="1"/>
  <c r="D50" i="222"/>
  <c r="D55" i="222" s="1"/>
  <c r="C50" i="222"/>
  <c r="J46" i="222"/>
  <c r="I46" i="222"/>
  <c r="G46" i="222"/>
  <c r="F46" i="222"/>
  <c r="D46" i="222"/>
  <c r="C46" i="222"/>
  <c r="J45" i="222"/>
  <c r="I45" i="222"/>
  <c r="G45" i="222"/>
  <c r="F45" i="222"/>
  <c r="D45" i="222"/>
  <c r="C45" i="222"/>
  <c r="J44" i="222"/>
  <c r="I44" i="222"/>
  <c r="G44" i="222"/>
  <c r="F44" i="222"/>
  <c r="D44" i="222"/>
  <c r="C44" i="222"/>
  <c r="J43" i="222"/>
  <c r="I43" i="222"/>
  <c r="G43" i="222"/>
  <c r="F43" i="222"/>
  <c r="D43" i="222"/>
  <c r="C43" i="222"/>
  <c r="J42" i="222"/>
  <c r="I42" i="222"/>
  <c r="G42" i="222"/>
  <c r="F42" i="222"/>
  <c r="D42" i="222"/>
  <c r="C42" i="222"/>
  <c r="J41" i="222"/>
  <c r="I41" i="222"/>
  <c r="G41" i="222"/>
  <c r="F41" i="222"/>
  <c r="D41" i="222"/>
  <c r="C41" i="222"/>
  <c r="J40" i="222"/>
  <c r="I40" i="222"/>
  <c r="G40" i="222"/>
  <c r="F40" i="222"/>
  <c r="D40" i="222"/>
  <c r="C40" i="222"/>
  <c r="J39" i="222"/>
  <c r="I39" i="222"/>
  <c r="G39" i="222"/>
  <c r="F39" i="222"/>
  <c r="D39" i="222"/>
  <c r="C39" i="222"/>
  <c r="J38" i="222"/>
  <c r="I38" i="222"/>
  <c r="G38" i="222"/>
  <c r="F38" i="222"/>
  <c r="D38" i="222"/>
  <c r="C38" i="222"/>
  <c r="J37" i="222"/>
  <c r="J47" i="222" s="1"/>
  <c r="I37" i="222"/>
  <c r="I47" i="222" s="1"/>
  <c r="G37" i="222"/>
  <c r="F37" i="222"/>
  <c r="D37" i="222"/>
  <c r="C37" i="222"/>
  <c r="J33" i="222"/>
  <c r="I33" i="222"/>
  <c r="G33" i="222"/>
  <c r="F33" i="222"/>
  <c r="D33" i="222"/>
  <c r="C33" i="222"/>
  <c r="J32" i="222"/>
  <c r="I32" i="222"/>
  <c r="G32" i="222"/>
  <c r="F32" i="222"/>
  <c r="D32" i="222"/>
  <c r="C32" i="222"/>
  <c r="J31" i="222"/>
  <c r="I31" i="222"/>
  <c r="G31" i="222"/>
  <c r="F31" i="222"/>
  <c r="D31" i="222"/>
  <c r="C31" i="222"/>
  <c r="J30" i="222"/>
  <c r="I30" i="222"/>
  <c r="G30" i="222"/>
  <c r="F30" i="222"/>
  <c r="D30" i="222"/>
  <c r="C30" i="222"/>
  <c r="J29" i="222"/>
  <c r="J34" i="222" s="1"/>
  <c r="I29" i="222"/>
  <c r="G29" i="222"/>
  <c r="F29" i="222"/>
  <c r="F34" i="222" s="1"/>
  <c r="D29" i="222"/>
  <c r="C29" i="222"/>
  <c r="J25" i="222"/>
  <c r="I25" i="222"/>
  <c r="G25" i="222"/>
  <c r="F25" i="222"/>
  <c r="D25" i="222"/>
  <c r="C25" i="222"/>
  <c r="J24" i="222"/>
  <c r="I24" i="222"/>
  <c r="G24" i="222"/>
  <c r="F24" i="222"/>
  <c r="D24" i="222"/>
  <c r="C24" i="222"/>
  <c r="J23" i="222"/>
  <c r="I23" i="222"/>
  <c r="G23" i="222"/>
  <c r="F23" i="222"/>
  <c r="D23" i="222"/>
  <c r="C23" i="222"/>
  <c r="J22" i="222"/>
  <c r="I22" i="222"/>
  <c r="G22" i="222"/>
  <c r="F22" i="222"/>
  <c r="D22" i="222"/>
  <c r="C22" i="222"/>
  <c r="J21" i="222"/>
  <c r="I21" i="222"/>
  <c r="G21" i="222"/>
  <c r="F21" i="222"/>
  <c r="D21" i="222"/>
  <c r="C21" i="222"/>
  <c r="J20" i="222"/>
  <c r="I20" i="222"/>
  <c r="G20" i="222"/>
  <c r="F20" i="222"/>
  <c r="D20" i="222"/>
  <c r="C20" i="222"/>
  <c r="J19" i="222"/>
  <c r="I19" i="222"/>
  <c r="G19" i="222"/>
  <c r="F19" i="222"/>
  <c r="D19" i="222"/>
  <c r="C19" i="222"/>
  <c r="J18" i="222"/>
  <c r="I18" i="222"/>
  <c r="G18" i="222"/>
  <c r="F18" i="222"/>
  <c r="D18" i="222"/>
  <c r="C18" i="222"/>
  <c r="J17" i="222"/>
  <c r="I17" i="222"/>
  <c r="G17" i="222"/>
  <c r="F17" i="222"/>
  <c r="D17" i="222"/>
  <c r="C17" i="222"/>
  <c r="J16" i="222"/>
  <c r="I16" i="222"/>
  <c r="I26" i="222" s="1"/>
  <c r="G16" i="222"/>
  <c r="F16" i="222"/>
  <c r="D16" i="222"/>
  <c r="C16" i="222"/>
  <c r="J66" i="221"/>
  <c r="I66" i="221"/>
  <c r="G66" i="221"/>
  <c r="F66" i="221"/>
  <c r="D66" i="221"/>
  <c r="C66" i="221"/>
  <c r="J60" i="221"/>
  <c r="I60" i="221"/>
  <c r="G60" i="221"/>
  <c r="F60" i="221"/>
  <c r="D60" i="221"/>
  <c r="C60" i="221"/>
  <c r="J59" i="221"/>
  <c r="I59" i="221"/>
  <c r="I61" i="221" s="1"/>
  <c r="G59" i="221"/>
  <c r="F59" i="221"/>
  <c r="D59" i="221"/>
  <c r="C59" i="221"/>
  <c r="J58" i="221"/>
  <c r="J61" i="221" s="1"/>
  <c r="I58" i="221"/>
  <c r="G58" i="221"/>
  <c r="F58" i="221"/>
  <c r="D58" i="221"/>
  <c r="C58" i="221"/>
  <c r="C61" i="221" s="1"/>
  <c r="J54" i="221"/>
  <c r="I54" i="221"/>
  <c r="G54" i="221"/>
  <c r="F54" i="221"/>
  <c r="D54" i="221"/>
  <c r="C54" i="221"/>
  <c r="J53" i="221"/>
  <c r="I53" i="221"/>
  <c r="G53" i="221"/>
  <c r="F53" i="221"/>
  <c r="D53" i="221"/>
  <c r="C53" i="221"/>
  <c r="J52" i="221"/>
  <c r="I52" i="221"/>
  <c r="G52" i="221"/>
  <c r="F52" i="221"/>
  <c r="D52" i="221"/>
  <c r="C52" i="221"/>
  <c r="J51" i="221"/>
  <c r="I51" i="221"/>
  <c r="G51" i="221"/>
  <c r="F51" i="221"/>
  <c r="D51" i="221"/>
  <c r="C51" i="221"/>
  <c r="C55" i="221" s="1"/>
  <c r="J50" i="221"/>
  <c r="I50" i="221"/>
  <c r="G50" i="221"/>
  <c r="G55" i="221" s="1"/>
  <c r="F50" i="221"/>
  <c r="F55" i="221" s="1"/>
  <c r="D50" i="221"/>
  <c r="D55" i="221" s="1"/>
  <c r="C50" i="221"/>
  <c r="J46" i="221"/>
  <c r="I46" i="221"/>
  <c r="G46" i="221"/>
  <c r="F46" i="221"/>
  <c r="D46" i="221"/>
  <c r="C46" i="221"/>
  <c r="J45" i="221"/>
  <c r="I45" i="221"/>
  <c r="G45" i="221"/>
  <c r="F45" i="221"/>
  <c r="D45" i="221"/>
  <c r="C45" i="221"/>
  <c r="J44" i="221"/>
  <c r="I44" i="221"/>
  <c r="G44" i="221"/>
  <c r="F44" i="221"/>
  <c r="D44" i="221"/>
  <c r="C44" i="221"/>
  <c r="J43" i="221"/>
  <c r="I43" i="221"/>
  <c r="G43" i="221"/>
  <c r="F43" i="221"/>
  <c r="D43" i="221"/>
  <c r="C43" i="221"/>
  <c r="J42" i="221"/>
  <c r="I42" i="221"/>
  <c r="G42" i="221"/>
  <c r="F42" i="221"/>
  <c r="D42" i="221"/>
  <c r="C42" i="221"/>
  <c r="J41" i="221"/>
  <c r="I41" i="221"/>
  <c r="G41" i="221"/>
  <c r="F41" i="221"/>
  <c r="D41" i="221"/>
  <c r="C41" i="221"/>
  <c r="J40" i="221"/>
  <c r="I40" i="221"/>
  <c r="G40" i="221"/>
  <c r="F40" i="221"/>
  <c r="D40" i="221"/>
  <c r="C40" i="221"/>
  <c r="J39" i="221"/>
  <c r="I39" i="221"/>
  <c r="G39" i="221"/>
  <c r="F39" i="221"/>
  <c r="D39" i="221"/>
  <c r="C39" i="221"/>
  <c r="J38" i="221"/>
  <c r="I38" i="221"/>
  <c r="G38" i="221"/>
  <c r="F38" i="221"/>
  <c r="D38" i="221"/>
  <c r="C38" i="221"/>
  <c r="J37" i="221"/>
  <c r="I37" i="221"/>
  <c r="G37" i="221"/>
  <c r="F37" i="221"/>
  <c r="D37" i="221"/>
  <c r="C37" i="221"/>
  <c r="J33" i="221"/>
  <c r="I33" i="221"/>
  <c r="G33" i="221"/>
  <c r="F33" i="221"/>
  <c r="D33" i="221"/>
  <c r="C33" i="221"/>
  <c r="J32" i="221"/>
  <c r="I32" i="221"/>
  <c r="G32" i="221"/>
  <c r="F32" i="221"/>
  <c r="D32" i="221"/>
  <c r="C32" i="221"/>
  <c r="J31" i="221"/>
  <c r="I31" i="221"/>
  <c r="G31" i="221"/>
  <c r="F31" i="221"/>
  <c r="D31" i="221"/>
  <c r="C31" i="221"/>
  <c r="J30" i="221"/>
  <c r="I30" i="221"/>
  <c r="G30" i="221"/>
  <c r="F30" i="221"/>
  <c r="D30" i="221"/>
  <c r="C30" i="221"/>
  <c r="J29" i="221"/>
  <c r="I29" i="221"/>
  <c r="G29" i="221"/>
  <c r="G34" i="221" s="1"/>
  <c r="F29" i="221"/>
  <c r="F34" i="221" s="1"/>
  <c r="D29" i="221"/>
  <c r="D34" i="221" s="1"/>
  <c r="C29" i="221"/>
  <c r="J25" i="221"/>
  <c r="I25" i="221"/>
  <c r="G25" i="221"/>
  <c r="F25" i="221"/>
  <c r="D25" i="221"/>
  <c r="C25" i="221"/>
  <c r="J24" i="221"/>
  <c r="I24" i="221"/>
  <c r="G24" i="221"/>
  <c r="F24" i="221"/>
  <c r="D24" i="221"/>
  <c r="C24" i="221"/>
  <c r="J23" i="221"/>
  <c r="I23" i="221"/>
  <c r="G23" i="221"/>
  <c r="F23" i="221"/>
  <c r="D23" i="221"/>
  <c r="C23" i="221"/>
  <c r="J22" i="221"/>
  <c r="I22" i="221"/>
  <c r="G22" i="221"/>
  <c r="F22" i="221"/>
  <c r="D22" i="221"/>
  <c r="C22" i="221"/>
  <c r="J21" i="221"/>
  <c r="I21" i="221"/>
  <c r="G21" i="221"/>
  <c r="F21" i="221"/>
  <c r="D21" i="221"/>
  <c r="C21" i="221"/>
  <c r="J20" i="221"/>
  <c r="I20" i="221"/>
  <c r="G20" i="221"/>
  <c r="F20" i="221"/>
  <c r="D20" i="221"/>
  <c r="C20" i="221"/>
  <c r="J19" i="221"/>
  <c r="I19" i="221"/>
  <c r="G19" i="221"/>
  <c r="F19" i="221"/>
  <c r="D19" i="221"/>
  <c r="C19" i="221"/>
  <c r="J18" i="221"/>
  <c r="I18" i="221"/>
  <c r="G18" i="221"/>
  <c r="F18" i="221"/>
  <c r="D18" i="221"/>
  <c r="C18" i="221"/>
  <c r="J17" i="221"/>
  <c r="I17" i="221"/>
  <c r="G17" i="221"/>
  <c r="F17" i="221"/>
  <c r="D17" i="221"/>
  <c r="C17" i="221"/>
  <c r="J16" i="221"/>
  <c r="I16" i="221"/>
  <c r="G16" i="221"/>
  <c r="F16" i="221"/>
  <c r="D16" i="221"/>
  <c r="C16" i="221"/>
  <c r="C26" i="221" s="1"/>
  <c r="J66" i="220"/>
  <c r="I66" i="220"/>
  <c r="G66" i="220"/>
  <c r="F66" i="220"/>
  <c r="D66" i="220"/>
  <c r="C66" i="220"/>
  <c r="J60" i="220"/>
  <c r="I60" i="220"/>
  <c r="G60" i="220"/>
  <c r="F60" i="220"/>
  <c r="D60" i="220"/>
  <c r="C60" i="220"/>
  <c r="J59" i="220"/>
  <c r="I59" i="220"/>
  <c r="G59" i="220"/>
  <c r="F59" i="220"/>
  <c r="D59" i="220"/>
  <c r="C59" i="220"/>
  <c r="J58" i="220"/>
  <c r="J61" i="220" s="1"/>
  <c r="I58" i="220"/>
  <c r="G58" i="220"/>
  <c r="F58" i="220"/>
  <c r="F61" i="220" s="1"/>
  <c r="D58" i="220"/>
  <c r="D61" i="220" s="1"/>
  <c r="C58" i="220"/>
  <c r="C61" i="220" s="1"/>
  <c r="G55" i="220"/>
  <c r="J54" i="220"/>
  <c r="I54" i="220"/>
  <c r="G54" i="220"/>
  <c r="F54" i="220"/>
  <c r="D54" i="220"/>
  <c r="C54" i="220"/>
  <c r="J53" i="220"/>
  <c r="I53" i="220"/>
  <c r="G53" i="220"/>
  <c r="F53" i="220"/>
  <c r="D53" i="220"/>
  <c r="C53" i="220"/>
  <c r="C55" i="220" s="1"/>
  <c r="J52" i="220"/>
  <c r="I52" i="220"/>
  <c r="G52" i="220"/>
  <c r="F52" i="220"/>
  <c r="D52" i="220"/>
  <c r="C52" i="220"/>
  <c r="J51" i="220"/>
  <c r="I51" i="220"/>
  <c r="G51" i="220"/>
  <c r="F51" i="220"/>
  <c r="D51" i="220"/>
  <c r="C51" i="220"/>
  <c r="J50" i="220"/>
  <c r="J55" i="220" s="1"/>
  <c r="I50" i="220"/>
  <c r="I55" i="220" s="1"/>
  <c r="G50" i="220"/>
  <c r="F50" i="220"/>
  <c r="F55" i="220" s="1"/>
  <c r="D50" i="220"/>
  <c r="D55" i="220" s="1"/>
  <c r="C50" i="220"/>
  <c r="J46" i="220"/>
  <c r="I46" i="220"/>
  <c r="G46" i="220"/>
  <c r="F46" i="220"/>
  <c r="D46" i="220"/>
  <c r="C46" i="220"/>
  <c r="J45" i="220"/>
  <c r="I45" i="220"/>
  <c r="G45" i="220"/>
  <c r="F45" i="220"/>
  <c r="D45" i="220"/>
  <c r="C45" i="220"/>
  <c r="J44" i="220"/>
  <c r="I44" i="220"/>
  <c r="G44" i="220"/>
  <c r="F44" i="220"/>
  <c r="D44" i="220"/>
  <c r="C44" i="220"/>
  <c r="J43" i="220"/>
  <c r="I43" i="220"/>
  <c r="G43" i="220"/>
  <c r="F43" i="220"/>
  <c r="D43" i="220"/>
  <c r="C43" i="220"/>
  <c r="J42" i="220"/>
  <c r="I42" i="220"/>
  <c r="G42" i="220"/>
  <c r="F42" i="220"/>
  <c r="D42" i="220"/>
  <c r="C42" i="220"/>
  <c r="J41" i="220"/>
  <c r="I41" i="220"/>
  <c r="G41" i="220"/>
  <c r="F41" i="220"/>
  <c r="D41" i="220"/>
  <c r="C41" i="220"/>
  <c r="J40" i="220"/>
  <c r="I40" i="220"/>
  <c r="G40" i="220"/>
  <c r="F40" i="220"/>
  <c r="D40" i="220"/>
  <c r="C40" i="220"/>
  <c r="J39" i="220"/>
  <c r="I39" i="220"/>
  <c r="G39" i="220"/>
  <c r="F39" i="220"/>
  <c r="D39" i="220"/>
  <c r="C39" i="220"/>
  <c r="J38" i="220"/>
  <c r="I38" i="220"/>
  <c r="G38" i="220"/>
  <c r="F38" i="220"/>
  <c r="D38" i="220"/>
  <c r="C38" i="220"/>
  <c r="J37" i="220"/>
  <c r="J47" i="220" s="1"/>
  <c r="I37" i="220"/>
  <c r="G37" i="220"/>
  <c r="F37" i="220"/>
  <c r="D37" i="220"/>
  <c r="C37" i="220"/>
  <c r="J33" i="220"/>
  <c r="I33" i="220"/>
  <c r="G33" i="220"/>
  <c r="F33" i="220"/>
  <c r="D33" i="220"/>
  <c r="C33" i="220"/>
  <c r="J32" i="220"/>
  <c r="I32" i="220"/>
  <c r="G32" i="220"/>
  <c r="F32" i="220"/>
  <c r="D32" i="220"/>
  <c r="C32" i="220"/>
  <c r="J31" i="220"/>
  <c r="I31" i="220"/>
  <c r="G31" i="220"/>
  <c r="F31" i="220"/>
  <c r="D31" i="220"/>
  <c r="C31" i="220"/>
  <c r="J30" i="220"/>
  <c r="I30" i="220"/>
  <c r="G30" i="220"/>
  <c r="F30" i="220"/>
  <c r="D30" i="220"/>
  <c r="C30" i="220"/>
  <c r="J29" i="220"/>
  <c r="I29" i="220"/>
  <c r="I34" i="220" s="1"/>
  <c r="G29" i="220"/>
  <c r="G34" i="220" s="1"/>
  <c r="F29" i="220"/>
  <c r="D29" i="220"/>
  <c r="C29" i="220"/>
  <c r="C34" i="220" s="1"/>
  <c r="J25" i="220"/>
  <c r="I25" i="220"/>
  <c r="G25" i="220"/>
  <c r="F25" i="220"/>
  <c r="D25" i="220"/>
  <c r="C25" i="220"/>
  <c r="J24" i="220"/>
  <c r="I24" i="220"/>
  <c r="G24" i="220"/>
  <c r="F24" i="220"/>
  <c r="D24" i="220"/>
  <c r="C24" i="220"/>
  <c r="J23" i="220"/>
  <c r="I23" i="220"/>
  <c r="G23" i="220"/>
  <c r="F23" i="220"/>
  <c r="D23" i="220"/>
  <c r="C23" i="220"/>
  <c r="J22" i="220"/>
  <c r="I22" i="220"/>
  <c r="G22" i="220"/>
  <c r="F22" i="220"/>
  <c r="D22" i="220"/>
  <c r="C22" i="220"/>
  <c r="J21" i="220"/>
  <c r="I21" i="220"/>
  <c r="G21" i="220"/>
  <c r="F21" i="220"/>
  <c r="D21" i="220"/>
  <c r="C21" i="220"/>
  <c r="J20" i="220"/>
  <c r="I20" i="220"/>
  <c r="G20" i="220"/>
  <c r="F20" i="220"/>
  <c r="D20" i="220"/>
  <c r="C20" i="220"/>
  <c r="J19" i="220"/>
  <c r="I19" i="220"/>
  <c r="G19" i="220"/>
  <c r="F19" i="220"/>
  <c r="D19" i="220"/>
  <c r="C19" i="220"/>
  <c r="J18" i="220"/>
  <c r="I18" i="220"/>
  <c r="G18" i="220"/>
  <c r="F18" i="220"/>
  <c r="D18" i="220"/>
  <c r="C18" i="220"/>
  <c r="J17" i="220"/>
  <c r="I17" i="220"/>
  <c r="G17" i="220"/>
  <c r="F17" i="220"/>
  <c r="D17" i="220"/>
  <c r="C17" i="220"/>
  <c r="J16" i="220"/>
  <c r="I16" i="220"/>
  <c r="G16" i="220"/>
  <c r="F16" i="220"/>
  <c r="F26" i="220" s="1"/>
  <c r="D16" i="220"/>
  <c r="C16" i="220"/>
  <c r="J66" i="219"/>
  <c r="I66" i="219"/>
  <c r="G66" i="219"/>
  <c r="F66" i="219"/>
  <c r="D66" i="219"/>
  <c r="C66" i="219"/>
  <c r="C61" i="219"/>
  <c r="J60" i="219"/>
  <c r="I60" i="219"/>
  <c r="G60" i="219"/>
  <c r="F60" i="219"/>
  <c r="D60" i="219"/>
  <c r="C60" i="219"/>
  <c r="J59" i="219"/>
  <c r="I59" i="219"/>
  <c r="G59" i="219"/>
  <c r="F59" i="219"/>
  <c r="D59" i="219"/>
  <c r="C59" i="219"/>
  <c r="J58" i="219"/>
  <c r="I58" i="219"/>
  <c r="I61" i="219" s="1"/>
  <c r="G58" i="219"/>
  <c r="F58" i="219"/>
  <c r="F61" i="219" s="1"/>
  <c r="D58" i="219"/>
  <c r="D61" i="219" s="1"/>
  <c r="C58" i="219"/>
  <c r="J54" i="219"/>
  <c r="I54" i="219"/>
  <c r="G54" i="219"/>
  <c r="F54" i="219"/>
  <c r="D54" i="219"/>
  <c r="C54" i="219"/>
  <c r="J53" i="219"/>
  <c r="I53" i="219"/>
  <c r="G53" i="219"/>
  <c r="F53" i="219"/>
  <c r="D53" i="219"/>
  <c r="C53" i="219"/>
  <c r="J52" i="219"/>
  <c r="I52" i="219"/>
  <c r="G52" i="219"/>
  <c r="F52" i="219"/>
  <c r="D52" i="219"/>
  <c r="C52" i="219"/>
  <c r="J51" i="219"/>
  <c r="I51" i="219"/>
  <c r="G51" i="219"/>
  <c r="F51" i="219"/>
  <c r="D51" i="219"/>
  <c r="C51" i="219"/>
  <c r="C55" i="219" s="1"/>
  <c r="J50" i="219"/>
  <c r="I50" i="219"/>
  <c r="G50" i="219"/>
  <c r="F50" i="219"/>
  <c r="F55" i="219" s="1"/>
  <c r="D50" i="219"/>
  <c r="C50" i="219"/>
  <c r="J46" i="219"/>
  <c r="I46" i="219"/>
  <c r="G46" i="219"/>
  <c r="F46" i="219"/>
  <c r="D46" i="219"/>
  <c r="C46" i="219"/>
  <c r="J45" i="219"/>
  <c r="I45" i="219"/>
  <c r="G45" i="219"/>
  <c r="F45" i="219"/>
  <c r="D45" i="219"/>
  <c r="C45" i="219"/>
  <c r="J44" i="219"/>
  <c r="I44" i="219"/>
  <c r="G44" i="219"/>
  <c r="F44" i="219"/>
  <c r="D44" i="219"/>
  <c r="C44" i="219"/>
  <c r="J43" i="219"/>
  <c r="I43" i="219"/>
  <c r="G43" i="219"/>
  <c r="F43" i="219"/>
  <c r="D43" i="219"/>
  <c r="C43" i="219"/>
  <c r="J42" i="219"/>
  <c r="I42" i="219"/>
  <c r="G42" i="219"/>
  <c r="F42" i="219"/>
  <c r="D42" i="219"/>
  <c r="C42" i="219"/>
  <c r="J41" i="219"/>
  <c r="I41" i="219"/>
  <c r="G41" i="219"/>
  <c r="F41" i="219"/>
  <c r="D41" i="219"/>
  <c r="C41" i="219"/>
  <c r="J40" i="219"/>
  <c r="I40" i="219"/>
  <c r="G40" i="219"/>
  <c r="F40" i="219"/>
  <c r="D40" i="219"/>
  <c r="C40" i="219"/>
  <c r="J39" i="219"/>
  <c r="I39" i="219"/>
  <c r="G39" i="219"/>
  <c r="F39" i="219"/>
  <c r="D39" i="219"/>
  <c r="C39" i="219"/>
  <c r="J38" i="219"/>
  <c r="I38" i="219"/>
  <c r="G38" i="219"/>
  <c r="F38" i="219"/>
  <c r="D38" i="219"/>
  <c r="C38" i="219"/>
  <c r="J37" i="219"/>
  <c r="I37" i="219"/>
  <c r="I47" i="219" s="1"/>
  <c r="G37" i="219"/>
  <c r="F37" i="219"/>
  <c r="D37" i="219"/>
  <c r="C37" i="219"/>
  <c r="J33" i="219"/>
  <c r="I33" i="219"/>
  <c r="G33" i="219"/>
  <c r="F33" i="219"/>
  <c r="D33" i="219"/>
  <c r="C33" i="219"/>
  <c r="J32" i="219"/>
  <c r="I32" i="219"/>
  <c r="G32" i="219"/>
  <c r="F32" i="219"/>
  <c r="D32" i="219"/>
  <c r="C32" i="219"/>
  <c r="J31" i="219"/>
  <c r="I31" i="219"/>
  <c r="G31" i="219"/>
  <c r="F31" i="219"/>
  <c r="D31" i="219"/>
  <c r="C31" i="219"/>
  <c r="J30" i="219"/>
  <c r="I30" i="219"/>
  <c r="G30" i="219"/>
  <c r="F30" i="219"/>
  <c r="D30" i="219"/>
  <c r="C30" i="219"/>
  <c r="J29" i="219"/>
  <c r="I29" i="219"/>
  <c r="G29" i="219"/>
  <c r="F29" i="219"/>
  <c r="D29" i="219"/>
  <c r="C29" i="219"/>
  <c r="J25" i="219"/>
  <c r="I25" i="219"/>
  <c r="G25" i="219"/>
  <c r="F25" i="219"/>
  <c r="D25" i="219"/>
  <c r="C25" i="219"/>
  <c r="J24" i="219"/>
  <c r="I24" i="219"/>
  <c r="G24" i="219"/>
  <c r="F24" i="219"/>
  <c r="D24" i="219"/>
  <c r="C24" i="219"/>
  <c r="J23" i="219"/>
  <c r="I23" i="219"/>
  <c r="G23" i="219"/>
  <c r="F23" i="219"/>
  <c r="D23" i="219"/>
  <c r="C23" i="219"/>
  <c r="J22" i="219"/>
  <c r="I22" i="219"/>
  <c r="G22" i="219"/>
  <c r="F22" i="219"/>
  <c r="D22" i="219"/>
  <c r="C22" i="219"/>
  <c r="J21" i="219"/>
  <c r="I21" i="219"/>
  <c r="G21" i="219"/>
  <c r="F21" i="219"/>
  <c r="D21" i="219"/>
  <c r="C21" i="219"/>
  <c r="J20" i="219"/>
  <c r="I20" i="219"/>
  <c r="G20" i="219"/>
  <c r="F20" i="219"/>
  <c r="D20" i="219"/>
  <c r="C20" i="219"/>
  <c r="J19" i="219"/>
  <c r="I19" i="219"/>
  <c r="G19" i="219"/>
  <c r="F19" i="219"/>
  <c r="F26" i="219" s="1"/>
  <c r="D19" i="219"/>
  <c r="C19" i="219"/>
  <c r="J18" i="219"/>
  <c r="I18" i="219"/>
  <c r="G18" i="219"/>
  <c r="F18" i="219"/>
  <c r="D18" i="219"/>
  <c r="C18" i="219"/>
  <c r="J17" i="219"/>
  <c r="I17" i="219"/>
  <c r="G17" i="219"/>
  <c r="F17" i="219"/>
  <c r="D17" i="219"/>
  <c r="C17" i="219"/>
  <c r="J16" i="219"/>
  <c r="I16" i="219"/>
  <c r="I26" i="219" s="1"/>
  <c r="G16" i="219"/>
  <c r="F16" i="219"/>
  <c r="D16" i="219"/>
  <c r="D26" i="219" s="1"/>
  <c r="C16" i="219"/>
  <c r="J66" i="218"/>
  <c r="I66" i="218"/>
  <c r="G66" i="218"/>
  <c r="F66" i="218"/>
  <c r="D66" i="218"/>
  <c r="C66" i="218"/>
  <c r="J60" i="218"/>
  <c r="I60" i="218"/>
  <c r="G60" i="218"/>
  <c r="F60" i="218"/>
  <c r="D60" i="218"/>
  <c r="C60" i="218"/>
  <c r="J59" i="218"/>
  <c r="I59" i="218"/>
  <c r="G59" i="218"/>
  <c r="F59" i="218"/>
  <c r="D59" i="218"/>
  <c r="C59" i="218"/>
  <c r="J58" i="218"/>
  <c r="I58" i="218"/>
  <c r="G58" i="218"/>
  <c r="F58" i="218"/>
  <c r="F61" i="218" s="1"/>
  <c r="D58" i="218"/>
  <c r="C58" i="218"/>
  <c r="J54" i="218"/>
  <c r="I54" i="218"/>
  <c r="G54" i="218"/>
  <c r="F54" i="218"/>
  <c r="D54" i="218"/>
  <c r="C54" i="218"/>
  <c r="J53" i="218"/>
  <c r="I53" i="218"/>
  <c r="G53" i="218"/>
  <c r="F53" i="218"/>
  <c r="D53" i="218"/>
  <c r="C53" i="218"/>
  <c r="J52" i="218"/>
  <c r="I52" i="218"/>
  <c r="G52" i="218"/>
  <c r="F52" i="218"/>
  <c r="D52" i="218"/>
  <c r="C52" i="218"/>
  <c r="J51" i="218"/>
  <c r="I51" i="218"/>
  <c r="G51" i="218"/>
  <c r="F51" i="218"/>
  <c r="D51" i="218"/>
  <c r="C51" i="218"/>
  <c r="C55" i="218" s="1"/>
  <c r="J50" i="218"/>
  <c r="I50" i="218"/>
  <c r="I55" i="218" s="1"/>
  <c r="G50" i="218"/>
  <c r="G55" i="218" s="1"/>
  <c r="F50" i="218"/>
  <c r="D50" i="218"/>
  <c r="D55" i="218" s="1"/>
  <c r="C50" i="218"/>
  <c r="J46" i="218"/>
  <c r="I46" i="218"/>
  <c r="G46" i="218"/>
  <c r="F46" i="218"/>
  <c r="D46" i="218"/>
  <c r="C46" i="218"/>
  <c r="J45" i="218"/>
  <c r="I45" i="218"/>
  <c r="G45" i="218"/>
  <c r="F45" i="218"/>
  <c r="D45" i="218"/>
  <c r="C45" i="218"/>
  <c r="J44" i="218"/>
  <c r="I44" i="218"/>
  <c r="G44" i="218"/>
  <c r="F44" i="218"/>
  <c r="D44" i="218"/>
  <c r="C44" i="218"/>
  <c r="J43" i="218"/>
  <c r="I43" i="218"/>
  <c r="G43" i="218"/>
  <c r="F43" i="218"/>
  <c r="D43" i="218"/>
  <c r="C43" i="218"/>
  <c r="J42" i="218"/>
  <c r="I42" i="218"/>
  <c r="G42" i="218"/>
  <c r="F42" i="218"/>
  <c r="D42" i="218"/>
  <c r="C42" i="218"/>
  <c r="J41" i="218"/>
  <c r="I41" i="218"/>
  <c r="G41" i="218"/>
  <c r="F41" i="218"/>
  <c r="D41" i="218"/>
  <c r="C41" i="218"/>
  <c r="J40" i="218"/>
  <c r="I40" i="218"/>
  <c r="G40" i="218"/>
  <c r="F40" i="218"/>
  <c r="D40" i="218"/>
  <c r="C40" i="218"/>
  <c r="J39" i="218"/>
  <c r="I39" i="218"/>
  <c r="G39" i="218"/>
  <c r="F39" i="218"/>
  <c r="D39" i="218"/>
  <c r="C39" i="218"/>
  <c r="J38" i="218"/>
  <c r="I38" i="218"/>
  <c r="G38" i="218"/>
  <c r="F38" i="218"/>
  <c r="D38" i="218"/>
  <c r="C38" i="218"/>
  <c r="J37" i="218"/>
  <c r="I37" i="218"/>
  <c r="G37" i="218"/>
  <c r="F37" i="218"/>
  <c r="D37" i="218"/>
  <c r="C37" i="218"/>
  <c r="J33" i="218"/>
  <c r="I33" i="218"/>
  <c r="G33" i="218"/>
  <c r="F33" i="218"/>
  <c r="D33" i="218"/>
  <c r="C33" i="218"/>
  <c r="J32" i="218"/>
  <c r="I32" i="218"/>
  <c r="G32" i="218"/>
  <c r="F32" i="218"/>
  <c r="D32" i="218"/>
  <c r="C32" i="218"/>
  <c r="J31" i="218"/>
  <c r="I31" i="218"/>
  <c r="G31" i="218"/>
  <c r="F31" i="218"/>
  <c r="D31" i="218"/>
  <c r="C31" i="218"/>
  <c r="J30" i="218"/>
  <c r="I30" i="218"/>
  <c r="G30" i="218"/>
  <c r="F30" i="218"/>
  <c r="D30" i="218"/>
  <c r="C30" i="218"/>
  <c r="J29" i="218"/>
  <c r="J34" i="218" s="1"/>
  <c r="I29" i="218"/>
  <c r="I34" i="218" s="1"/>
  <c r="G29" i="218"/>
  <c r="F29" i="218"/>
  <c r="F34" i="218" s="1"/>
  <c r="D29" i="218"/>
  <c r="C29" i="218"/>
  <c r="J25" i="218"/>
  <c r="I25" i="218"/>
  <c r="G25" i="218"/>
  <c r="F25" i="218"/>
  <c r="D25" i="218"/>
  <c r="C25" i="218"/>
  <c r="J24" i="218"/>
  <c r="I24" i="218"/>
  <c r="G24" i="218"/>
  <c r="F24" i="218"/>
  <c r="D24" i="218"/>
  <c r="C24" i="218"/>
  <c r="J23" i="218"/>
  <c r="I23" i="218"/>
  <c r="G23" i="218"/>
  <c r="F23" i="218"/>
  <c r="D23" i="218"/>
  <c r="C23" i="218"/>
  <c r="J22" i="218"/>
  <c r="I22" i="218"/>
  <c r="G22" i="218"/>
  <c r="F22" i="218"/>
  <c r="D22" i="218"/>
  <c r="C22" i="218"/>
  <c r="J21" i="218"/>
  <c r="I21" i="218"/>
  <c r="G21" i="218"/>
  <c r="F21" i="218"/>
  <c r="D21" i="218"/>
  <c r="C21" i="218"/>
  <c r="J20" i="218"/>
  <c r="I20" i="218"/>
  <c r="G20" i="218"/>
  <c r="F20" i="218"/>
  <c r="F26" i="218" s="1"/>
  <c r="D20" i="218"/>
  <c r="C20" i="218"/>
  <c r="J19" i="218"/>
  <c r="I19" i="218"/>
  <c r="G19" i="218"/>
  <c r="F19" i="218"/>
  <c r="D19" i="218"/>
  <c r="C19" i="218"/>
  <c r="J18" i="218"/>
  <c r="I18" i="218"/>
  <c r="G18" i="218"/>
  <c r="F18" i="218"/>
  <c r="D18" i="218"/>
  <c r="C18" i="218"/>
  <c r="J17" i="218"/>
  <c r="I17" i="218"/>
  <c r="G17" i="218"/>
  <c r="F17" i="218"/>
  <c r="D17" i="218"/>
  <c r="C17" i="218"/>
  <c r="J16" i="218"/>
  <c r="I16" i="218"/>
  <c r="G16" i="218"/>
  <c r="F16" i="218"/>
  <c r="D16" i="218"/>
  <c r="C16" i="218"/>
  <c r="C26" i="218" s="1"/>
  <c r="J66" i="217"/>
  <c r="I66" i="217"/>
  <c r="G66" i="217"/>
  <c r="F66" i="217"/>
  <c r="D66" i="217"/>
  <c r="C66" i="217"/>
  <c r="C61" i="217"/>
  <c r="J60" i="217"/>
  <c r="I60" i="217"/>
  <c r="G60" i="217"/>
  <c r="F60" i="217"/>
  <c r="D60" i="217"/>
  <c r="C60" i="217"/>
  <c r="J59" i="217"/>
  <c r="I59" i="217"/>
  <c r="G59" i="217"/>
  <c r="F59" i="217"/>
  <c r="D59" i="217"/>
  <c r="C59" i="217"/>
  <c r="J58" i="217"/>
  <c r="I58" i="217"/>
  <c r="I61" i="217" s="1"/>
  <c r="G58" i="217"/>
  <c r="F58" i="217"/>
  <c r="D58" i="217"/>
  <c r="D61" i="217" s="1"/>
  <c r="C58" i="217"/>
  <c r="J54" i="217"/>
  <c r="I54" i="217"/>
  <c r="G54" i="217"/>
  <c r="F54" i="217"/>
  <c r="D54" i="217"/>
  <c r="C54" i="217"/>
  <c r="J53" i="217"/>
  <c r="I53" i="217"/>
  <c r="G53" i="217"/>
  <c r="F53" i="217"/>
  <c r="D53" i="217"/>
  <c r="D55" i="217" s="1"/>
  <c r="C53" i="217"/>
  <c r="J52" i="217"/>
  <c r="I52" i="217"/>
  <c r="G52" i="217"/>
  <c r="F52" i="217"/>
  <c r="D52" i="217"/>
  <c r="C52" i="217"/>
  <c r="J51" i="217"/>
  <c r="I51" i="217"/>
  <c r="G51" i="217"/>
  <c r="F51" i="217"/>
  <c r="D51" i="217"/>
  <c r="C51" i="217"/>
  <c r="C55" i="217" s="1"/>
  <c r="J50" i="217"/>
  <c r="J55" i="217" s="1"/>
  <c r="I50" i="217"/>
  <c r="G50" i="217"/>
  <c r="F50" i="217"/>
  <c r="F55" i="217" s="1"/>
  <c r="D50" i="217"/>
  <c r="C50" i="217"/>
  <c r="J46" i="217"/>
  <c r="I46" i="217"/>
  <c r="G46" i="217"/>
  <c r="F46" i="217"/>
  <c r="D46" i="217"/>
  <c r="C46" i="217"/>
  <c r="J45" i="217"/>
  <c r="I45" i="217"/>
  <c r="G45" i="217"/>
  <c r="F45" i="217"/>
  <c r="D45" i="217"/>
  <c r="C45" i="217"/>
  <c r="J44" i="217"/>
  <c r="I44" i="217"/>
  <c r="G44" i="217"/>
  <c r="F44" i="217"/>
  <c r="D44" i="217"/>
  <c r="C44" i="217"/>
  <c r="J43" i="217"/>
  <c r="I43" i="217"/>
  <c r="G43" i="217"/>
  <c r="F43" i="217"/>
  <c r="D43" i="217"/>
  <c r="C43" i="217"/>
  <c r="J42" i="217"/>
  <c r="I42" i="217"/>
  <c r="G42" i="217"/>
  <c r="F42" i="217"/>
  <c r="D42" i="217"/>
  <c r="C42" i="217"/>
  <c r="J41" i="217"/>
  <c r="I41" i="217"/>
  <c r="G41" i="217"/>
  <c r="F41" i="217"/>
  <c r="D41" i="217"/>
  <c r="C41" i="217"/>
  <c r="J40" i="217"/>
  <c r="I40" i="217"/>
  <c r="G40" i="217"/>
  <c r="F40" i="217"/>
  <c r="D40" i="217"/>
  <c r="C40" i="217"/>
  <c r="J39" i="217"/>
  <c r="I39" i="217"/>
  <c r="G39" i="217"/>
  <c r="F39" i="217"/>
  <c r="D39" i="217"/>
  <c r="D47" i="217" s="1"/>
  <c r="C39" i="217"/>
  <c r="J38" i="217"/>
  <c r="I38" i="217"/>
  <c r="G38" i="217"/>
  <c r="F38" i="217"/>
  <c r="D38" i="217"/>
  <c r="C38" i="217"/>
  <c r="J37" i="217"/>
  <c r="I37" i="217"/>
  <c r="I47" i="217" s="1"/>
  <c r="G37" i="217"/>
  <c r="F37" i="217"/>
  <c r="D37" i="217"/>
  <c r="C37" i="217"/>
  <c r="J33" i="217"/>
  <c r="I33" i="217"/>
  <c r="G33" i="217"/>
  <c r="F33" i="217"/>
  <c r="D33" i="217"/>
  <c r="C33" i="217"/>
  <c r="J32" i="217"/>
  <c r="I32" i="217"/>
  <c r="G32" i="217"/>
  <c r="F32" i="217"/>
  <c r="D32" i="217"/>
  <c r="C32" i="217"/>
  <c r="J31" i="217"/>
  <c r="I31" i="217"/>
  <c r="G31" i="217"/>
  <c r="F31" i="217"/>
  <c r="D31" i="217"/>
  <c r="C31" i="217"/>
  <c r="J30" i="217"/>
  <c r="I30" i="217"/>
  <c r="G30" i="217"/>
  <c r="F30" i="217"/>
  <c r="D30" i="217"/>
  <c r="C30" i="217"/>
  <c r="J29" i="217"/>
  <c r="J34" i="217" s="1"/>
  <c r="I29" i="217"/>
  <c r="G29" i="217"/>
  <c r="F29" i="217"/>
  <c r="D29" i="217"/>
  <c r="D34" i="217" s="1"/>
  <c r="C29" i="217"/>
  <c r="J25" i="217"/>
  <c r="I25" i="217"/>
  <c r="G25" i="217"/>
  <c r="F25" i="217"/>
  <c r="D25" i="217"/>
  <c r="C25" i="217"/>
  <c r="J24" i="217"/>
  <c r="I24" i="217"/>
  <c r="G24" i="217"/>
  <c r="F24" i="217"/>
  <c r="D24" i="217"/>
  <c r="C24" i="217"/>
  <c r="J23" i="217"/>
  <c r="I23" i="217"/>
  <c r="G23" i="217"/>
  <c r="F23" i="217"/>
  <c r="D23" i="217"/>
  <c r="C23" i="217"/>
  <c r="J22" i="217"/>
  <c r="I22" i="217"/>
  <c r="G22" i="217"/>
  <c r="F22" i="217"/>
  <c r="D22" i="217"/>
  <c r="C22" i="217"/>
  <c r="J21" i="217"/>
  <c r="I21" i="217"/>
  <c r="G21" i="217"/>
  <c r="F21" i="217"/>
  <c r="D21" i="217"/>
  <c r="C21" i="217"/>
  <c r="J20" i="217"/>
  <c r="I20" i="217"/>
  <c r="G20" i="217"/>
  <c r="F20" i="217"/>
  <c r="D20" i="217"/>
  <c r="C20" i="217"/>
  <c r="J19" i="217"/>
  <c r="I19" i="217"/>
  <c r="G19" i="217"/>
  <c r="F19" i="217"/>
  <c r="D19" i="217"/>
  <c r="C19" i="217"/>
  <c r="J18" i="217"/>
  <c r="I18" i="217"/>
  <c r="G18" i="217"/>
  <c r="F18" i="217"/>
  <c r="D18" i="217"/>
  <c r="C18" i="217"/>
  <c r="J17" i="217"/>
  <c r="I17" i="217"/>
  <c r="G17" i="217"/>
  <c r="F17" i="217"/>
  <c r="D17" i="217"/>
  <c r="C17" i="217"/>
  <c r="J16" i="217"/>
  <c r="I16" i="217"/>
  <c r="I26" i="217" s="1"/>
  <c r="G16" i="217"/>
  <c r="F16" i="217"/>
  <c r="D16" i="217"/>
  <c r="C16" i="217"/>
  <c r="C26" i="217" s="1"/>
  <c r="J66" i="216"/>
  <c r="I66" i="216"/>
  <c r="G66" i="216"/>
  <c r="F66" i="216"/>
  <c r="D66" i="216"/>
  <c r="C66" i="216"/>
  <c r="J60" i="216"/>
  <c r="I60" i="216"/>
  <c r="G60" i="216"/>
  <c r="F60" i="216"/>
  <c r="D60" i="216"/>
  <c r="C60" i="216"/>
  <c r="J59" i="216"/>
  <c r="I59" i="216"/>
  <c r="G59" i="216"/>
  <c r="F59" i="216"/>
  <c r="D59" i="216"/>
  <c r="C59" i="216"/>
  <c r="J58" i="216"/>
  <c r="J61" i="216" s="1"/>
  <c r="I58" i="216"/>
  <c r="G58" i="216"/>
  <c r="F58" i="216"/>
  <c r="D58" i="216"/>
  <c r="D61" i="216" s="1"/>
  <c r="C58" i="216"/>
  <c r="C61" i="216" s="1"/>
  <c r="J54" i="216"/>
  <c r="I54" i="216"/>
  <c r="G54" i="216"/>
  <c r="F54" i="216"/>
  <c r="D54" i="216"/>
  <c r="C54" i="216"/>
  <c r="J53" i="216"/>
  <c r="I53" i="216"/>
  <c r="G53" i="216"/>
  <c r="F53" i="216"/>
  <c r="D53" i="216"/>
  <c r="D55" i="216" s="1"/>
  <c r="C53" i="216"/>
  <c r="J52" i="216"/>
  <c r="I52" i="216"/>
  <c r="G52" i="216"/>
  <c r="F52" i="216"/>
  <c r="D52" i="216"/>
  <c r="C52" i="216"/>
  <c r="J51" i="216"/>
  <c r="I51" i="216"/>
  <c r="G51" i="216"/>
  <c r="F51" i="216"/>
  <c r="D51" i="216"/>
  <c r="C51" i="216"/>
  <c r="J50" i="216"/>
  <c r="I50" i="216"/>
  <c r="G50" i="216"/>
  <c r="F50" i="216"/>
  <c r="F55" i="216" s="1"/>
  <c r="D50" i="216"/>
  <c r="C50" i="216"/>
  <c r="J46" i="216"/>
  <c r="I46" i="216"/>
  <c r="G46" i="216"/>
  <c r="F46" i="216"/>
  <c r="D46" i="216"/>
  <c r="C46" i="216"/>
  <c r="J45" i="216"/>
  <c r="I45" i="216"/>
  <c r="G45" i="216"/>
  <c r="F45" i="216"/>
  <c r="D45" i="216"/>
  <c r="C45" i="216"/>
  <c r="J44" i="216"/>
  <c r="I44" i="216"/>
  <c r="G44" i="216"/>
  <c r="F44" i="216"/>
  <c r="D44" i="216"/>
  <c r="C44" i="216"/>
  <c r="J43" i="216"/>
  <c r="I43" i="216"/>
  <c r="G43" i="216"/>
  <c r="F43" i="216"/>
  <c r="D43" i="216"/>
  <c r="C43" i="216"/>
  <c r="J42" i="216"/>
  <c r="I42" i="216"/>
  <c r="G42" i="216"/>
  <c r="F42" i="216"/>
  <c r="D42" i="216"/>
  <c r="C42" i="216"/>
  <c r="J41" i="216"/>
  <c r="I41" i="216"/>
  <c r="G41" i="216"/>
  <c r="F41" i="216"/>
  <c r="D41" i="216"/>
  <c r="C41" i="216"/>
  <c r="J40" i="216"/>
  <c r="I40" i="216"/>
  <c r="G40" i="216"/>
  <c r="F40" i="216"/>
  <c r="D40" i="216"/>
  <c r="C40" i="216"/>
  <c r="J39" i="216"/>
  <c r="I39" i="216"/>
  <c r="G39" i="216"/>
  <c r="F39" i="216"/>
  <c r="D39" i="216"/>
  <c r="D47" i="216" s="1"/>
  <c r="C39" i="216"/>
  <c r="J38" i="216"/>
  <c r="I38" i="216"/>
  <c r="G38" i="216"/>
  <c r="F38" i="216"/>
  <c r="D38" i="216"/>
  <c r="C38" i="216"/>
  <c r="J37" i="216"/>
  <c r="J47" i="216" s="1"/>
  <c r="I37" i="216"/>
  <c r="G37" i="216"/>
  <c r="F37" i="216"/>
  <c r="D37" i="216"/>
  <c r="C37" i="216"/>
  <c r="J33" i="216"/>
  <c r="I33" i="216"/>
  <c r="G33" i="216"/>
  <c r="F33" i="216"/>
  <c r="D33" i="216"/>
  <c r="C33" i="216"/>
  <c r="J32" i="216"/>
  <c r="I32" i="216"/>
  <c r="G32" i="216"/>
  <c r="F32" i="216"/>
  <c r="D32" i="216"/>
  <c r="C32" i="216"/>
  <c r="J31" i="216"/>
  <c r="I31" i="216"/>
  <c r="G31" i="216"/>
  <c r="F31" i="216"/>
  <c r="D31" i="216"/>
  <c r="C31" i="216"/>
  <c r="J30" i="216"/>
  <c r="I30" i="216"/>
  <c r="G30" i="216"/>
  <c r="F30" i="216"/>
  <c r="D30" i="216"/>
  <c r="C30" i="216"/>
  <c r="J29" i="216"/>
  <c r="I29" i="216"/>
  <c r="G29" i="216"/>
  <c r="F29" i="216"/>
  <c r="D29" i="216"/>
  <c r="C29" i="216"/>
  <c r="J25" i="216"/>
  <c r="I25" i="216"/>
  <c r="G25" i="216"/>
  <c r="F25" i="216"/>
  <c r="D25" i="216"/>
  <c r="C25" i="216"/>
  <c r="J24" i="216"/>
  <c r="I24" i="216"/>
  <c r="G24" i="216"/>
  <c r="F24" i="216"/>
  <c r="D24" i="216"/>
  <c r="C24" i="216"/>
  <c r="J23" i="216"/>
  <c r="I23" i="216"/>
  <c r="G23" i="216"/>
  <c r="F23" i="216"/>
  <c r="D23" i="216"/>
  <c r="C23" i="216"/>
  <c r="J22" i="216"/>
  <c r="I22" i="216"/>
  <c r="G22" i="216"/>
  <c r="F22" i="216"/>
  <c r="D22" i="216"/>
  <c r="C22" i="216"/>
  <c r="J21" i="216"/>
  <c r="I21" i="216"/>
  <c r="G21" i="216"/>
  <c r="F21" i="216"/>
  <c r="D21" i="216"/>
  <c r="C21" i="216"/>
  <c r="J20" i="216"/>
  <c r="I20" i="216"/>
  <c r="G20" i="216"/>
  <c r="F20" i="216"/>
  <c r="D20" i="216"/>
  <c r="C20" i="216"/>
  <c r="J19" i="216"/>
  <c r="I19" i="216"/>
  <c r="G19" i="216"/>
  <c r="F19" i="216"/>
  <c r="D19" i="216"/>
  <c r="C19" i="216"/>
  <c r="J18" i="216"/>
  <c r="I18" i="216"/>
  <c r="G18" i="216"/>
  <c r="F18" i="216"/>
  <c r="D18" i="216"/>
  <c r="C18" i="216"/>
  <c r="J17" i="216"/>
  <c r="I17" i="216"/>
  <c r="G17" i="216"/>
  <c r="F17" i="216"/>
  <c r="D17" i="216"/>
  <c r="C17" i="216"/>
  <c r="J16" i="216"/>
  <c r="J26" i="216" s="1"/>
  <c r="I16" i="216"/>
  <c r="G16" i="216"/>
  <c r="F16" i="216"/>
  <c r="D16" i="216"/>
  <c r="C16" i="216"/>
  <c r="J66" i="215"/>
  <c r="I66" i="215"/>
  <c r="G66" i="215"/>
  <c r="F66" i="215"/>
  <c r="D66" i="215"/>
  <c r="C66" i="215"/>
  <c r="D61" i="215"/>
  <c r="J60" i="215"/>
  <c r="I60" i="215"/>
  <c r="G60" i="215"/>
  <c r="F60" i="215"/>
  <c r="D60" i="215"/>
  <c r="C60" i="215"/>
  <c r="C61" i="215" s="1"/>
  <c r="J59" i="215"/>
  <c r="I59" i="215"/>
  <c r="G59" i="215"/>
  <c r="F59" i="215"/>
  <c r="D59" i="215"/>
  <c r="C59" i="215"/>
  <c r="J58" i="215"/>
  <c r="J61" i="215" s="1"/>
  <c r="I58" i="215"/>
  <c r="I61" i="215" s="1"/>
  <c r="G58" i="215"/>
  <c r="G61" i="215" s="1"/>
  <c r="F58" i="215"/>
  <c r="D58" i="215"/>
  <c r="C58" i="215"/>
  <c r="G55" i="215"/>
  <c r="J54" i="215"/>
  <c r="I54" i="215"/>
  <c r="G54" i="215"/>
  <c r="F54" i="215"/>
  <c r="D54" i="215"/>
  <c r="C54" i="215"/>
  <c r="J53" i="215"/>
  <c r="I53" i="215"/>
  <c r="G53" i="215"/>
  <c r="F53" i="215"/>
  <c r="D53" i="215"/>
  <c r="C53" i="215"/>
  <c r="J52" i="215"/>
  <c r="I52" i="215"/>
  <c r="G52" i="215"/>
  <c r="F52" i="215"/>
  <c r="D52" i="215"/>
  <c r="C52" i="215"/>
  <c r="J51" i="215"/>
  <c r="I51" i="215"/>
  <c r="G51" i="215"/>
  <c r="F51" i="215"/>
  <c r="D51" i="215"/>
  <c r="C51" i="215"/>
  <c r="J50" i="215"/>
  <c r="I50" i="215"/>
  <c r="G50" i="215"/>
  <c r="F50" i="215"/>
  <c r="F55" i="215" s="1"/>
  <c r="D50" i="215"/>
  <c r="C50" i="215"/>
  <c r="J46" i="215"/>
  <c r="I46" i="215"/>
  <c r="G46" i="215"/>
  <c r="F46" i="215"/>
  <c r="D46" i="215"/>
  <c r="C46" i="215"/>
  <c r="J45" i="215"/>
  <c r="I45" i="215"/>
  <c r="G45" i="215"/>
  <c r="F45" i="215"/>
  <c r="D45" i="215"/>
  <c r="C45" i="215"/>
  <c r="J44" i="215"/>
  <c r="I44" i="215"/>
  <c r="G44" i="215"/>
  <c r="F44" i="215"/>
  <c r="D44" i="215"/>
  <c r="C44" i="215"/>
  <c r="J43" i="215"/>
  <c r="I43" i="215"/>
  <c r="G43" i="215"/>
  <c r="F43" i="215"/>
  <c r="D43" i="215"/>
  <c r="C43" i="215"/>
  <c r="J42" i="215"/>
  <c r="I42" i="215"/>
  <c r="G42" i="215"/>
  <c r="F42" i="215"/>
  <c r="D42" i="215"/>
  <c r="C42" i="215"/>
  <c r="J41" i="215"/>
  <c r="I41" i="215"/>
  <c r="G41" i="215"/>
  <c r="F41" i="215"/>
  <c r="D41" i="215"/>
  <c r="C41" i="215"/>
  <c r="J40" i="215"/>
  <c r="I40" i="215"/>
  <c r="G40" i="215"/>
  <c r="F40" i="215"/>
  <c r="D40" i="215"/>
  <c r="C40" i="215"/>
  <c r="J39" i="215"/>
  <c r="I39" i="215"/>
  <c r="G39" i="215"/>
  <c r="F39" i="215"/>
  <c r="D39" i="215"/>
  <c r="C39" i="215"/>
  <c r="C47" i="215" s="1"/>
  <c r="J38" i="215"/>
  <c r="I38" i="215"/>
  <c r="G38" i="215"/>
  <c r="F38" i="215"/>
  <c r="D38" i="215"/>
  <c r="C38" i="215"/>
  <c r="J37" i="215"/>
  <c r="J47" i="215" s="1"/>
  <c r="I37" i="215"/>
  <c r="G37" i="215"/>
  <c r="F37" i="215"/>
  <c r="D37" i="215"/>
  <c r="C37" i="215"/>
  <c r="I34" i="215"/>
  <c r="J33" i="215"/>
  <c r="I33" i="215"/>
  <c r="G33" i="215"/>
  <c r="F33" i="215"/>
  <c r="D33" i="215"/>
  <c r="C33" i="215"/>
  <c r="J32" i="215"/>
  <c r="I32" i="215"/>
  <c r="G32" i="215"/>
  <c r="F32" i="215"/>
  <c r="D32" i="215"/>
  <c r="C32" i="215"/>
  <c r="J31" i="215"/>
  <c r="I31" i="215"/>
  <c r="G31" i="215"/>
  <c r="F31" i="215"/>
  <c r="D31" i="215"/>
  <c r="C31" i="215"/>
  <c r="J30" i="215"/>
  <c r="I30" i="215"/>
  <c r="G30" i="215"/>
  <c r="F30" i="215"/>
  <c r="D30" i="215"/>
  <c r="C30" i="215"/>
  <c r="J29" i="215"/>
  <c r="J34" i="215" s="1"/>
  <c r="I29" i="215"/>
  <c r="G29" i="215"/>
  <c r="F29" i="215"/>
  <c r="F34" i="215" s="1"/>
  <c r="D29" i="215"/>
  <c r="C29" i="215"/>
  <c r="C34" i="215" s="1"/>
  <c r="J25" i="215"/>
  <c r="I25" i="215"/>
  <c r="G25" i="215"/>
  <c r="F25" i="215"/>
  <c r="D25" i="215"/>
  <c r="C25" i="215"/>
  <c r="J24" i="215"/>
  <c r="I24" i="215"/>
  <c r="G24" i="215"/>
  <c r="F24" i="215"/>
  <c r="D24" i="215"/>
  <c r="C24" i="215"/>
  <c r="J23" i="215"/>
  <c r="I23" i="215"/>
  <c r="G23" i="215"/>
  <c r="F23" i="215"/>
  <c r="D23" i="215"/>
  <c r="C23" i="215"/>
  <c r="J22" i="215"/>
  <c r="I22" i="215"/>
  <c r="G22" i="215"/>
  <c r="F22" i="215"/>
  <c r="D22" i="215"/>
  <c r="C22" i="215"/>
  <c r="J21" i="215"/>
  <c r="I21" i="215"/>
  <c r="G21" i="215"/>
  <c r="F21" i="215"/>
  <c r="D21" i="215"/>
  <c r="C21" i="215"/>
  <c r="J20" i="215"/>
  <c r="I20" i="215"/>
  <c r="G20" i="215"/>
  <c r="F20" i="215"/>
  <c r="D20" i="215"/>
  <c r="C20" i="215"/>
  <c r="J19" i="215"/>
  <c r="I19" i="215"/>
  <c r="G19" i="215"/>
  <c r="F19" i="215"/>
  <c r="D19" i="215"/>
  <c r="C19" i="215"/>
  <c r="J18" i="215"/>
  <c r="I18" i="215"/>
  <c r="G18" i="215"/>
  <c r="F18" i="215"/>
  <c r="D18" i="215"/>
  <c r="C18" i="215"/>
  <c r="J17" i="215"/>
  <c r="I17" i="215"/>
  <c r="G17" i="215"/>
  <c r="F17" i="215"/>
  <c r="D17" i="215"/>
  <c r="C17" i="215"/>
  <c r="J16" i="215"/>
  <c r="I16" i="215"/>
  <c r="G16" i="215"/>
  <c r="G26" i="215" s="1"/>
  <c r="F16" i="215"/>
  <c r="D16" i="215"/>
  <c r="C16" i="215"/>
  <c r="J66" i="214"/>
  <c r="I66" i="214"/>
  <c r="G66" i="214"/>
  <c r="F66" i="214"/>
  <c r="D66" i="214"/>
  <c r="C66" i="214"/>
  <c r="D61" i="214"/>
  <c r="J60" i="214"/>
  <c r="I60" i="214"/>
  <c r="G60" i="214"/>
  <c r="F60" i="214"/>
  <c r="D60" i="214"/>
  <c r="C60" i="214"/>
  <c r="J59" i="214"/>
  <c r="I59" i="214"/>
  <c r="G59" i="214"/>
  <c r="F59" i="214"/>
  <c r="D59" i="214"/>
  <c r="C59" i="214"/>
  <c r="J58" i="214"/>
  <c r="J61" i="214" s="1"/>
  <c r="I58" i="214"/>
  <c r="G58" i="214"/>
  <c r="F58" i="214"/>
  <c r="D58" i="214"/>
  <c r="C58" i="214"/>
  <c r="C61" i="214" s="1"/>
  <c r="J54" i="214"/>
  <c r="I54" i="214"/>
  <c r="G54" i="214"/>
  <c r="F54" i="214"/>
  <c r="D54" i="214"/>
  <c r="C54" i="214"/>
  <c r="J53" i="214"/>
  <c r="I53" i="214"/>
  <c r="G53" i="214"/>
  <c r="F53" i="214"/>
  <c r="D53" i="214"/>
  <c r="C53" i="214"/>
  <c r="J52" i="214"/>
  <c r="I52" i="214"/>
  <c r="G52" i="214"/>
  <c r="F52" i="214"/>
  <c r="D52" i="214"/>
  <c r="C52" i="214"/>
  <c r="J51" i="214"/>
  <c r="I51" i="214"/>
  <c r="G51" i="214"/>
  <c r="F51" i="214"/>
  <c r="D51" i="214"/>
  <c r="C51" i="214"/>
  <c r="J50" i="214"/>
  <c r="I50" i="214"/>
  <c r="I55" i="214" s="1"/>
  <c r="G50" i="214"/>
  <c r="F50" i="214"/>
  <c r="F55" i="214" s="1"/>
  <c r="D50" i="214"/>
  <c r="C50" i="214"/>
  <c r="C55" i="214" s="1"/>
  <c r="J46" i="214"/>
  <c r="I46" i="214"/>
  <c r="G46" i="214"/>
  <c r="F46" i="214"/>
  <c r="D46" i="214"/>
  <c r="C46" i="214"/>
  <c r="J45" i="214"/>
  <c r="I45" i="214"/>
  <c r="G45" i="214"/>
  <c r="F45" i="214"/>
  <c r="D45" i="214"/>
  <c r="C45" i="214"/>
  <c r="J44" i="214"/>
  <c r="I44" i="214"/>
  <c r="G44" i="214"/>
  <c r="F44" i="214"/>
  <c r="D44" i="214"/>
  <c r="C44" i="214"/>
  <c r="J43" i="214"/>
  <c r="I43" i="214"/>
  <c r="G43" i="214"/>
  <c r="F43" i="214"/>
  <c r="D43" i="214"/>
  <c r="C43" i="214"/>
  <c r="J42" i="214"/>
  <c r="I42" i="214"/>
  <c r="G42" i="214"/>
  <c r="F42" i="214"/>
  <c r="D42" i="214"/>
  <c r="C42" i="214"/>
  <c r="J41" i="214"/>
  <c r="I41" i="214"/>
  <c r="G41" i="214"/>
  <c r="F41" i="214"/>
  <c r="D41" i="214"/>
  <c r="C41" i="214"/>
  <c r="J40" i="214"/>
  <c r="I40" i="214"/>
  <c r="G40" i="214"/>
  <c r="F40" i="214"/>
  <c r="D40" i="214"/>
  <c r="D47" i="214" s="1"/>
  <c r="C40" i="214"/>
  <c r="J39" i="214"/>
  <c r="I39" i="214"/>
  <c r="G39" i="214"/>
  <c r="F39" i="214"/>
  <c r="D39" i="214"/>
  <c r="C39" i="214"/>
  <c r="J38" i="214"/>
  <c r="I38" i="214"/>
  <c r="G38" i="214"/>
  <c r="F38" i="214"/>
  <c r="D38" i="214"/>
  <c r="C38" i="214"/>
  <c r="J37" i="214"/>
  <c r="J47" i="214" s="1"/>
  <c r="I37" i="214"/>
  <c r="G37" i="214"/>
  <c r="F37" i="214"/>
  <c r="D37" i="214"/>
  <c r="C37" i="214"/>
  <c r="J33" i="214"/>
  <c r="I33" i="214"/>
  <c r="G33" i="214"/>
  <c r="F33" i="214"/>
  <c r="D33" i="214"/>
  <c r="C33" i="214"/>
  <c r="J32" i="214"/>
  <c r="I32" i="214"/>
  <c r="G32" i="214"/>
  <c r="F32" i="214"/>
  <c r="D32" i="214"/>
  <c r="C32" i="214"/>
  <c r="J31" i="214"/>
  <c r="I31" i="214"/>
  <c r="G31" i="214"/>
  <c r="F31" i="214"/>
  <c r="D31" i="214"/>
  <c r="C31" i="214"/>
  <c r="J30" i="214"/>
  <c r="I30" i="214"/>
  <c r="G30" i="214"/>
  <c r="F30" i="214"/>
  <c r="D30" i="214"/>
  <c r="C30" i="214"/>
  <c r="J29" i="214"/>
  <c r="J34" i="214" s="1"/>
  <c r="I29" i="214"/>
  <c r="G29" i="214"/>
  <c r="F29" i="214"/>
  <c r="D29" i="214"/>
  <c r="C29" i="214"/>
  <c r="J25" i="214"/>
  <c r="I25" i="214"/>
  <c r="G25" i="214"/>
  <c r="F25" i="214"/>
  <c r="D25" i="214"/>
  <c r="C25" i="214"/>
  <c r="J24" i="214"/>
  <c r="I24" i="214"/>
  <c r="G24" i="214"/>
  <c r="F24" i="214"/>
  <c r="D24" i="214"/>
  <c r="C24" i="214"/>
  <c r="J23" i="214"/>
  <c r="I23" i="214"/>
  <c r="G23" i="214"/>
  <c r="F23" i="214"/>
  <c r="D23" i="214"/>
  <c r="C23" i="214"/>
  <c r="J22" i="214"/>
  <c r="I22" i="214"/>
  <c r="G22" i="214"/>
  <c r="F22" i="214"/>
  <c r="D22" i="214"/>
  <c r="C22" i="214"/>
  <c r="J21" i="214"/>
  <c r="I21" i="214"/>
  <c r="G21" i="214"/>
  <c r="F21" i="214"/>
  <c r="D21" i="214"/>
  <c r="C21" i="214"/>
  <c r="J20" i="214"/>
  <c r="I20" i="214"/>
  <c r="G20" i="214"/>
  <c r="F20" i="214"/>
  <c r="D20" i="214"/>
  <c r="C20" i="214"/>
  <c r="J19" i="214"/>
  <c r="I19" i="214"/>
  <c r="G19" i="214"/>
  <c r="F19" i="214"/>
  <c r="D19" i="214"/>
  <c r="C19" i="214"/>
  <c r="J18" i="214"/>
  <c r="I18" i="214"/>
  <c r="G18" i="214"/>
  <c r="F18" i="214"/>
  <c r="D18" i="214"/>
  <c r="C18" i="214"/>
  <c r="J17" i="214"/>
  <c r="I17" i="214"/>
  <c r="G17" i="214"/>
  <c r="F17" i="214"/>
  <c r="D17" i="214"/>
  <c r="C17" i="214"/>
  <c r="J16" i="214"/>
  <c r="J26" i="214" s="1"/>
  <c r="I16" i="214"/>
  <c r="I26" i="214" s="1"/>
  <c r="G16" i="214"/>
  <c r="F16" i="214"/>
  <c r="D16" i="214"/>
  <c r="C16" i="214"/>
  <c r="J66" i="213"/>
  <c r="I66" i="213"/>
  <c r="G66" i="213"/>
  <c r="F66" i="213"/>
  <c r="D66" i="213"/>
  <c r="C66" i="213"/>
  <c r="J60" i="213"/>
  <c r="I60" i="213"/>
  <c r="G60" i="213"/>
  <c r="F60" i="213"/>
  <c r="D60" i="213"/>
  <c r="C60" i="213"/>
  <c r="J59" i="213"/>
  <c r="I59" i="213"/>
  <c r="G59" i="213"/>
  <c r="F59" i="213"/>
  <c r="D59" i="213"/>
  <c r="C59" i="213"/>
  <c r="J58" i="213"/>
  <c r="I58" i="213"/>
  <c r="G58" i="213"/>
  <c r="F58" i="213"/>
  <c r="F61" i="213" s="1"/>
  <c r="D58" i="213"/>
  <c r="D61" i="213" s="1"/>
  <c r="C58" i="213"/>
  <c r="C61" i="213" s="1"/>
  <c r="J54" i="213"/>
  <c r="I54" i="213"/>
  <c r="G54" i="213"/>
  <c r="F54" i="213"/>
  <c r="D54" i="213"/>
  <c r="C54" i="213"/>
  <c r="J53" i="213"/>
  <c r="I53" i="213"/>
  <c r="G53" i="213"/>
  <c r="F53" i="213"/>
  <c r="D53" i="213"/>
  <c r="C53" i="213"/>
  <c r="J52" i="213"/>
  <c r="I52" i="213"/>
  <c r="G52" i="213"/>
  <c r="F52" i="213"/>
  <c r="D52" i="213"/>
  <c r="C52" i="213"/>
  <c r="J51" i="213"/>
  <c r="I51" i="213"/>
  <c r="G51" i="213"/>
  <c r="G55" i="213" s="1"/>
  <c r="F51" i="213"/>
  <c r="D51" i="213"/>
  <c r="C51" i="213"/>
  <c r="J50" i="213"/>
  <c r="I50" i="213"/>
  <c r="I55" i="213" s="1"/>
  <c r="G50" i="213"/>
  <c r="F50" i="213"/>
  <c r="F55" i="213" s="1"/>
  <c r="D50" i="213"/>
  <c r="C50" i="213"/>
  <c r="C55" i="213" s="1"/>
  <c r="J46" i="213"/>
  <c r="I46" i="213"/>
  <c r="G46" i="213"/>
  <c r="F46" i="213"/>
  <c r="D46" i="213"/>
  <c r="C46" i="213"/>
  <c r="J45" i="213"/>
  <c r="I45" i="213"/>
  <c r="G45" i="213"/>
  <c r="F45" i="213"/>
  <c r="D45" i="213"/>
  <c r="C45" i="213"/>
  <c r="J44" i="213"/>
  <c r="I44" i="213"/>
  <c r="G44" i="213"/>
  <c r="F44" i="213"/>
  <c r="D44" i="213"/>
  <c r="C44" i="213"/>
  <c r="J43" i="213"/>
  <c r="I43" i="213"/>
  <c r="G43" i="213"/>
  <c r="F43" i="213"/>
  <c r="D43" i="213"/>
  <c r="C43" i="213"/>
  <c r="J42" i="213"/>
  <c r="I42" i="213"/>
  <c r="G42" i="213"/>
  <c r="F42" i="213"/>
  <c r="D42" i="213"/>
  <c r="C42" i="213"/>
  <c r="J41" i="213"/>
  <c r="I41" i="213"/>
  <c r="G41" i="213"/>
  <c r="F41" i="213"/>
  <c r="D41" i="213"/>
  <c r="C41" i="213"/>
  <c r="J40" i="213"/>
  <c r="I40" i="213"/>
  <c r="G40" i="213"/>
  <c r="F40" i="213"/>
  <c r="D40" i="213"/>
  <c r="C40" i="213"/>
  <c r="J39" i="213"/>
  <c r="I39" i="213"/>
  <c r="G39" i="213"/>
  <c r="F39" i="213"/>
  <c r="D39" i="213"/>
  <c r="C39" i="213"/>
  <c r="J38" i="213"/>
  <c r="I38" i="213"/>
  <c r="G38" i="213"/>
  <c r="F38" i="213"/>
  <c r="D38" i="213"/>
  <c r="C38" i="213"/>
  <c r="J37" i="213"/>
  <c r="I37" i="213"/>
  <c r="G37" i="213"/>
  <c r="G47" i="213" s="1"/>
  <c r="F37" i="213"/>
  <c r="D37" i="213"/>
  <c r="C37" i="213"/>
  <c r="J33" i="213"/>
  <c r="I33" i="213"/>
  <c r="G33" i="213"/>
  <c r="F33" i="213"/>
  <c r="D33" i="213"/>
  <c r="C33" i="213"/>
  <c r="J32" i="213"/>
  <c r="I32" i="213"/>
  <c r="G32" i="213"/>
  <c r="F32" i="213"/>
  <c r="D32" i="213"/>
  <c r="C32" i="213"/>
  <c r="J31" i="213"/>
  <c r="I31" i="213"/>
  <c r="G31" i="213"/>
  <c r="F31" i="213"/>
  <c r="D31" i="213"/>
  <c r="C31" i="213"/>
  <c r="J30" i="213"/>
  <c r="I30" i="213"/>
  <c r="G30" i="213"/>
  <c r="F30" i="213"/>
  <c r="D30" i="213"/>
  <c r="C30" i="213"/>
  <c r="J29" i="213"/>
  <c r="J34" i="213" s="1"/>
  <c r="I29" i="213"/>
  <c r="G29" i="213"/>
  <c r="G34" i="213" s="1"/>
  <c r="F29" i="213"/>
  <c r="D29" i="213"/>
  <c r="C29" i="213"/>
  <c r="C34" i="213" s="1"/>
  <c r="J25" i="213"/>
  <c r="I25" i="213"/>
  <c r="G25" i="213"/>
  <c r="F25" i="213"/>
  <c r="D25" i="213"/>
  <c r="C25" i="213"/>
  <c r="J24" i="213"/>
  <c r="I24" i="213"/>
  <c r="G24" i="213"/>
  <c r="F24" i="213"/>
  <c r="D24" i="213"/>
  <c r="C24" i="213"/>
  <c r="J23" i="213"/>
  <c r="I23" i="213"/>
  <c r="G23" i="213"/>
  <c r="F23" i="213"/>
  <c r="D23" i="213"/>
  <c r="C23" i="213"/>
  <c r="J22" i="213"/>
  <c r="I22" i="213"/>
  <c r="G22" i="213"/>
  <c r="F22" i="213"/>
  <c r="D22" i="213"/>
  <c r="C22" i="213"/>
  <c r="J21" i="213"/>
  <c r="I21" i="213"/>
  <c r="G21" i="213"/>
  <c r="F21" i="213"/>
  <c r="D21" i="213"/>
  <c r="C21" i="213"/>
  <c r="J20" i="213"/>
  <c r="I20" i="213"/>
  <c r="G20" i="213"/>
  <c r="F20" i="213"/>
  <c r="D20" i="213"/>
  <c r="C20" i="213"/>
  <c r="J19" i="213"/>
  <c r="I19" i="213"/>
  <c r="G19" i="213"/>
  <c r="F19" i="213"/>
  <c r="F26" i="213" s="1"/>
  <c r="D19" i="213"/>
  <c r="C19" i="213"/>
  <c r="J18" i="213"/>
  <c r="I18" i="213"/>
  <c r="G18" i="213"/>
  <c r="F18" i="213"/>
  <c r="D18" i="213"/>
  <c r="C18" i="213"/>
  <c r="J17" i="213"/>
  <c r="I17" i="213"/>
  <c r="G17" i="213"/>
  <c r="F17" i="213"/>
  <c r="D17" i="213"/>
  <c r="C17" i="213"/>
  <c r="J16" i="213"/>
  <c r="J26" i="213" s="1"/>
  <c r="I16" i="213"/>
  <c r="I26" i="213" s="1"/>
  <c r="G16" i="213"/>
  <c r="F16" i="213"/>
  <c r="D16" i="213"/>
  <c r="C16" i="213"/>
  <c r="C26" i="213" s="1"/>
  <c r="J66" i="212"/>
  <c r="I66" i="212"/>
  <c r="G66" i="212"/>
  <c r="F66" i="212"/>
  <c r="D66" i="212"/>
  <c r="C66" i="212"/>
  <c r="J60" i="212"/>
  <c r="I60" i="212"/>
  <c r="G60" i="212"/>
  <c r="F60" i="212"/>
  <c r="D60" i="212"/>
  <c r="C60" i="212"/>
  <c r="J59" i="212"/>
  <c r="I59" i="212"/>
  <c r="G59" i="212"/>
  <c r="F59" i="212"/>
  <c r="D59" i="212"/>
  <c r="C59" i="212"/>
  <c r="J58" i="212"/>
  <c r="I58" i="212"/>
  <c r="I61" i="212" s="1"/>
  <c r="G58" i="212"/>
  <c r="G61" i="212" s="1"/>
  <c r="F58" i="212"/>
  <c r="F61" i="212" s="1"/>
  <c r="D58" i="212"/>
  <c r="D61" i="212" s="1"/>
  <c r="C58" i="212"/>
  <c r="C61" i="212" s="1"/>
  <c r="J54" i="212"/>
  <c r="I54" i="212"/>
  <c r="G54" i="212"/>
  <c r="F54" i="212"/>
  <c r="D54" i="212"/>
  <c r="C54" i="212"/>
  <c r="J53" i="212"/>
  <c r="I53" i="212"/>
  <c r="G53" i="212"/>
  <c r="F53" i="212"/>
  <c r="D53" i="212"/>
  <c r="D55" i="212" s="1"/>
  <c r="C53" i="212"/>
  <c r="J52" i="212"/>
  <c r="I52" i="212"/>
  <c r="G52" i="212"/>
  <c r="F52" i="212"/>
  <c r="D52" i="212"/>
  <c r="C52" i="212"/>
  <c r="J51" i="212"/>
  <c r="I51" i="212"/>
  <c r="G51" i="212"/>
  <c r="F51" i="212"/>
  <c r="D51" i="212"/>
  <c r="C51" i="212"/>
  <c r="J50" i="212"/>
  <c r="J55" i="212" s="1"/>
  <c r="I50" i="212"/>
  <c r="G50" i="212"/>
  <c r="F50" i="212"/>
  <c r="F55" i="212" s="1"/>
  <c r="D50" i="212"/>
  <c r="C50" i="212"/>
  <c r="C55" i="212" s="1"/>
  <c r="J46" i="212"/>
  <c r="I46" i="212"/>
  <c r="G46" i="212"/>
  <c r="F46" i="212"/>
  <c r="D46" i="212"/>
  <c r="C46" i="212"/>
  <c r="J45" i="212"/>
  <c r="I45" i="212"/>
  <c r="G45" i="212"/>
  <c r="F45" i="212"/>
  <c r="D45" i="212"/>
  <c r="C45" i="212"/>
  <c r="J44" i="212"/>
  <c r="I44" i="212"/>
  <c r="G44" i="212"/>
  <c r="F44" i="212"/>
  <c r="D44" i="212"/>
  <c r="C44" i="212"/>
  <c r="J43" i="212"/>
  <c r="I43" i="212"/>
  <c r="G43" i="212"/>
  <c r="F43" i="212"/>
  <c r="D43" i="212"/>
  <c r="C43" i="212"/>
  <c r="J42" i="212"/>
  <c r="I42" i="212"/>
  <c r="G42" i="212"/>
  <c r="F42" i="212"/>
  <c r="D42" i="212"/>
  <c r="C42" i="212"/>
  <c r="J41" i="212"/>
  <c r="I41" i="212"/>
  <c r="G41" i="212"/>
  <c r="F41" i="212"/>
  <c r="D41" i="212"/>
  <c r="C41" i="212"/>
  <c r="J40" i="212"/>
  <c r="I40" i="212"/>
  <c r="G40" i="212"/>
  <c r="F40" i="212"/>
  <c r="D40" i="212"/>
  <c r="C40" i="212"/>
  <c r="J39" i="212"/>
  <c r="I39" i="212"/>
  <c r="G39" i="212"/>
  <c r="F39" i="212"/>
  <c r="D39" i="212"/>
  <c r="C39" i="212"/>
  <c r="J38" i="212"/>
  <c r="I38" i="212"/>
  <c r="G38" i="212"/>
  <c r="F38" i="212"/>
  <c r="D38" i="212"/>
  <c r="C38" i="212"/>
  <c r="J37" i="212"/>
  <c r="I37" i="212"/>
  <c r="G37" i="212"/>
  <c r="G47" i="212" s="1"/>
  <c r="F37" i="212"/>
  <c r="D37" i="212"/>
  <c r="C37" i="212"/>
  <c r="J33" i="212"/>
  <c r="I33" i="212"/>
  <c r="G33" i="212"/>
  <c r="F33" i="212"/>
  <c r="D33" i="212"/>
  <c r="C33" i="212"/>
  <c r="J32" i="212"/>
  <c r="I32" i="212"/>
  <c r="G32" i="212"/>
  <c r="F32" i="212"/>
  <c r="D32" i="212"/>
  <c r="C32" i="212"/>
  <c r="J31" i="212"/>
  <c r="I31" i="212"/>
  <c r="G31" i="212"/>
  <c r="F31" i="212"/>
  <c r="D31" i="212"/>
  <c r="C31" i="212"/>
  <c r="J30" i="212"/>
  <c r="I30" i="212"/>
  <c r="I34" i="212" s="1"/>
  <c r="G30" i="212"/>
  <c r="F30" i="212"/>
  <c r="D30" i="212"/>
  <c r="C30" i="212"/>
  <c r="J29" i="212"/>
  <c r="J34" i="212" s="1"/>
  <c r="I29" i="212"/>
  <c r="G29" i="212"/>
  <c r="F29" i="212"/>
  <c r="D29" i="212"/>
  <c r="C29" i="212"/>
  <c r="C34" i="212" s="1"/>
  <c r="J25" i="212"/>
  <c r="I25" i="212"/>
  <c r="G25" i="212"/>
  <c r="F25" i="212"/>
  <c r="D25" i="212"/>
  <c r="C25" i="212"/>
  <c r="J24" i="212"/>
  <c r="I24" i="212"/>
  <c r="G24" i="212"/>
  <c r="F24" i="212"/>
  <c r="D24" i="212"/>
  <c r="C24" i="212"/>
  <c r="J23" i="212"/>
  <c r="I23" i="212"/>
  <c r="G23" i="212"/>
  <c r="F23" i="212"/>
  <c r="D23" i="212"/>
  <c r="C23" i="212"/>
  <c r="J22" i="212"/>
  <c r="I22" i="212"/>
  <c r="G22" i="212"/>
  <c r="F22" i="212"/>
  <c r="D22" i="212"/>
  <c r="C22" i="212"/>
  <c r="J21" i="212"/>
  <c r="I21" i="212"/>
  <c r="G21" i="212"/>
  <c r="F21" i="212"/>
  <c r="D21" i="212"/>
  <c r="C21" i="212"/>
  <c r="J20" i="212"/>
  <c r="I20" i="212"/>
  <c r="G20" i="212"/>
  <c r="F20" i="212"/>
  <c r="D20" i="212"/>
  <c r="C20" i="212"/>
  <c r="J19" i="212"/>
  <c r="I19" i="212"/>
  <c r="G19" i="212"/>
  <c r="F19" i="212"/>
  <c r="D19" i="212"/>
  <c r="C19" i="212"/>
  <c r="J18" i="212"/>
  <c r="I18" i="212"/>
  <c r="G18" i="212"/>
  <c r="F18" i="212"/>
  <c r="D18" i="212"/>
  <c r="C18" i="212"/>
  <c r="J17" i="212"/>
  <c r="I17" i="212"/>
  <c r="G17" i="212"/>
  <c r="F17" i="212"/>
  <c r="D17" i="212"/>
  <c r="C17" i="212"/>
  <c r="J16" i="212"/>
  <c r="I16" i="212"/>
  <c r="G16" i="212"/>
  <c r="G26" i="212" s="1"/>
  <c r="F16" i="212"/>
  <c r="D16" i="212"/>
  <c r="C16" i="212"/>
  <c r="J66" i="211"/>
  <c r="I66" i="211"/>
  <c r="G66" i="211"/>
  <c r="F66" i="211"/>
  <c r="D66" i="211"/>
  <c r="C66" i="211"/>
  <c r="J60" i="211"/>
  <c r="I60" i="211"/>
  <c r="G60" i="211"/>
  <c r="F60" i="211"/>
  <c r="D60" i="211"/>
  <c r="C60" i="211"/>
  <c r="J59" i="211"/>
  <c r="I59" i="211"/>
  <c r="G59" i="211"/>
  <c r="F59" i="211"/>
  <c r="D59" i="211"/>
  <c r="C59" i="211"/>
  <c r="J58" i="211"/>
  <c r="J61" i="211" s="1"/>
  <c r="I58" i="211"/>
  <c r="I61" i="211" s="1"/>
  <c r="G58" i="211"/>
  <c r="F58" i="211"/>
  <c r="D58" i="211"/>
  <c r="C58" i="211"/>
  <c r="C61" i="211" s="1"/>
  <c r="J54" i="211"/>
  <c r="I54" i="211"/>
  <c r="G54" i="211"/>
  <c r="F54" i="211"/>
  <c r="D54" i="211"/>
  <c r="C54" i="211"/>
  <c r="J53" i="211"/>
  <c r="I53" i="211"/>
  <c r="G53" i="211"/>
  <c r="F53" i="211"/>
  <c r="D53" i="211"/>
  <c r="C53" i="211"/>
  <c r="J52" i="211"/>
  <c r="I52" i="211"/>
  <c r="G52" i="211"/>
  <c r="F52" i="211"/>
  <c r="D52" i="211"/>
  <c r="C52" i="211"/>
  <c r="J51" i="211"/>
  <c r="J55" i="211" s="1"/>
  <c r="I51" i="211"/>
  <c r="G51" i="211"/>
  <c r="F51" i="211"/>
  <c r="D51" i="211"/>
  <c r="C51" i="211"/>
  <c r="J50" i="211"/>
  <c r="I50" i="211"/>
  <c r="G50" i="211"/>
  <c r="G55" i="211" s="1"/>
  <c r="F50" i="211"/>
  <c r="F55" i="211" s="1"/>
  <c r="D50" i="211"/>
  <c r="D55" i="211" s="1"/>
  <c r="C50" i="211"/>
  <c r="C55" i="211" s="1"/>
  <c r="J46" i="211"/>
  <c r="I46" i="211"/>
  <c r="G46" i="211"/>
  <c r="F46" i="211"/>
  <c r="D46" i="211"/>
  <c r="C46" i="211"/>
  <c r="J45" i="211"/>
  <c r="I45" i="211"/>
  <c r="G45" i="211"/>
  <c r="F45" i="211"/>
  <c r="D45" i="211"/>
  <c r="C45" i="211"/>
  <c r="J44" i="211"/>
  <c r="I44" i="211"/>
  <c r="G44" i="211"/>
  <c r="F44" i="211"/>
  <c r="D44" i="211"/>
  <c r="C44" i="211"/>
  <c r="J43" i="211"/>
  <c r="I43" i="211"/>
  <c r="G43" i="211"/>
  <c r="F43" i="211"/>
  <c r="D43" i="211"/>
  <c r="C43" i="211"/>
  <c r="J42" i="211"/>
  <c r="I42" i="211"/>
  <c r="G42" i="211"/>
  <c r="F42" i="211"/>
  <c r="D42" i="211"/>
  <c r="C42" i="211"/>
  <c r="J41" i="211"/>
  <c r="I41" i="211"/>
  <c r="G41" i="211"/>
  <c r="F41" i="211"/>
  <c r="D41" i="211"/>
  <c r="C41" i="211"/>
  <c r="J40" i="211"/>
  <c r="I40" i="211"/>
  <c r="G40" i="211"/>
  <c r="F40" i="211"/>
  <c r="D40" i="211"/>
  <c r="C40" i="211"/>
  <c r="J39" i="211"/>
  <c r="I39" i="211"/>
  <c r="G39" i="211"/>
  <c r="F39" i="211"/>
  <c r="D39" i="211"/>
  <c r="C39" i="211"/>
  <c r="J38" i="211"/>
  <c r="I38" i="211"/>
  <c r="G38" i="211"/>
  <c r="F38" i="211"/>
  <c r="D38" i="211"/>
  <c r="C38" i="211"/>
  <c r="J37" i="211"/>
  <c r="J47" i="211" s="1"/>
  <c r="I37" i="211"/>
  <c r="I47" i="211" s="1"/>
  <c r="G37" i="211"/>
  <c r="G47" i="211" s="1"/>
  <c r="F37" i="211"/>
  <c r="D37" i="211"/>
  <c r="C37" i="211"/>
  <c r="J33" i="211"/>
  <c r="I33" i="211"/>
  <c r="G33" i="211"/>
  <c r="F33" i="211"/>
  <c r="D33" i="211"/>
  <c r="C33" i="211"/>
  <c r="J32" i="211"/>
  <c r="I32" i="211"/>
  <c r="G32" i="211"/>
  <c r="F32" i="211"/>
  <c r="D32" i="211"/>
  <c r="C32" i="211"/>
  <c r="J31" i="211"/>
  <c r="I31" i="211"/>
  <c r="G31" i="211"/>
  <c r="F31" i="211"/>
  <c r="D31" i="211"/>
  <c r="C31" i="211"/>
  <c r="J30" i="211"/>
  <c r="I30" i="211"/>
  <c r="G30" i="211"/>
  <c r="F30" i="211"/>
  <c r="D30" i="211"/>
  <c r="C30" i="211"/>
  <c r="J29" i="211"/>
  <c r="I29" i="211"/>
  <c r="G29" i="211"/>
  <c r="F29" i="211"/>
  <c r="F34" i="211" s="1"/>
  <c r="D29" i="211"/>
  <c r="D34" i="211" s="1"/>
  <c r="C29" i="211"/>
  <c r="C34" i="211" s="1"/>
  <c r="J25" i="211"/>
  <c r="I25" i="211"/>
  <c r="G25" i="211"/>
  <c r="F25" i="211"/>
  <c r="D25" i="211"/>
  <c r="C25" i="211"/>
  <c r="J24" i="211"/>
  <c r="I24" i="211"/>
  <c r="G24" i="211"/>
  <c r="F24" i="211"/>
  <c r="D24" i="211"/>
  <c r="C24" i="211"/>
  <c r="J23" i="211"/>
  <c r="I23" i="211"/>
  <c r="G23" i="211"/>
  <c r="F23" i="211"/>
  <c r="D23" i="211"/>
  <c r="C23" i="211"/>
  <c r="J22" i="211"/>
  <c r="I22" i="211"/>
  <c r="G22" i="211"/>
  <c r="F22" i="211"/>
  <c r="D22" i="211"/>
  <c r="C22" i="211"/>
  <c r="J21" i="211"/>
  <c r="I21" i="211"/>
  <c r="G21" i="211"/>
  <c r="F21" i="211"/>
  <c r="D21" i="211"/>
  <c r="C21" i="211"/>
  <c r="J20" i="211"/>
  <c r="I20" i="211"/>
  <c r="G20" i="211"/>
  <c r="F20" i="211"/>
  <c r="D20" i="211"/>
  <c r="C20" i="211"/>
  <c r="J19" i="211"/>
  <c r="I19" i="211"/>
  <c r="G19" i="211"/>
  <c r="F19" i="211"/>
  <c r="D19" i="211"/>
  <c r="C19" i="211"/>
  <c r="J18" i="211"/>
  <c r="I18" i="211"/>
  <c r="G18" i="211"/>
  <c r="F18" i="211"/>
  <c r="D18" i="211"/>
  <c r="C18" i="211"/>
  <c r="J17" i="211"/>
  <c r="I17" i="211"/>
  <c r="G17" i="211"/>
  <c r="F17" i="211"/>
  <c r="D17" i="211"/>
  <c r="C17" i="211"/>
  <c r="J16" i="211"/>
  <c r="I16" i="211"/>
  <c r="G16" i="211"/>
  <c r="F16" i="211"/>
  <c r="D16" i="211"/>
  <c r="C16" i="211"/>
  <c r="J66" i="210"/>
  <c r="I66" i="210"/>
  <c r="G66" i="210"/>
  <c r="F66" i="210"/>
  <c r="D66" i="210"/>
  <c r="C66" i="210"/>
  <c r="J60" i="210"/>
  <c r="I60" i="210"/>
  <c r="G60" i="210"/>
  <c r="F60" i="210"/>
  <c r="D60" i="210"/>
  <c r="C60" i="210"/>
  <c r="J59" i="210"/>
  <c r="I59" i="210"/>
  <c r="G59" i="210"/>
  <c r="F59" i="210"/>
  <c r="D59" i="210"/>
  <c r="C59" i="210"/>
  <c r="J58" i="210"/>
  <c r="J61" i="210" s="1"/>
  <c r="I58" i="210"/>
  <c r="I61" i="210" s="1"/>
  <c r="G58" i="210"/>
  <c r="F58" i="210"/>
  <c r="D58" i="210"/>
  <c r="D61" i="210" s="1"/>
  <c r="C58" i="210"/>
  <c r="C61" i="210" s="1"/>
  <c r="J54" i="210"/>
  <c r="I54" i="210"/>
  <c r="G54" i="210"/>
  <c r="F54" i="210"/>
  <c r="D54" i="210"/>
  <c r="C54" i="210"/>
  <c r="J53" i="210"/>
  <c r="I53" i="210"/>
  <c r="G53" i="210"/>
  <c r="F53" i="210"/>
  <c r="D53" i="210"/>
  <c r="C53" i="210"/>
  <c r="J52" i="210"/>
  <c r="I52" i="210"/>
  <c r="G52" i="210"/>
  <c r="F52" i="210"/>
  <c r="D52" i="210"/>
  <c r="C52" i="210"/>
  <c r="J51" i="210"/>
  <c r="I51" i="210"/>
  <c r="G51" i="210"/>
  <c r="F51" i="210"/>
  <c r="D51" i="210"/>
  <c r="D55" i="210" s="1"/>
  <c r="C51" i="210"/>
  <c r="C55" i="210" s="1"/>
  <c r="J50" i="210"/>
  <c r="I50" i="210"/>
  <c r="G50" i="210"/>
  <c r="F50" i="210"/>
  <c r="F55" i="210" s="1"/>
  <c r="D50" i="210"/>
  <c r="C50" i="210"/>
  <c r="J46" i="210"/>
  <c r="I46" i="210"/>
  <c r="G46" i="210"/>
  <c r="F46" i="210"/>
  <c r="D46" i="210"/>
  <c r="C46" i="210"/>
  <c r="J45" i="210"/>
  <c r="I45" i="210"/>
  <c r="G45" i="210"/>
  <c r="F45" i="210"/>
  <c r="D45" i="210"/>
  <c r="C45" i="210"/>
  <c r="J44" i="210"/>
  <c r="I44" i="210"/>
  <c r="G44" i="210"/>
  <c r="F44" i="210"/>
  <c r="D44" i="210"/>
  <c r="C44" i="210"/>
  <c r="J43" i="210"/>
  <c r="I43" i="210"/>
  <c r="G43" i="210"/>
  <c r="F43" i="210"/>
  <c r="D43" i="210"/>
  <c r="C43" i="210"/>
  <c r="J42" i="210"/>
  <c r="I42" i="210"/>
  <c r="G42" i="210"/>
  <c r="F42" i="210"/>
  <c r="D42" i="210"/>
  <c r="C42" i="210"/>
  <c r="J41" i="210"/>
  <c r="I41" i="210"/>
  <c r="G41" i="210"/>
  <c r="F41" i="210"/>
  <c r="D41" i="210"/>
  <c r="C41" i="210"/>
  <c r="J40" i="210"/>
  <c r="I40" i="210"/>
  <c r="G40" i="210"/>
  <c r="F40" i="210"/>
  <c r="D40" i="210"/>
  <c r="C40" i="210"/>
  <c r="J39" i="210"/>
  <c r="I39" i="210"/>
  <c r="G39" i="210"/>
  <c r="F39" i="210"/>
  <c r="D39" i="210"/>
  <c r="C39" i="210"/>
  <c r="J38" i="210"/>
  <c r="I38" i="210"/>
  <c r="G38" i="210"/>
  <c r="F38" i="210"/>
  <c r="D38" i="210"/>
  <c r="C38" i="210"/>
  <c r="J37" i="210"/>
  <c r="J47" i="210" s="1"/>
  <c r="I37" i="210"/>
  <c r="I47" i="210" s="1"/>
  <c r="G37" i="210"/>
  <c r="F37" i="210"/>
  <c r="D37" i="210"/>
  <c r="C37" i="210"/>
  <c r="J33" i="210"/>
  <c r="I33" i="210"/>
  <c r="G33" i="210"/>
  <c r="F33" i="210"/>
  <c r="D33" i="210"/>
  <c r="C33" i="210"/>
  <c r="J32" i="210"/>
  <c r="I32" i="210"/>
  <c r="G32" i="210"/>
  <c r="F32" i="210"/>
  <c r="D32" i="210"/>
  <c r="C32" i="210"/>
  <c r="J31" i="210"/>
  <c r="I31" i="210"/>
  <c r="G31" i="210"/>
  <c r="F31" i="210"/>
  <c r="D31" i="210"/>
  <c r="C31" i="210"/>
  <c r="J30" i="210"/>
  <c r="I30" i="210"/>
  <c r="G30" i="210"/>
  <c r="F30" i="210"/>
  <c r="D30" i="210"/>
  <c r="C30" i="210"/>
  <c r="J29" i="210"/>
  <c r="I29" i="210"/>
  <c r="G29" i="210"/>
  <c r="F29" i="210"/>
  <c r="F34" i="210" s="1"/>
  <c r="D29" i="210"/>
  <c r="C29" i="210"/>
  <c r="J25" i="210"/>
  <c r="I25" i="210"/>
  <c r="G25" i="210"/>
  <c r="F25" i="210"/>
  <c r="D25" i="210"/>
  <c r="C25" i="210"/>
  <c r="J24" i="210"/>
  <c r="I24" i="210"/>
  <c r="G24" i="210"/>
  <c r="F24" i="210"/>
  <c r="D24" i="210"/>
  <c r="C24" i="210"/>
  <c r="J23" i="210"/>
  <c r="I23" i="210"/>
  <c r="G23" i="210"/>
  <c r="F23" i="210"/>
  <c r="D23" i="210"/>
  <c r="C23" i="210"/>
  <c r="J22" i="210"/>
  <c r="I22" i="210"/>
  <c r="G22" i="210"/>
  <c r="F22" i="210"/>
  <c r="D22" i="210"/>
  <c r="C22" i="210"/>
  <c r="J21" i="210"/>
  <c r="I21" i="210"/>
  <c r="G21" i="210"/>
  <c r="F21" i="210"/>
  <c r="D21" i="210"/>
  <c r="C21" i="210"/>
  <c r="J20" i="210"/>
  <c r="I20" i="210"/>
  <c r="G20" i="210"/>
  <c r="F20" i="210"/>
  <c r="D20" i="210"/>
  <c r="C20" i="210"/>
  <c r="J19" i="210"/>
  <c r="I19" i="210"/>
  <c r="G19" i="210"/>
  <c r="F19" i="210"/>
  <c r="D19" i="210"/>
  <c r="C19" i="210"/>
  <c r="J18" i="210"/>
  <c r="I18" i="210"/>
  <c r="G18" i="210"/>
  <c r="F18" i="210"/>
  <c r="D18" i="210"/>
  <c r="C18" i="210"/>
  <c r="J17" i="210"/>
  <c r="I17" i="210"/>
  <c r="G17" i="210"/>
  <c r="F17" i="210"/>
  <c r="D17" i="210"/>
  <c r="C17" i="210"/>
  <c r="J16" i="210"/>
  <c r="J26" i="210" s="1"/>
  <c r="I16" i="210"/>
  <c r="I26" i="210" s="1"/>
  <c r="G16" i="210"/>
  <c r="F16" i="210"/>
  <c r="D16" i="210"/>
  <c r="C16" i="210"/>
  <c r="J66" i="209"/>
  <c r="I66" i="209"/>
  <c r="G66" i="209"/>
  <c r="F66" i="209"/>
  <c r="D66" i="209"/>
  <c r="C66" i="209"/>
  <c r="J60" i="209"/>
  <c r="I60" i="209"/>
  <c r="G60" i="209"/>
  <c r="F60" i="209"/>
  <c r="D60" i="209"/>
  <c r="C60" i="209"/>
  <c r="J59" i="209"/>
  <c r="I59" i="209"/>
  <c r="G59" i="209"/>
  <c r="F59" i="209"/>
  <c r="D59" i="209"/>
  <c r="C59" i="209"/>
  <c r="J58" i="209"/>
  <c r="I58" i="209"/>
  <c r="G58" i="209"/>
  <c r="F58" i="209"/>
  <c r="D58" i="209"/>
  <c r="D61" i="209" s="1"/>
  <c r="C58" i="209"/>
  <c r="C61" i="209" s="1"/>
  <c r="J54" i="209"/>
  <c r="I54" i="209"/>
  <c r="G54" i="209"/>
  <c r="F54" i="209"/>
  <c r="D54" i="209"/>
  <c r="C54" i="209"/>
  <c r="J53" i="209"/>
  <c r="I53" i="209"/>
  <c r="G53" i="209"/>
  <c r="F53" i="209"/>
  <c r="D53" i="209"/>
  <c r="C53" i="209"/>
  <c r="J52" i="209"/>
  <c r="I52" i="209"/>
  <c r="G52" i="209"/>
  <c r="F52" i="209"/>
  <c r="D52" i="209"/>
  <c r="C52" i="209"/>
  <c r="J51" i="209"/>
  <c r="I51" i="209"/>
  <c r="G51" i="209"/>
  <c r="G55" i="209" s="1"/>
  <c r="F51" i="209"/>
  <c r="D51" i="209"/>
  <c r="C51" i="209"/>
  <c r="J50" i="209"/>
  <c r="J55" i="209" s="1"/>
  <c r="I50" i="209"/>
  <c r="I55" i="209" s="1"/>
  <c r="G50" i="209"/>
  <c r="F50" i="209"/>
  <c r="F55" i="209" s="1"/>
  <c r="D50" i="209"/>
  <c r="C50" i="209"/>
  <c r="C55" i="209" s="1"/>
  <c r="J46" i="209"/>
  <c r="I46" i="209"/>
  <c r="G46" i="209"/>
  <c r="F46" i="209"/>
  <c r="D46" i="209"/>
  <c r="C46" i="209"/>
  <c r="J45" i="209"/>
  <c r="I45" i="209"/>
  <c r="G45" i="209"/>
  <c r="F45" i="209"/>
  <c r="D45" i="209"/>
  <c r="C45" i="209"/>
  <c r="J44" i="209"/>
  <c r="I44" i="209"/>
  <c r="G44" i="209"/>
  <c r="F44" i="209"/>
  <c r="D44" i="209"/>
  <c r="C44" i="209"/>
  <c r="J43" i="209"/>
  <c r="I43" i="209"/>
  <c r="G43" i="209"/>
  <c r="F43" i="209"/>
  <c r="D43" i="209"/>
  <c r="C43" i="209"/>
  <c r="J42" i="209"/>
  <c r="I42" i="209"/>
  <c r="G42" i="209"/>
  <c r="F42" i="209"/>
  <c r="D42" i="209"/>
  <c r="C42" i="209"/>
  <c r="J41" i="209"/>
  <c r="I41" i="209"/>
  <c r="G41" i="209"/>
  <c r="F41" i="209"/>
  <c r="D41" i="209"/>
  <c r="C41" i="209"/>
  <c r="J40" i="209"/>
  <c r="I40" i="209"/>
  <c r="G40" i="209"/>
  <c r="F40" i="209"/>
  <c r="D40" i="209"/>
  <c r="C40" i="209"/>
  <c r="J39" i="209"/>
  <c r="I39" i="209"/>
  <c r="G39" i="209"/>
  <c r="F39" i="209"/>
  <c r="D39" i="209"/>
  <c r="D47" i="209" s="1"/>
  <c r="C39" i="209"/>
  <c r="J38" i="209"/>
  <c r="I38" i="209"/>
  <c r="G38" i="209"/>
  <c r="F38" i="209"/>
  <c r="D38" i="209"/>
  <c r="C38" i="209"/>
  <c r="J37" i="209"/>
  <c r="I37" i="209"/>
  <c r="G37" i="209"/>
  <c r="F37" i="209"/>
  <c r="D37" i="209"/>
  <c r="C37" i="209"/>
  <c r="J33" i="209"/>
  <c r="I33" i="209"/>
  <c r="G33" i="209"/>
  <c r="F33" i="209"/>
  <c r="D33" i="209"/>
  <c r="C33" i="209"/>
  <c r="J32" i="209"/>
  <c r="I32" i="209"/>
  <c r="G32" i="209"/>
  <c r="F32" i="209"/>
  <c r="D32" i="209"/>
  <c r="C32" i="209"/>
  <c r="J31" i="209"/>
  <c r="I31" i="209"/>
  <c r="G31" i="209"/>
  <c r="F31" i="209"/>
  <c r="D31" i="209"/>
  <c r="C31" i="209"/>
  <c r="J30" i="209"/>
  <c r="I30" i="209"/>
  <c r="G30" i="209"/>
  <c r="F30" i="209"/>
  <c r="D30" i="209"/>
  <c r="C30" i="209"/>
  <c r="J29" i="209"/>
  <c r="I29" i="209"/>
  <c r="G29" i="209"/>
  <c r="G34" i="209" s="1"/>
  <c r="F29" i="209"/>
  <c r="D29" i="209"/>
  <c r="D34" i="209" s="1"/>
  <c r="C29" i="209"/>
  <c r="J25" i="209"/>
  <c r="I25" i="209"/>
  <c r="G25" i="209"/>
  <c r="F25" i="209"/>
  <c r="D25" i="209"/>
  <c r="C25" i="209"/>
  <c r="J24" i="209"/>
  <c r="I24" i="209"/>
  <c r="G24" i="209"/>
  <c r="F24" i="209"/>
  <c r="D24" i="209"/>
  <c r="C24" i="209"/>
  <c r="J23" i="209"/>
  <c r="I23" i="209"/>
  <c r="G23" i="209"/>
  <c r="F23" i="209"/>
  <c r="D23" i="209"/>
  <c r="C23" i="209"/>
  <c r="J22" i="209"/>
  <c r="I22" i="209"/>
  <c r="G22" i="209"/>
  <c r="F22" i="209"/>
  <c r="D22" i="209"/>
  <c r="C22" i="209"/>
  <c r="J21" i="209"/>
  <c r="I21" i="209"/>
  <c r="G21" i="209"/>
  <c r="F21" i="209"/>
  <c r="D21" i="209"/>
  <c r="C21" i="209"/>
  <c r="J20" i="209"/>
  <c r="I20" i="209"/>
  <c r="G20" i="209"/>
  <c r="F20" i="209"/>
  <c r="D20" i="209"/>
  <c r="C20" i="209"/>
  <c r="J19" i="209"/>
  <c r="I19" i="209"/>
  <c r="G19" i="209"/>
  <c r="F19" i="209"/>
  <c r="D19" i="209"/>
  <c r="C19" i="209"/>
  <c r="J18" i="209"/>
  <c r="I18" i="209"/>
  <c r="G18" i="209"/>
  <c r="F18" i="209"/>
  <c r="D18" i="209"/>
  <c r="C18" i="209"/>
  <c r="J17" i="209"/>
  <c r="I17" i="209"/>
  <c r="G17" i="209"/>
  <c r="F17" i="209"/>
  <c r="D17" i="209"/>
  <c r="C17" i="209"/>
  <c r="J16" i="209"/>
  <c r="I16" i="209"/>
  <c r="G16" i="209"/>
  <c r="G26" i="209" s="1"/>
  <c r="F16" i="209"/>
  <c r="D16" i="209"/>
  <c r="C16" i="209"/>
  <c r="J66" i="208"/>
  <c r="I66" i="208"/>
  <c r="G66" i="208"/>
  <c r="F66" i="208"/>
  <c r="D66" i="208"/>
  <c r="C66" i="208"/>
  <c r="D61" i="208"/>
  <c r="J60" i="208"/>
  <c r="I60" i="208"/>
  <c r="G60" i="208"/>
  <c r="F60" i="208"/>
  <c r="D60" i="208"/>
  <c r="C60" i="208"/>
  <c r="J59" i="208"/>
  <c r="I59" i="208"/>
  <c r="G59" i="208"/>
  <c r="F59" i="208"/>
  <c r="D59" i="208"/>
  <c r="C59" i="208"/>
  <c r="J58" i="208"/>
  <c r="J61" i="208" s="1"/>
  <c r="I58" i="208"/>
  <c r="G58" i="208"/>
  <c r="F58" i="208"/>
  <c r="F61" i="208" s="1"/>
  <c r="D58" i="208"/>
  <c r="C58" i="208"/>
  <c r="C61" i="208" s="1"/>
  <c r="F55" i="208"/>
  <c r="J54" i="208"/>
  <c r="I54" i="208"/>
  <c r="G54" i="208"/>
  <c r="F54" i="208"/>
  <c r="D54" i="208"/>
  <c r="C54" i="208"/>
  <c r="J53" i="208"/>
  <c r="I53" i="208"/>
  <c r="G53" i="208"/>
  <c r="F53" i="208"/>
  <c r="D53" i="208"/>
  <c r="C53" i="208"/>
  <c r="J52" i="208"/>
  <c r="I52" i="208"/>
  <c r="G52" i="208"/>
  <c r="F52" i="208"/>
  <c r="D52" i="208"/>
  <c r="C52" i="208"/>
  <c r="J51" i="208"/>
  <c r="I51" i="208"/>
  <c r="G51" i="208"/>
  <c r="F51" i="208"/>
  <c r="D51" i="208"/>
  <c r="C51" i="208"/>
  <c r="J50" i="208"/>
  <c r="J55" i="208" s="1"/>
  <c r="I50" i="208"/>
  <c r="G50" i="208"/>
  <c r="F50" i="208"/>
  <c r="D50" i="208"/>
  <c r="C50" i="208"/>
  <c r="C55" i="208" s="1"/>
  <c r="J46" i="208"/>
  <c r="I46" i="208"/>
  <c r="G46" i="208"/>
  <c r="F46" i="208"/>
  <c r="D46" i="208"/>
  <c r="C46" i="208"/>
  <c r="J45" i="208"/>
  <c r="I45" i="208"/>
  <c r="G45" i="208"/>
  <c r="F45" i="208"/>
  <c r="D45" i="208"/>
  <c r="C45" i="208"/>
  <c r="J44" i="208"/>
  <c r="I44" i="208"/>
  <c r="G44" i="208"/>
  <c r="F44" i="208"/>
  <c r="D44" i="208"/>
  <c r="C44" i="208"/>
  <c r="J43" i="208"/>
  <c r="I43" i="208"/>
  <c r="G43" i="208"/>
  <c r="F43" i="208"/>
  <c r="D43" i="208"/>
  <c r="C43" i="208"/>
  <c r="J42" i="208"/>
  <c r="I42" i="208"/>
  <c r="G42" i="208"/>
  <c r="F42" i="208"/>
  <c r="D42" i="208"/>
  <c r="C42" i="208"/>
  <c r="J41" i="208"/>
  <c r="I41" i="208"/>
  <c r="G41" i="208"/>
  <c r="F41" i="208"/>
  <c r="D41" i="208"/>
  <c r="C41" i="208"/>
  <c r="J40" i="208"/>
  <c r="I40" i="208"/>
  <c r="G40" i="208"/>
  <c r="F40" i="208"/>
  <c r="D40" i="208"/>
  <c r="C40" i="208"/>
  <c r="J39" i="208"/>
  <c r="I39" i="208"/>
  <c r="G39" i="208"/>
  <c r="F39" i="208"/>
  <c r="D39" i="208"/>
  <c r="C39" i="208"/>
  <c r="J38" i="208"/>
  <c r="I38" i="208"/>
  <c r="I47" i="208" s="1"/>
  <c r="G38" i="208"/>
  <c r="F38" i="208"/>
  <c r="D38" i="208"/>
  <c r="C38" i="208"/>
  <c r="J37" i="208"/>
  <c r="J47" i="208" s="1"/>
  <c r="I37" i="208"/>
  <c r="G37" i="208"/>
  <c r="F37" i="208"/>
  <c r="D37" i="208"/>
  <c r="C37" i="208"/>
  <c r="J33" i="208"/>
  <c r="I33" i="208"/>
  <c r="G33" i="208"/>
  <c r="F33" i="208"/>
  <c r="D33" i="208"/>
  <c r="C33" i="208"/>
  <c r="J32" i="208"/>
  <c r="I32" i="208"/>
  <c r="G32" i="208"/>
  <c r="F32" i="208"/>
  <c r="D32" i="208"/>
  <c r="C32" i="208"/>
  <c r="J31" i="208"/>
  <c r="I31" i="208"/>
  <c r="G31" i="208"/>
  <c r="F31" i="208"/>
  <c r="D31" i="208"/>
  <c r="C31" i="208"/>
  <c r="J30" i="208"/>
  <c r="I30" i="208"/>
  <c r="I34" i="208" s="1"/>
  <c r="G30" i="208"/>
  <c r="F30" i="208"/>
  <c r="D30" i="208"/>
  <c r="C30" i="208"/>
  <c r="J29" i="208"/>
  <c r="J34" i="208" s="1"/>
  <c r="I29" i="208"/>
  <c r="G29" i="208"/>
  <c r="G34" i="208" s="1"/>
  <c r="F29" i="208"/>
  <c r="D29" i="208"/>
  <c r="C29" i="208"/>
  <c r="J25" i="208"/>
  <c r="I25" i="208"/>
  <c r="G25" i="208"/>
  <c r="F25" i="208"/>
  <c r="D25" i="208"/>
  <c r="C25" i="208"/>
  <c r="J24" i="208"/>
  <c r="I24" i="208"/>
  <c r="G24" i="208"/>
  <c r="F24" i="208"/>
  <c r="D24" i="208"/>
  <c r="C24" i="208"/>
  <c r="J23" i="208"/>
  <c r="I23" i="208"/>
  <c r="G23" i="208"/>
  <c r="F23" i="208"/>
  <c r="D23" i="208"/>
  <c r="C23" i="208"/>
  <c r="J22" i="208"/>
  <c r="I22" i="208"/>
  <c r="G22" i="208"/>
  <c r="F22" i="208"/>
  <c r="D22" i="208"/>
  <c r="C22" i="208"/>
  <c r="J21" i="208"/>
  <c r="I21" i="208"/>
  <c r="G21" i="208"/>
  <c r="F21" i="208"/>
  <c r="D21" i="208"/>
  <c r="C21" i="208"/>
  <c r="J20" i="208"/>
  <c r="I20" i="208"/>
  <c r="G20" i="208"/>
  <c r="F20" i="208"/>
  <c r="D20" i="208"/>
  <c r="C20" i="208"/>
  <c r="J19" i="208"/>
  <c r="I19" i="208"/>
  <c r="G19" i="208"/>
  <c r="F19" i="208"/>
  <c r="D19" i="208"/>
  <c r="C19" i="208"/>
  <c r="J18" i="208"/>
  <c r="I18" i="208"/>
  <c r="G18" i="208"/>
  <c r="F18" i="208"/>
  <c r="D18" i="208"/>
  <c r="C18" i="208"/>
  <c r="J17" i="208"/>
  <c r="I17" i="208"/>
  <c r="G17" i="208"/>
  <c r="F17" i="208"/>
  <c r="D17" i="208"/>
  <c r="C17" i="208"/>
  <c r="J16" i="208"/>
  <c r="J26" i="208" s="1"/>
  <c r="I16" i="208"/>
  <c r="I26" i="208" s="1"/>
  <c r="G16" i="208"/>
  <c r="F16" i="208"/>
  <c r="D16" i="208"/>
  <c r="C16" i="208"/>
  <c r="J66" i="207"/>
  <c r="I66" i="207"/>
  <c r="G66" i="207"/>
  <c r="F66" i="207"/>
  <c r="D66" i="207"/>
  <c r="C66" i="207"/>
  <c r="J60" i="207"/>
  <c r="I60" i="207"/>
  <c r="G60" i="207"/>
  <c r="F60" i="207"/>
  <c r="D60" i="207"/>
  <c r="C60" i="207"/>
  <c r="J59" i="207"/>
  <c r="I59" i="207"/>
  <c r="G59" i="207"/>
  <c r="F59" i="207"/>
  <c r="D59" i="207"/>
  <c r="C59" i="207"/>
  <c r="J58" i="207"/>
  <c r="I58" i="207"/>
  <c r="I61" i="207" s="1"/>
  <c r="G58" i="207"/>
  <c r="F58" i="207"/>
  <c r="D58" i="207"/>
  <c r="C58" i="207"/>
  <c r="C61" i="207" s="1"/>
  <c r="J54" i="207"/>
  <c r="I54" i="207"/>
  <c r="G54" i="207"/>
  <c r="F54" i="207"/>
  <c r="D54" i="207"/>
  <c r="C54" i="207"/>
  <c r="J53" i="207"/>
  <c r="I53" i="207"/>
  <c r="G53" i="207"/>
  <c r="F53" i="207"/>
  <c r="D53" i="207"/>
  <c r="C53" i="207"/>
  <c r="J52" i="207"/>
  <c r="I52" i="207"/>
  <c r="G52" i="207"/>
  <c r="F52" i="207"/>
  <c r="D52" i="207"/>
  <c r="C52" i="207"/>
  <c r="J51" i="207"/>
  <c r="I51" i="207"/>
  <c r="G51" i="207"/>
  <c r="F51" i="207"/>
  <c r="D51" i="207"/>
  <c r="C51" i="207"/>
  <c r="C55" i="207" s="1"/>
  <c r="J50" i="207"/>
  <c r="J55" i="207" s="1"/>
  <c r="I50" i="207"/>
  <c r="G50" i="207"/>
  <c r="F50" i="207"/>
  <c r="D50" i="207"/>
  <c r="D55" i="207" s="1"/>
  <c r="C50" i="207"/>
  <c r="J46" i="207"/>
  <c r="I46" i="207"/>
  <c r="G46" i="207"/>
  <c r="F46" i="207"/>
  <c r="D46" i="207"/>
  <c r="C46" i="207"/>
  <c r="J45" i="207"/>
  <c r="I45" i="207"/>
  <c r="G45" i="207"/>
  <c r="F45" i="207"/>
  <c r="D45" i="207"/>
  <c r="C45" i="207"/>
  <c r="J44" i="207"/>
  <c r="I44" i="207"/>
  <c r="G44" i="207"/>
  <c r="F44" i="207"/>
  <c r="D44" i="207"/>
  <c r="C44" i="207"/>
  <c r="J43" i="207"/>
  <c r="I43" i="207"/>
  <c r="G43" i="207"/>
  <c r="F43" i="207"/>
  <c r="D43" i="207"/>
  <c r="C43" i="207"/>
  <c r="J42" i="207"/>
  <c r="I42" i="207"/>
  <c r="G42" i="207"/>
  <c r="F42" i="207"/>
  <c r="D42" i="207"/>
  <c r="C42" i="207"/>
  <c r="J41" i="207"/>
  <c r="I41" i="207"/>
  <c r="G41" i="207"/>
  <c r="F41" i="207"/>
  <c r="D41" i="207"/>
  <c r="C41" i="207"/>
  <c r="J40" i="207"/>
  <c r="I40" i="207"/>
  <c r="G40" i="207"/>
  <c r="F40" i="207"/>
  <c r="D40" i="207"/>
  <c r="C40" i="207"/>
  <c r="J39" i="207"/>
  <c r="I39" i="207"/>
  <c r="G39" i="207"/>
  <c r="F39" i="207"/>
  <c r="D39" i="207"/>
  <c r="C39" i="207"/>
  <c r="J38" i="207"/>
  <c r="I38" i="207"/>
  <c r="G38" i="207"/>
  <c r="F38" i="207"/>
  <c r="D38" i="207"/>
  <c r="C38" i="207"/>
  <c r="J37" i="207"/>
  <c r="I37" i="207"/>
  <c r="I47" i="207" s="1"/>
  <c r="G37" i="207"/>
  <c r="F37" i="207"/>
  <c r="D37" i="207"/>
  <c r="C37" i="207"/>
  <c r="J33" i="207"/>
  <c r="I33" i="207"/>
  <c r="G33" i="207"/>
  <c r="F33" i="207"/>
  <c r="D33" i="207"/>
  <c r="C33" i="207"/>
  <c r="J32" i="207"/>
  <c r="I32" i="207"/>
  <c r="G32" i="207"/>
  <c r="F32" i="207"/>
  <c r="D32" i="207"/>
  <c r="C32" i="207"/>
  <c r="J31" i="207"/>
  <c r="I31" i="207"/>
  <c r="G31" i="207"/>
  <c r="F31" i="207"/>
  <c r="D31" i="207"/>
  <c r="C31" i="207"/>
  <c r="J30" i="207"/>
  <c r="I30" i="207"/>
  <c r="G30" i="207"/>
  <c r="F30" i="207"/>
  <c r="D30" i="207"/>
  <c r="C30" i="207"/>
  <c r="J29" i="207"/>
  <c r="J34" i="207" s="1"/>
  <c r="I29" i="207"/>
  <c r="G29" i="207"/>
  <c r="F29" i="207"/>
  <c r="F34" i="207" s="1"/>
  <c r="D29" i="207"/>
  <c r="D34" i="207" s="1"/>
  <c r="C29" i="207"/>
  <c r="J25" i="207"/>
  <c r="I25" i="207"/>
  <c r="G25" i="207"/>
  <c r="F25" i="207"/>
  <c r="D25" i="207"/>
  <c r="C25" i="207"/>
  <c r="J24" i="207"/>
  <c r="I24" i="207"/>
  <c r="G24" i="207"/>
  <c r="F24" i="207"/>
  <c r="D24" i="207"/>
  <c r="C24" i="207"/>
  <c r="J23" i="207"/>
  <c r="I23" i="207"/>
  <c r="G23" i="207"/>
  <c r="F23" i="207"/>
  <c r="D23" i="207"/>
  <c r="C23" i="207"/>
  <c r="J22" i="207"/>
  <c r="I22" i="207"/>
  <c r="G22" i="207"/>
  <c r="F22" i="207"/>
  <c r="D22" i="207"/>
  <c r="C22" i="207"/>
  <c r="J21" i="207"/>
  <c r="I21" i="207"/>
  <c r="G21" i="207"/>
  <c r="F21" i="207"/>
  <c r="D21" i="207"/>
  <c r="C21" i="207"/>
  <c r="J20" i="207"/>
  <c r="I20" i="207"/>
  <c r="G20" i="207"/>
  <c r="F20" i="207"/>
  <c r="D20" i="207"/>
  <c r="C20" i="207"/>
  <c r="J19" i="207"/>
  <c r="I19" i="207"/>
  <c r="G19" i="207"/>
  <c r="F19" i="207"/>
  <c r="D19" i="207"/>
  <c r="C19" i="207"/>
  <c r="J18" i="207"/>
  <c r="I18" i="207"/>
  <c r="G18" i="207"/>
  <c r="F18" i="207"/>
  <c r="D18" i="207"/>
  <c r="C18" i="207"/>
  <c r="J17" i="207"/>
  <c r="I17" i="207"/>
  <c r="G17" i="207"/>
  <c r="F17" i="207"/>
  <c r="D17" i="207"/>
  <c r="C17" i="207"/>
  <c r="J16" i="207"/>
  <c r="I16" i="207"/>
  <c r="I26" i="207" s="1"/>
  <c r="G16" i="207"/>
  <c r="F16" i="207"/>
  <c r="D16" i="207"/>
  <c r="C16" i="207"/>
  <c r="J66" i="206"/>
  <c r="I66" i="206"/>
  <c r="G66" i="206"/>
  <c r="F66" i="206"/>
  <c r="D66" i="206"/>
  <c r="C66" i="206"/>
  <c r="J60" i="206"/>
  <c r="I60" i="206"/>
  <c r="G60" i="206"/>
  <c r="F60" i="206"/>
  <c r="D60" i="206"/>
  <c r="C60" i="206"/>
  <c r="J59" i="206"/>
  <c r="I59" i="206"/>
  <c r="G59" i="206"/>
  <c r="F59" i="206"/>
  <c r="D59" i="206"/>
  <c r="C59" i="206"/>
  <c r="J58" i="206"/>
  <c r="J61" i="206" s="1"/>
  <c r="I58" i="206"/>
  <c r="I61" i="206" s="1"/>
  <c r="G58" i="206"/>
  <c r="F58" i="206"/>
  <c r="D58" i="206"/>
  <c r="D61" i="206" s="1"/>
  <c r="C58" i="206"/>
  <c r="J54" i="206"/>
  <c r="I54" i="206"/>
  <c r="G54" i="206"/>
  <c r="F54" i="206"/>
  <c r="D54" i="206"/>
  <c r="C54" i="206"/>
  <c r="J53" i="206"/>
  <c r="I53" i="206"/>
  <c r="G53" i="206"/>
  <c r="F53" i="206"/>
  <c r="D53" i="206"/>
  <c r="C53" i="206"/>
  <c r="J52" i="206"/>
  <c r="I52" i="206"/>
  <c r="I55" i="206" s="1"/>
  <c r="G52" i="206"/>
  <c r="F52" i="206"/>
  <c r="D52" i="206"/>
  <c r="C52" i="206"/>
  <c r="J51" i="206"/>
  <c r="J55" i="206" s="1"/>
  <c r="I51" i="206"/>
  <c r="G51" i="206"/>
  <c r="F51" i="206"/>
  <c r="D51" i="206"/>
  <c r="C51" i="206"/>
  <c r="C55" i="206" s="1"/>
  <c r="J50" i="206"/>
  <c r="I50" i="206"/>
  <c r="G50" i="206"/>
  <c r="F50" i="206"/>
  <c r="D50" i="206"/>
  <c r="C50" i="206"/>
  <c r="J46" i="206"/>
  <c r="I46" i="206"/>
  <c r="G46" i="206"/>
  <c r="F46" i="206"/>
  <c r="D46" i="206"/>
  <c r="C46" i="206"/>
  <c r="J45" i="206"/>
  <c r="I45" i="206"/>
  <c r="G45" i="206"/>
  <c r="F45" i="206"/>
  <c r="D45" i="206"/>
  <c r="C45" i="206"/>
  <c r="J44" i="206"/>
  <c r="I44" i="206"/>
  <c r="G44" i="206"/>
  <c r="F44" i="206"/>
  <c r="D44" i="206"/>
  <c r="C44" i="206"/>
  <c r="J43" i="206"/>
  <c r="I43" i="206"/>
  <c r="G43" i="206"/>
  <c r="F43" i="206"/>
  <c r="D43" i="206"/>
  <c r="C43" i="206"/>
  <c r="J42" i="206"/>
  <c r="I42" i="206"/>
  <c r="G42" i="206"/>
  <c r="F42" i="206"/>
  <c r="D42" i="206"/>
  <c r="C42" i="206"/>
  <c r="J41" i="206"/>
  <c r="I41" i="206"/>
  <c r="G41" i="206"/>
  <c r="F41" i="206"/>
  <c r="D41" i="206"/>
  <c r="C41" i="206"/>
  <c r="J40" i="206"/>
  <c r="I40" i="206"/>
  <c r="G40" i="206"/>
  <c r="F40" i="206"/>
  <c r="D40" i="206"/>
  <c r="C40" i="206"/>
  <c r="J39" i="206"/>
  <c r="I39" i="206"/>
  <c r="G39" i="206"/>
  <c r="F39" i="206"/>
  <c r="D39" i="206"/>
  <c r="C39" i="206"/>
  <c r="J38" i="206"/>
  <c r="I38" i="206"/>
  <c r="G38" i="206"/>
  <c r="F38" i="206"/>
  <c r="D38" i="206"/>
  <c r="C38" i="206"/>
  <c r="J37" i="206"/>
  <c r="I37" i="206"/>
  <c r="G37" i="206"/>
  <c r="F37" i="206"/>
  <c r="D37" i="206"/>
  <c r="C37" i="206"/>
  <c r="J33" i="206"/>
  <c r="I33" i="206"/>
  <c r="G33" i="206"/>
  <c r="F33" i="206"/>
  <c r="D33" i="206"/>
  <c r="C33" i="206"/>
  <c r="J32" i="206"/>
  <c r="I32" i="206"/>
  <c r="G32" i="206"/>
  <c r="F32" i="206"/>
  <c r="D32" i="206"/>
  <c r="C32" i="206"/>
  <c r="J31" i="206"/>
  <c r="I31" i="206"/>
  <c r="G31" i="206"/>
  <c r="F31" i="206"/>
  <c r="D31" i="206"/>
  <c r="C31" i="206"/>
  <c r="J30" i="206"/>
  <c r="I30" i="206"/>
  <c r="G30" i="206"/>
  <c r="F30" i="206"/>
  <c r="D30" i="206"/>
  <c r="C30" i="206"/>
  <c r="J29" i="206"/>
  <c r="I29" i="206"/>
  <c r="G29" i="206"/>
  <c r="F29" i="206"/>
  <c r="F34" i="206" s="1"/>
  <c r="D29" i="206"/>
  <c r="D34" i="206" s="1"/>
  <c r="C29" i="206"/>
  <c r="J25" i="206"/>
  <c r="I25" i="206"/>
  <c r="G25" i="206"/>
  <c r="F25" i="206"/>
  <c r="D25" i="206"/>
  <c r="C25" i="206"/>
  <c r="J24" i="206"/>
  <c r="I24" i="206"/>
  <c r="G24" i="206"/>
  <c r="F24" i="206"/>
  <c r="D24" i="206"/>
  <c r="C24" i="206"/>
  <c r="J23" i="206"/>
  <c r="I23" i="206"/>
  <c r="G23" i="206"/>
  <c r="F23" i="206"/>
  <c r="D23" i="206"/>
  <c r="C23" i="206"/>
  <c r="J22" i="206"/>
  <c r="I22" i="206"/>
  <c r="G22" i="206"/>
  <c r="F22" i="206"/>
  <c r="D22" i="206"/>
  <c r="C22" i="206"/>
  <c r="J21" i="206"/>
  <c r="I21" i="206"/>
  <c r="G21" i="206"/>
  <c r="F21" i="206"/>
  <c r="D21" i="206"/>
  <c r="C21" i="206"/>
  <c r="J20" i="206"/>
  <c r="I20" i="206"/>
  <c r="G20" i="206"/>
  <c r="F20" i="206"/>
  <c r="D20" i="206"/>
  <c r="C20" i="206"/>
  <c r="J19" i="206"/>
  <c r="I19" i="206"/>
  <c r="G19" i="206"/>
  <c r="F19" i="206"/>
  <c r="D19" i="206"/>
  <c r="C19" i="206"/>
  <c r="J18" i="206"/>
  <c r="I18" i="206"/>
  <c r="G18" i="206"/>
  <c r="F18" i="206"/>
  <c r="D18" i="206"/>
  <c r="C18" i="206"/>
  <c r="J17" i="206"/>
  <c r="I17" i="206"/>
  <c r="G17" i="206"/>
  <c r="F17" i="206"/>
  <c r="D17" i="206"/>
  <c r="C17" i="206"/>
  <c r="J16" i="206"/>
  <c r="I16" i="206"/>
  <c r="I26" i="206" s="1"/>
  <c r="G16" i="206"/>
  <c r="F16" i="206"/>
  <c r="D16" i="206"/>
  <c r="C16" i="206"/>
  <c r="J66" i="205"/>
  <c r="I66" i="205"/>
  <c r="G66" i="205"/>
  <c r="F66" i="205"/>
  <c r="D66" i="205"/>
  <c r="C66" i="205"/>
  <c r="J60" i="205"/>
  <c r="I60" i="205"/>
  <c r="G60" i="205"/>
  <c r="F60" i="205"/>
  <c r="D60" i="205"/>
  <c r="C60" i="205"/>
  <c r="J59" i="205"/>
  <c r="I59" i="205"/>
  <c r="G59" i="205"/>
  <c r="F59" i="205"/>
  <c r="D59" i="205"/>
  <c r="C59" i="205"/>
  <c r="J58" i="205"/>
  <c r="I58" i="205"/>
  <c r="G58" i="205"/>
  <c r="F58" i="205"/>
  <c r="F61" i="205" s="1"/>
  <c r="D58" i="205"/>
  <c r="D61" i="205" s="1"/>
  <c r="C58" i="205"/>
  <c r="C61" i="205" s="1"/>
  <c r="J54" i="205"/>
  <c r="I54" i="205"/>
  <c r="G54" i="205"/>
  <c r="F54" i="205"/>
  <c r="D54" i="205"/>
  <c r="C54" i="205"/>
  <c r="J53" i="205"/>
  <c r="I53" i="205"/>
  <c r="G53" i="205"/>
  <c r="F53" i="205"/>
  <c r="D53" i="205"/>
  <c r="C53" i="205"/>
  <c r="J52" i="205"/>
  <c r="I52" i="205"/>
  <c r="G52" i="205"/>
  <c r="F52" i="205"/>
  <c r="D52" i="205"/>
  <c r="C52" i="205"/>
  <c r="J51" i="205"/>
  <c r="I51" i="205"/>
  <c r="G51" i="205"/>
  <c r="F51" i="205"/>
  <c r="D51" i="205"/>
  <c r="C51" i="205"/>
  <c r="J50" i="205"/>
  <c r="I50" i="205"/>
  <c r="G50" i="205"/>
  <c r="F50" i="205"/>
  <c r="F55" i="205" s="1"/>
  <c r="D50" i="205"/>
  <c r="C50" i="205"/>
  <c r="J46" i="205"/>
  <c r="I46" i="205"/>
  <c r="G46" i="205"/>
  <c r="F46" i="205"/>
  <c r="D46" i="205"/>
  <c r="C46" i="205"/>
  <c r="J45" i="205"/>
  <c r="I45" i="205"/>
  <c r="G45" i="205"/>
  <c r="F45" i="205"/>
  <c r="D45" i="205"/>
  <c r="C45" i="205"/>
  <c r="J44" i="205"/>
  <c r="I44" i="205"/>
  <c r="G44" i="205"/>
  <c r="F44" i="205"/>
  <c r="D44" i="205"/>
  <c r="C44" i="205"/>
  <c r="J43" i="205"/>
  <c r="I43" i="205"/>
  <c r="G43" i="205"/>
  <c r="F43" i="205"/>
  <c r="D43" i="205"/>
  <c r="C43" i="205"/>
  <c r="J42" i="205"/>
  <c r="I42" i="205"/>
  <c r="G42" i="205"/>
  <c r="F42" i="205"/>
  <c r="D42" i="205"/>
  <c r="C42" i="205"/>
  <c r="J41" i="205"/>
  <c r="I41" i="205"/>
  <c r="G41" i="205"/>
  <c r="F41" i="205"/>
  <c r="D41" i="205"/>
  <c r="C41" i="205"/>
  <c r="C47" i="205" s="1"/>
  <c r="J40" i="205"/>
  <c r="I40" i="205"/>
  <c r="G40" i="205"/>
  <c r="F40" i="205"/>
  <c r="D40" i="205"/>
  <c r="C40" i="205"/>
  <c r="J39" i="205"/>
  <c r="I39" i="205"/>
  <c r="G39" i="205"/>
  <c r="F39" i="205"/>
  <c r="D39" i="205"/>
  <c r="C39" i="205"/>
  <c r="J38" i="205"/>
  <c r="I38" i="205"/>
  <c r="G38" i="205"/>
  <c r="F38" i="205"/>
  <c r="D38" i="205"/>
  <c r="C38" i="205"/>
  <c r="J37" i="205"/>
  <c r="I37" i="205"/>
  <c r="G37" i="205"/>
  <c r="F37" i="205"/>
  <c r="D37" i="205"/>
  <c r="C37" i="205"/>
  <c r="J33" i="205"/>
  <c r="I33" i="205"/>
  <c r="G33" i="205"/>
  <c r="F33" i="205"/>
  <c r="D33" i="205"/>
  <c r="C33" i="205"/>
  <c r="J32" i="205"/>
  <c r="I32" i="205"/>
  <c r="G32" i="205"/>
  <c r="F32" i="205"/>
  <c r="D32" i="205"/>
  <c r="C32" i="205"/>
  <c r="J31" i="205"/>
  <c r="I31" i="205"/>
  <c r="G31" i="205"/>
  <c r="F31" i="205"/>
  <c r="D31" i="205"/>
  <c r="C31" i="205"/>
  <c r="J30" i="205"/>
  <c r="I30" i="205"/>
  <c r="G30" i="205"/>
  <c r="F30" i="205"/>
  <c r="D30" i="205"/>
  <c r="C30" i="205"/>
  <c r="J29" i="205"/>
  <c r="I29" i="205"/>
  <c r="G29" i="205"/>
  <c r="F29" i="205"/>
  <c r="D29" i="205"/>
  <c r="C29" i="205"/>
  <c r="J25" i="205"/>
  <c r="I25" i="205"/>
  <c r="G25" i="205"/>
  <c r="F25" i="205"/>
  <c r="D25" i="205"/>
  <c r="C25" i="205"/>
  <c r="J24" i="205"/>
  <c r="I24" i="205"/>
  <c r="G24" i="205"/>
  <c r="F24" i="205"/>
  <c r="D24" i="205"/>
  <c r="C24" i="205"/>
  <c r="J23" i="205"/>
  <c r="I23" i="205"/>
  <c r="G23" i="205"/>
  <c r="F23" i="205"/>
  <c r="D23" i="205"/>
  <c r="C23" i="205"/>
  <c r="J22" i="205"/>
  <c r="I22" i="205"/>
  <c r="G22" i="205"/>
  <c r="F22" i="205"/>
  <c r="D22" i="205"/>
  <c r="C22" i="205"/>
  <c r="J21" i="205"/>
  <c r="I21" i="205"/>
  <c r="G21" i="205"/>
  <c r="F21" i="205"/>
  <c r="D21" i="205"/>
  <c r="C21" i="205"/>
  <c r="J20" i="205"/>
  <c r="I20" i="205"/>
  <c r="G20" i="205"/>
  <c r="F20" i="205"/>
  <c r="D20" i="205"/>
  <c r="C20" i="205"/>
  <c r="J19" i="205"/>
  <c r="I19" i="205"/>
  <c r="G19" i="205"/>
  <c r="F19" i="205"/>
  <c r="F26" i="205" s="1"/>
  <c r="D19" i="205"/>
  <c r="C19" i="205"/>
  <c r="J18" i="205"/>
  <c r="I18" i="205"/>
  <c r="G18" i="205"/>
  <c r="F18" i="205"/>
  <c r="D18" i="205"/>
  <c r="C18" i="205"/>
  <c r="J17" i="205"/>
  <c r="I17" i="205"/>
  <c r="G17" i="205"/>
  <c r="F17" i="205"/>
  <c r="D17" i="205"/>
  <c r="C17" i="205"/>
  <c r="J16" i="205"/>
  <c r="I16" i="205"/>
  <c r="G16" i="205"/>
  <c r="F16" i="205"/>
  <c r="D16" i="205"/>
  <c r="D26" i="205" s="1"/>
  <c r="C16" i="205"/>
  <c r="J66" i="204"/>
  <c r="I66" i="204"/>
  <c r="G66" i="204"/>
  <c r="F66" i="204"/>
  <c r="D66" i="204"/>
  <c r="C66" i="204"/>
  <c r="J60" i="204"/>
  <c r="I60" i="204"/>
  <c r="G60" i="204"/>
  <c r="F60" i="204"/>
  <c r="D60" i="204"/>
  <c r="C60" i="204"/>
  <c r="J59" i="204"/>
  <c r="I59" i="204"/>
  <c r="G59" i="204"/>
  <c r="F59" i="204"/>
  <c r="D59" i="204"/>
  <c r="C59" i="204"/>
  <c r="J58" i="204"/>
  <c r="I58" i="204"/>
  <c r="G58" i="204"/>
  <c r="F58" i="204"/>
  <c r="F61" i="204" s="1"/>
  <c r="D58" i="204"/>
  <c r="C58" i="204"/>
  <c r="C61" i="204" s="1"/>
  <c r="J54" i="204"/>
  <c r="I54" i="204"/>
  <c r="G54" i="204"/>
  <c r="F54" i="204"/>
  <c r="D54" i="204"/>
  <c r="C54" i="204"/>
  <c r="J53" i="204"/>
  <c r="I53" i="204"/>
  <c r="G53" i="204"/>
  <c r="F53" i="204"/>
  <c r="D53" i="204"/>
  <c r="C53" i="204"/>
  <c r="J52" i="204"/>
  <c r="I52" i="204"/>
  <c r="G52" i="204"/>
  <c r="F52" i="204"/>
  <c r="D52" i="204"/>
  <c r="C52" i="204"/>
  <c r="J51" i="204"/>
  <c r="I51" i="204"/>
  <c r="G51" i="204"/>
  <c r="F51" i="204"/>
  <c r="D51" i="204"/>
  <c r="C51" i="204"/>
  <c r="J50" i="204"/>
  <c r="J55" i="204" s="1"/>
  <c r="I50" i="204"/>
  <c r="I55" i="204" s="1"/>
  <c r="G50" i="204"/>
  <c r="G55" i="204" s="1"/>
  <c r="F50" i="204"/>
  <c r="D50" i="204"/>
  <c r="C50" i="204"/>
  <c r="C55" i="204" s="1"/>
  <c r="J46" i="204"/>
  <c r="I46" i="204"/>
  <c r="G46" i="204"/>
  <c r="F46" i="204"/>
  <c r="D46" i="204"/>
  <c r="C46" i="204"/>
  <c r="J45" i="204"/>
  <c r="I45" i="204"/>
  <c r="G45" i="204"/>
  <c r="F45" i="204"/>
  <c r="D45" i="204"/>
  <c r="C45" i="204"/>
  <c r="J44" i="204"/>
  <c r="I44" i="204"/>
  <c r="G44" i="204"/>
  <c r="F44" i="204"/>
  <c r="D44" i="204"/>
  <c r="C44" i="204"/>
  <c r="J43" i="204"/>
  <c r="I43" i="204"/>
  <c r="G43" i="204"/>
  <c r="F43" i="204"/>
  <c r="D43" i="204"/>
  <c r="C43" i="204"/>
  <c r="J42" i="204"/>
  <c r="I42" i="204"/>
  <c r="G42" i="204"/>
  <c r="F42" i="204"/>
  <c r="D42" i="204"/>
  <c r="C42" i="204"/>
  <c r="J41" i="204"/>
  <c r="I41" i="204"/>
  <c r="G41" i="204"/>
  <c r="F41" i="204"/>
  <c r="D41" i="204"/>
  <c r="C41" i="204"/>
  <c r="C47" i="204" s="1"/>
  <c r="J40" i="204"/>
  <c r="I40" i="204"/>
  <c r="G40" i="204"/>
  <c r="F40" i="204"/>
  <c r="D40" i="204"/>
  <c r="C40" i="204"/>
  <c r="J39" i="204"/>
  <c r="I39" i="204"/>
  <c r="G39" i="204"/>
  <c r="F39" i="204"/>
  <c r="D39" i="204"/>
  <c r="C39" i="204"/>
  <c r="J38" i="204"/>
  <c r="I38" i="204"/>
  <c r="G38" i="204"/>
  <c r="F38" i="204"/>
  <c r="D38" i="204"/>
  <c r="C38" i="204"/>
  <c r="J37" i="204"/>
  <c r="J47" i="204" s="1"/>
  <c r="I37" i="204"/>
  <c r="G37" i="204"/>
  <c r="G47" i="204" s="1"/>
  <c r="F37" i="204"/>
  <c r="D37" i="204"/>
  <c r="C37" i="204"/>
  <c r="J33" i="204"/>
  <c r="I33" i="204"/>
  <c r="G33" i="204"/>
  <c r="F33" i="204"/>
  <c r="D33" i="204"/>
  <c r="C33" i="204"/>
  <c r="J32" i="204"/>
  <c r="I32" i="204"/>
  <c r="G32" i="204"/>
  <c r="F32" i="204"/>
  <c r="D32" i="204"/>
  <c r="C32" i="204"/>
  <c r="J31" i="204"/>
  <c r="I31" i="204"/>
  <c r="G31" i="204"/>
  <c r="F31" i="204"/>
  <c r="D31" i="204"/>
  <c r="C31" i="204"/>
  <c r="J30" i="204"/>
  <c r="I30" i="204"/>
  <c r="G30" i="204"/>
  <c r="F30" i="204"/>
  <c r="D30" i="204"/>
  <c r="C30" i="204"/>
  <c r="J29" i="204"/>
  <c r="I29" i="204"/>
  <c r="G29" i="204"/>
  <c r="F29" i="204"/>
  <c r="F34" i="204" s="1"/>
  <c r="D29" i="204"/>
  <c r="C29" i="204"/>
  <c r="C34" i="204" s="1"/>
  <c r="J25" i="204"/>
  <c r="I25" i="204"/>
  <c r="G25" i="204"/>
  <c r="F25" i="204"/>
  <c r="D25" i="204"/>
  <c r="C25" i="204"/>
  <c r="J24" i="204"/>
  <c r="I24" i="204"/>
  <c r="G24" i="204"/>
  <c r="F24" i="204"/>
  <c r="D24" i="204"/>
  <c r="C24" i="204"/>
  <c r="J23" i="204"/>
  <c r="I23" i="204"/>
  <c r="G23" i="204"/>
  <c r="F23" i="204"/>
  <c r="D23" i="204"/>
  <c r="C23" i="204"/>
  <c r="J22" i="204"/>
  <c r="I22" i="204"/>
  <c r="G22" i="204"/>
  <c r="F22" i="204"/>
  <c r="D22" i="204"/>
  <c r="C22" i="204"/>
  <c r="J21" i="204"/>
  <c r="I21" i="204"/>
  <c r="G21" i="204"/>
  <c r="F21" i="204"/>
  <c r="D21" i="204"/>
  <c r="C21" i="204"/>
  <c r="J20" i="204"/>
  <c r="I20" i="204"/>
  <c r="G20" i="204"/>
  <c r="F20" i="204"/>
  <c r="D20" i="204"/>
  <c r="C20" i="204"/>
  <c r="J19" i="204"/>
  <c r="I19" i="204"/>
  <c r="G19" i="204"/>
  <c r="F19" i="204"/>
  <c r="D19" i="204"/>
  <c r="C19" i="204"/>
  <c r="J18" i="204"/>
  <c r="I18" i="204"/>
  <c r="G18" i="204"/>
  <c r="F18" i="204"/>
  <c r="D18" i="204"/>
  <c r="C18" i="204"/>
  <c r="J17" i="204"/>
  <c r="I17" i="204"/>
  <c r="G17" i="204"/>
  <c r="F17" i="204"/>
  <c r="D17" i="204"/>
  <c r="C17" i="204"/>
  <c r="J16" i="204"/>
  <c r="J26" i="204" s="1"/>
  <c r="I16" i="204"/>
  <c r="G16" i="204"/>
  <c r="F16" i="204"/>
  <c r="D16" i="204"/>
  <c r="C16" i="204"/>
  <c r="J66" i="203"/>
  <c r="I66" i="203"/>
  <c r="G66" i="203"/>
  <c r="F66" i="203"/>
  <c r="D66" i="203"/>
  <c r="C66" i="203"/>
  <c r="D61" i="203"/>
  <c r="J60" i="203"/>
  <c r="I60" i="203"/>
  <c r="G60" i="203"/>
  <c r="F60" i="203"/>
  <c r="D60" i="203"/>
  <c r="C60" i="203"/>
  <c r="J59" i="203"/>
  <c r="I59" i="203"/>
  <c r="G59" i="203"/>
  <c r="F59" i="203"/>
  <c r="D59" i="203"/>
  <c r="C59" i="203"/>
  <c r="C61" i="203" s="1"/>
  <c r="J58" i="203"/>
  <c r="J61" i="203" s="1"/>
  <c r="I58" i="203"/>
  <c r="G58" i="203"/>
  <c r="F58" i="203"/>
  <c r="D58" i="203"/>
  <c r="C58" i="203"/>
  <c r="J54" i="203"/>
  <c r="I54" i="203"/>
  <c r="G54" i="203"/>
  <c r="F54" i="203"/>
  <c r="D54" i="203"/>
  <c r="C54" i="203"/>
  <c r="J53" i="203"/>
  <c r="I53" i="203"/>
  <c r="G53" i="203"/>
  <c r="F53" i="203"/>
  <c r="D53" i="203"/>
  <c r="C53" i="203"/>
  <c r="J52" i="203"/>
  <c r="I52" i="203"/>
  <c r="G52" i="203"/>
  <c r="F52" i="203"/>
  <c r="D52" i="203"/>
  <c r="C52" i="203"/>
  <c r="J51" i="203"/>
  <c r="I51" i="203"/>
  <c r="G51" i="203"/>
  <c r="F51" i="203"/>
  <c r="D51" i="203"/>
  <c r="C51" i="203"/>
  <c r="C55" i="203" s="1"/>
  <c r="J50" i="203"/>
  <c r="J55" i="203" s="1"/>
  <c r="I50" i="203"/>
  <c r="I55" i="203" s="1"/>
  <c r="G50" i="203"/>
  <c r="F50" i="203"/>
  <c r="F55" i="203" s="1"/>
  <c r="D50" i="203"/>
  <c r="D55" i="203" s="1"/>
  <c r="C50" i="203"/>
  <c r="J46" i="203"/>
  <c r="I46" i="203"/>
  <c r="G46" i="203"/>
  <c r="F46" i="203"/>
  <c r="D46" i="203"/>
  <c r="C46" i="203"/>
  <c r="J45" i="203"/>
  <c r="I45" i="203"/>
  <c r="G45" i="203"/>
  <c r="F45" i="203"/>
  <c r="D45" i="203"/>
  <c r="C45" i="203"/>
  <c r="J44" i="203"/>
  <c r="I44" i="203"/>
  <c r="G44" i="203"/>
  <c r="F44" i="203"/>
  <c r="D44" i="203"/>
  <c r="C44" i="203"/>
  <c r="J43" i="203"/>
  <c r="I43" i="203"/>
  <c r="G43" i="203"/>
  <c r="F43" i="203"/>
  <c r="D43" i="203"/>
  <c r="C43" i="203"/>
  <c r="J42" i="203"/>
  <c r="I42" i="203"/>
  <c r="G42" i="203"/>
  <c r="F42" i="203"/>
  <c r="D42" i="203"/>
  <c r="C42" i="203"/>
  <c r="J41" i="203"/>
  <c r="I41" i="203"/>
  <c r="G41" i="203"/>
  <c r="F41" i="203"/>
  <c r="D41" i="203"/>
  <c r="C41" i="203"/>
  <c r="J40" i="203"/>
  <c r="I40" i="203"/>
  <c r="G40" i="203"/>
  <c r="F40" i="203"/>
  <c r="D40" i="203"/>
  <c r="C40" i="203"/>
  <c r="J39" i="203"/>
  <c r="I39" i="203"/>
  <c r="G39" i="203"/>
  <c r="F39" i="203"/>
  <c r="D39" i="203"/>
  <c r="C39" i="203"/>
  <c r="J38" i="203"/>
  <c r="I38" i="203"/>
  <c r="G38" i="203"/>
  <c r="F38" i="203"/>
  <c r="D38" i="203"/>
  <c r="C38" i="203"/>
  <c r="J37" i="203"/>
  <c r="I37" i="203"/>
  <c r="G37" i="203"/>
  <c r="F37" i="203"/>
  <c r="D37" i="203"/>
  <c r="C37" i="203"/>
  <c r="J33" i="203"/>
  <c r="I33" i="203"/>
  <c r="G33" i="203"/>
  <c r="F33" i="203"/>
  <c r="D33" i="203"/>
  <c r="C33" i="203"/>
  <c r="J32" i="203"/>
  <c r="I32" i="203"/>
  <c r="G32" i="203"/>
  <c r="F32" i="203"/>
  <c r="D32" i="203"/>
  <c r="C32" i="203"/>
  <c r="J31" i="203"/>
  <c r="I31" i="203"/>
  <c r="G31" i="203"/>
  <c r="F31" i="203"/>
  <c r="D31" i="203"/>
  <c r="C31" i="203"/>
  <c r="J30" i="203"/>
  <c r="J34" i="203" s="1"/>
  <c r="I30" i="203"/>
  <c r="G30" i="203"/>
  <c r="F30" i="203"/>
  <c r="D30" i="203"/>
  <c r="C30" i="203"/>
  <c r="J29" i="203"/>
  <c r="I29" i="203"/>
  <c r="I34" i="203" s="1"/>
  <c r="G29" i="203"/>
  <c r="F29" i="203"/>
  <c r="F34" i="203" s="1"/>
  <c r="D29" i="203"/>
  <c r="C29" i="203"/>
  <c r="J25" i="203"/>
  <c r="I25" i="203"/>
  <c r="G25" i="203"/>
  <c r="F25" i="203"/>
  <c r="D25" i="203"/>
  <c r="C25" i="203"/>
  <c r="J24" i="203"/>
  <c r="I24" i="203"/>
  <c r="G24" i="203"/>
  <c r="F24" i="203"/>
  <c r="D24" i="203"/>
  <c r="C24" i="203"/>
  <c r="J23" i="203"/>
  <c r="I23" i="203"/>
  <c r="G23" i="203"/>
  <c r="F23" i="203"/>
  <c r="D23" i="203"/>
  <c r="C23" i="203"/>
  <c r="J22" i="203"/>
  <c r="I22" i="203"/>
  <c r="G22" i="203"/>
  <c r="F22" i="203"/>
  <c r="D22" i="203"/>
  <c r="C22" i="203"/>
  <c r="J21" i="203"/>
  <c r="I21" i="203"/>
  <c r="G21" i="203"/>
  <c r="F21" i="203"/>
  <c r="D21" i="203"/>
  <c r="C21" i="203"/>
  <c r="J20" i="203"/>
  <c r="I20" i="203"/>
  <c r="G20" i="203"/>
  <c r="F20" i="203"/>
  <c r="D20" i="203"/>
  <c r="C20" i="203"/>
  <c r="J19" i="203"/>
  <c r="I19" i="203"/>
  <c r="G19" i="203"/>
  <c r="F19" i="203"/>
  <c r="D19" i="203"/>
  <c r="C19" i="203"/>
  <c r="J18" i="203"/>
  <c r="I18" i="203"/>
  <c r="G18" i="203"/>
  <c r="F18" i="203"/>
  <c r="D18" i="203"/>
  <c r="C18" i="203"/>
  <c r="J17" i="203"/>
  <c r="I17" i="203"/>
  <c r="G17" i="203"/>
  <c r="F17" i="203"/>
  <c r="D17" i="203"/>
  <c r="C17" i="203"/>
  <c r="J16" i="203"/>
  <c r="J26" i="203" s="1"/>
  <c r="I16" i="203"/>
  <c r="G16" i="203"/>
  <c r="F16" i="203"/>
  <c r="D16" i="203"/>
  <c r="C16" i="203"/>
  <c r="J66" i="202"/>
  <c r="I66" i="202"/>
  <c r="G66" i="202"/>
  <c r="F66" i="202"/>
  <c r="D66" i="202"/>
  <c r="C66" i="202"/>
  <c r="J60" i="202"/>
  <c r="I60" i="202"/>
  <c r="G60" i="202"/>
  <c r="F60" i="202"/>
  <c r="D60" i="202"/>
  <c r="C60" i="202"/>
  <c r="J59" i="202"/>
  <c r="I59" i="202"/>
  <c r="G59" i="202"/>
  <c r="F59" i="202"/>
  <c r="D59" i="202"/>
  <c r="C59" i="202"/>
  <c r="J58" i="202"/>
  <c r="I58" i="202"/>
  <c r="G58" i="202"/>
  <c r="F58" i="202"/>
  <c r="D58" i="202"/>
  <c r="C58" i="202"/>
  <c r="C61" i="202" s="1"/>
  <c r="J54" i="202"/>
  <c r="I54" i="202"/>
  <c r="G54" i="202"/>
  <c r="F54" i="202"/>
  <c r="D54" i="202"/>
  <c r="C54" i="202"/>
  <c r="J53" i="202"/>
  <c r="I53" i="202"/>
  <c r="G53" i="202"/>
  <c r="F53" i="202"/>
  <c r="D53" i="202"/>
  <c r="C53" i="202"/>
  <c r="J52" i="202"/>
  <c r="I52" i="202"/>
  <c r="G52" i="202"/>
  <c r="F52" i="202"/>
  <c r="D52" i="202"/>
  <c r="C52" i="202"/>
  <c r="J51" i="202"/>
  <c r="I51" i="202"/>
  <c r="G51" i="202"/>
  <c r="F51" i="202"/>
  <c r="D51" i="202"/>
  <c r="C51" i="202"/>
  <c r="C55" i="202" s="1"/>
  <c r="J50" i="202"/>
  <c r="I50" i="202"/>
  <c r="G50" i="202"/>
  <c r="G55" i="202" s="1"/>
  <c r="F50" i="202"/>
  <c r="D50" i="202"/>
  <c r="D55" i="202" s="1"/>
  <c r="C50" i="202"/>
  <c r="J46" i="202"/>
  <c r="I46" i="202"/>
  <c r="G46" i="202"/>
  <c r="F46" i="202"/>
  <c r="D46" i="202"/>
  <c r="C46" i="202"/>
  <c r="J45" i="202"/>
  <c r="I45" i="202"/>
  <c r="G45" i="202"/>
  <c r="F45" i="202"/>
  <c r="D45" i="202"/>
  <c r="C45" i="202"/>
  <c r="J44" i="202"/>
  <c r="I44" i="202"/>
  <c r="G44" i="202"/>
  <c r="F44" i="202"/>
  <c r="D44" i="202"/>
  <c r="C44" i="202"/>
  <c r="J43" i="202"/>
  <c r="I43" i="202"/>
  <c r="G43" i="202"/>
  <c r="F43" i="202"/>
  <c r="D43" i="202"/>
  <c r="C43" i="202"/>
  <c r="J42" i="202"/>
  <c r="I42" i="202"/>
  <c r="G42" i="202"/>
  <c r="F42" i="202"/>
  <c r="D42" i="202"/>
  <c r="C42" i="202"/>
  <c r="J41" i="202"/>
  <c r="I41" i="202"/>
  <c r="G41" i="202"/>
  <c r="F41" i="202"/>
  <c r="D41" i="202"/>
  <c r="C41" i="202"/>
  <c r="J40" i="202"/>
  <c r="I40" i="202"/>
  <c r="G40" i="202"/>
  <c r="F40" i="202"/>
  <c r="D40" i="202"/>
  <c r="C40" i="202"/>
  <c r="J39" i="202"/>
  <c r="I39" i="202"/>
  <c r="G39" i="202"/>
  <c r="F39" i="202"/>
  <c r="D39" i="202"/>
  <c r="C39" i="202"/>
  <c r="J38" i="202"/>
  <c r="I38" i="202"/>
  <c r="G38" i="202"/>
  <c r="F38" i="202"/>
  <c r="D38" i="202"/>
  <c r="C38" i="202"/>
  <c r="J37" i="202"/>
  <c r="I37" i="202"/>
  <c r="G37" i="202"/>
  <c r="F37" i="202"/>
  <c r="D37" i="202"/>
  <c r="C37" i="202"/>
  <c r="J33" i="202"/>
  <c r="I33" i="202"/>
  <c r="G33" i="202"/>
  <c r="F33" i="202"/>
  <c r="D33" i="202"/>
  <c r="C33" i="202"/>
  <c r="J32" i="202"/>
  <c r="I32" i="202"/>
  <c r="G32" i="202"/>
  <c r="F32" i="202"/>
  <c r="D32" i="202"/>
  <c r="C32" i="202"/>
  <c r="J31" i="202"/>
  <c r="I31" i="202"/>
  <c r="G31" i="202"/>
  <c r="F31" i="202"/>
  <c r="D31" i="202"/>
  <c r="C31" i="202"/>
  <c r="J30" i="202"/>
  <c r="I30" i="202"/>
  <c r="G30" i="202"/>
  <c r="F30" i="202"/>
  <c r="D30" i="202"/>
  <c r="C30" i="202"/>
  <c r="J29" i="202"/>
  <c r="I29" i="202"/>
  <c r="I34" i="202" s="1"/>
  <c r="G29" i="202"/>
  <c r="G34" i="202" s="1"/>
  <c r="F29" i="202"/>
  <c r="F34" i="202" s="1"/>
  <c r="D29" i="202"/>
  <c r="D34" i="202" s="1"/>
  <c r="C29" i="202"/>
  <c r="J25" i="202"/>
  <c r="I25" i="202"/>
  <c r="G25" i="202"/>
  <c r="F25" i="202"/>
  <c r="D25" i="202"/>
  <c r="C25" i="202"/>
  <c r="J24" i="202"/>
  <c r="I24" i="202"/>
  <c r="G24" i="202"/>
  <c r="F24" i="202"/>
  <c r="D24" i="202"/>
  <c r="C24" i="202"/>
  <c r="J23" i="202"/>
  <c r="I23" i="202"/>
  <c r="G23" i="202"/>
  <c r="F23" i="202"/>
  <c r="D23" i="202"/>
  <c r="C23" i="202"/>
  <c r="J22" i="202"/>
  <c r="I22" i="202"/>
  <c r="G22" i="202"/>
  <c r="F22" i="202"/>
  <c r="D22" i="202"/>
  <c r="C22" i="202"/>
  <c r="J21" i="202"/>
  <c r="I21" i="202"/>
  <c r="G21" i="202"/>
  <c r="F21" i="202"/>
  <c r="D21" i="202"/>
  <c r="C21" i="202"/>
  <c r="J20" i="202"/>
  <c r="I20" i="202"/>
  <c r="G20" i="202"/>
  <c r="F20" i="202"/>
  <c r="D20" i="202"/>
  <c r="C20" i="202"/>
  <c r="J19" i="202"/>
  <c r="I19" i="202"/>
  <c r="G19" i="202"/>
  <c r="F19" i="202"/>
  <c r="D19" i="202"/>
  <c r="C19" i="202"/>
  <c r="J18" i="202"/>
  <c r="I18" i="202"/>
  <c r="G18" i="202"/>
  <c r="F18" i="202"/>
  <c r="D18" i="202"/>
  <c r="C18" i="202"/>
  <c r="J17" i="202"/>
  <c r="I17" i="202"/>
  <c r="G17" i="202"/>
  <c r="F17" i="202"/>
  <c r="D17" i="202"/>
  <c r="C17" i="202"/>
  <c r="J16" i="202"/>
  <c r="I16" i="202"/>
  <c r="G16" i="202"/>
  <c r="F16" i="202"/>
  <c r="D16" i="202"/>
  <c r="C16" i="202"/>
  <c r="C26" i="202" s="1"/>
  <c r="J66" i="201"/>
  <c r="I66" i="201"/>
  <c r="G66" i="201"/>
  <c r="F66" i="201"/>
  <c r="D66" i="201"/>
  <c r="C66" i="201"/>
  <c r="J60" i="201"/>
  <c r="I60" i="201"/>
  <c r="G60" i="201"/>
  <c r="F60" i="201"/>
  <c r="D60" i="201"/>
  <c r="C60" i="201"/>
  <c r="J59" i="201"/>
  <c r="I59" i="201"/>
  <c r="G59" i="201"/>
  <c r="F59" i="201"/>
  <c r="D59" i="201"/>
  <c r="C59" i="201"/>
  <c r="J58" i="201"/>
  <c r="I58" i="201"/>
  <c r="G58" i="201"/>
  <c r="F58" i="201"/>
  <c r="F61" i="201" s="1"/>
  <c r="D58" i="201"/>
  <c r="C58" i="201"/>
  <c r="C61" i="201" s="1"/>
  <c r="J54" i="201"/>
  <c r="I54" i="201"/>
  <c r="G54" i="201"/>
  <c r="F54" i="201"/>
  <c r="D54" i="201"/>
  <c r="C54" i="201"/>
  <c r="J53" i="201"/>
  <c r="I53" i="201"/>
  <c r="G53" i="201"/>
  <c r="F53" i="201"/>
  <c r="D53" i="201"/>
  <c r="C53" i="201"/>
  <c r="J52" i="201"/>
  <c r="I52" i="201"/>
  <c r="G52" i="201"/>
  <c r="F52" i="201"/>
  <c r="D52" i="201"/>
  <c r="C52" i="201"/>
  <c r="J51" i="201"/>
  <c r="I51" i="201"/>
  <c r="G51" i="201"/>
  <c r="F51" i="201"/>
  <c r="D51" i="201"/>
  <c r="C51" i="201"/>
  <c r="C55" i="201" s="1"/>
  <c r="J50" i="201"/>
  <c r="J55" i="201" s="1"/>
  <c r="I50" i="201"/>
  <c r="G50" i="201"/>
  <c r="G55" i="201" s="1"/>
  <c r="F50" i="201"/>
  <c r="D50" i="201"/>
  <c r="D55" i="201" s="1"/>
  <c r="C50" i="201"/>
  <c r="J46" i="201"/>
  <c r="I46" i="201"/>
  <c r="G46" i="201"/>
  <c r="F46" i="201"/>
  <c r="D46" i="201"/>
  <c r="C46" i="201"/>
  <c r="J45" i="201"/>
  <c r="I45" i="201"/>
  <c r="G45" i="201"/>
  <c r="F45" i="201"/>
  <c r="D45" i="201"/>
  <c r="C45" i="201"/>
  <c r="J44" i="201"/>
  <c r="I44" i="201"/>
  <c r="G44" i="201"/>
  <c r="F44" i="201"/>
  <c r="D44" i="201"/>
  <c r="C44" i="201"/>
  <c r="J43" i="201"/>
  <c r="I43" i="201"/>
  <c r="G43" i="201"/>
  <c r="F43" i="201"/>
  <c r="D43" i="201"/>
  <c r="C43" i="201"/>
  <c r="J42" i="201"/>
  <c r="I42" i="201"/>
  <c r="G42" i="201"/>
  <c r="F42" i="201"/>
  <c r="D42" i="201"/>
  <c r="C42" i="201"/>
  <c r="J41" i="201"/>
  <c r="I41" i="201"/>
  <c r="G41" i="201"/>
  <c r="F41" i="201"/>
  <c r="D41" i="201"/>
  <c r="C41" i="201"/>
  <c r="J40" i="201"/>
  <c r="I40" i="201"/>
  <c r="G40" i="201"/>
  <c r="F40" i="201"/>
  <c r="D40" i="201"/>
  <c r="C40" i="201"/>
  <c r="J39" i="201"/>
  <c r="I39" i="201"/>
  <c r="G39" i="201"/>
  <c r="F39" i="201"/>
  <c r="D39" i="201"/>
  <c r="C39" i="201"/>
  <c r="J38" i="201"/>
  <c r="I38" i="201"/>
  <c r="G38" i="201"/>
  <c r="F38" i="201"/>
  <c r="D38" i="201"/>
  <c r="C38" i="201"/>
  <c r="J37" i="201"/>
  <c r="I37" i="201"/>
  <c r="G37" i="201"/>
  <c r="F37" i="201"/>
  <c r="D37" i="201"/>
  <c r="C37" i="201"/>
  <c r="J33" i="201"/>
  <c r="I33" i="201"/>
  <c r="G33" i="201"/>
  <c r="F33" i="201"/>
  <c r="D33" i="201"/>
  <c r="C33" i="201"/>
  <c r="J32" i="201"/>
  <c r="I32" i="201"/>
  <c r="G32" i="201"/>
  <c r="F32" i="201"/>
  <c r="D32" i="201"/>
  <c r="C32" i="201"/>
  <c r="J31" i="201"/>
  <c r="I31" i="201"/>
  <c r="G31" i="201"/>
  <c r="F31" i="201"/>
  <c r="D31" i="201"/>
  <c r="C31" i="201"/>
  <c r="J30" i="201"/>
  <c r="I30" i="201"/>
  <c r="G30" i="201"/>
  <c r="F30" i="201"/>
  <c r="D30" i="201"/>
  <c r="C30" i="201"/>
  <c r="J29" i="201"/>
  <c r="J34" i="201" s="1"/>
  <c r="I29" i="201"/>
  <c r="G29" i="201"/>
  <c r="G34" i="201" s="1"/>
  <c r="F29" i="201"/>
  <c r="F34" i="201" s="1"/>
  <c r="D29" i="201"/>
  <c r="D34" i="201" s="1"/>
  <c r="C29" i="201"/>
  <c r="J25" i="201"/>
  <c r="I25" i="201"/>
  <c r="G25" i="201"/>
  <c r="F25" i="201"/>
  <c r="D25" i="201"/>
  <c r="C25" i="201"/>
  <c r="J24" i="201"/>
  <c r="I24" i="201"/>
  <c r="G24" i="201"/>
  <c r="F24" i="201"/>
  <c r="D24" i="201"/>
  <c r="C24" i="201"/>
  <c r="J23" i="201"/>
  <c r="I23" i="201"/>
  <c r="G23" i="201"/>
  <c r="F23" i="201"/>
  <c r="D23" i="201"/>
  <c r="C23" i="201"/>
  <c r="J22" i="201"/>
  <c r="I22" i="201"/>
  <c r="G22" i="201"/>
  <c r="F22" i="201"/>
  <c r="D22" i="201"/>
  <c r="C22" i="201"/>
  <c r="J21" i="201"/>
  <c r="I21" i="201"/>
  <c r="G21" i="201"/>
  <c r="F21" i="201"/>
  <c r="D21" i="201"/>
  <c r="C21" i="201"/>
  <c r="J20" i="201"/>
  <c r="I20" i="201"/>
  <c r="G20" i="201"/>
  <c r="F20" i="201"/>
  <c r="D20" i="201"/>
  <c r="C20" i="201"/>
  <c r="J19" i="201"/>
  <c r="I19" i="201"/>
  <c r="G19" i="201"/>
  <c r="F19" i="201"/>
  <c r="D19" i="201"/>
  <c r="C19" i="201"/>
  <c r="J18" i="201"/>
  <c r="I18" i="201"/>
  <c r="G18" i="201"/>
  <c r="F18" i="201"/>
  <c r="D18" i="201"/>
  <c r="C18" i="201"/>
  <c r="J17" i="201"/>
  <c r="I17" i="201"/>
  <c r="G17" i="201"/>
  <c r="F17" i="201"/>
  <c r="D17" i="201"/>
  <c r="C17" i="201"/>
  <c r="J16" i="201"/>
  <c r="I16" i="201"/>
  <c r="G16" i="201"/>
  <c r="F16" i="201"/>
  <c r="D16" i="201"/>
  <c r="C16" i="201"/>
  <c r="C26" i="201" s="1"/>
  <c r="J66" i="200"/>
  <c r="I66" i="200"/>
  <c r="G66" i="200"/>
  <c r="F66" i="200"/>
  <c r="D66" i="200"/>
  <c r="C66" i="200"/>
  <c r="J60" i="200"/>
  <c r="I60" i="200"/>
  <c r="G60" i="200"/>
  <c r="F60" i="200"/>
  <c r="D60" i="200"/>
  <c r="C60" i="200"/>
  <c r="J59" i="200"/>
  <c r="I59" i="200"/>
  <c r="G59" i="200"/>
  <c r="F59" i="200"/>
  <c r="D59" i="200"/>
  <c r="C59" i="200"/>
  <c r="J58" i="200"/>
  <c r="J61" i="200" s="1"/>
  <c r="I58" i="200"/>
  <c r="G58" i="200"/>
  <c r="F58" i="200"/>
  <c r="D58" i="200"/>
  <c r="C58" i="200"/>
  <c r="C61" i="200" s="1"/>
  <c r="J54" i="200"/>
  <c r="I54" i="200"/>
  <c r="G54" i="200"/>
  <c r="F54" i="200"/>
  <c r="D54" i="200"/>
  <c r="C54" i="200"/>
  <c r="J53" i="200"/>
  <c r="I53" i="200"/>
  <c r="G53" i="200"/>
  <c r="F53" i="200"/>
  <c r="D53" i="200"/>
  <c r="C53" i="200"/>
  <c r="J52" i="200"/>
  <c r="I52" i="200"/>
  <c r="G52" i="200"/>
  <c r="F52" i="200"/>
  <c r="D52" i="200"/>
  <c r="C52" i="200"/>
  <c r="J51" i="200"/>
  <c r="I51" i="200"/>
  <c r="G51" i="200"/>
  <c r="F51" i="200"/>
  <c r="D51" i="200"/>
  <c r="C51" i="200"/>
  <c r="J50" i="200"/>
  <c r="I50" i="200"/>
  <c r="G50" i="200"/>
  <c r="F50" i="200"/>
  <c r="D50" i="200"/>
  <c r="C50" i="200"/>
  <c r="C55" i="200" s="1"/>
  <c r="J46" i="200"/>
  <c r="I46" i="200"/>
  <c r="G46" i="200"/>
  <c r="F46" i="200"/>
  <c r="D46" i="200"/>
  <c r="C46" i="200"/>
  <c r="J45" i="200"/>
  <c r="I45" i="200"/>
  <c r="G45" i="200"/>
  <c r="F45" i="200"/>
  <c r="D45" i="200"/>
  <c r="C45" i="200"/>
  <c r="J44" i="200"/>
  <c r="I44" i="200"/>
  <c r="G44" i="200"/>
  <c r="F44" i="200"/>
  <c r="D44" i="200"/>
  <c r="C44" i="200"/>
  <c r="J43" i="200"/>
  <c r="I43" i="200"/>
  <c r="G43" i="200"/>
  <c r="F43" i="200"/>
  <c r="D43" i="200"/>
  <c r="C43" i="200"/>
  <c r="J42" i="200"/>
  <c r="I42" i="200"/>
  <c r="G42" i="200"/>
  <c r="F42" i="200"/>
  <c r="D42" i="200"/>
  <c r="C42" i="200"/>
  <c r="J41" i="200"/>
  <c r="I41" i="200"/>
  <c r="G41" i="200"/>
  <c r="F41" i="200"/>
  <c r="D41" i="200"/>
  <c r="C41" i="200"/>
  <c r="J40" i="200"/>
  <c r="I40" i="200"/>
  <c r="G40" i="200"/>
  <c r="F40" i="200"/>
  <c r="D40" i="200"/>
  <c r="C40" i="200"/>
  <c r="J39" i="200"/>
  <c r="I39" i="200"/>
  <c r="G39" i="200"/>
  <c r="F39" i="200"/>
  <c r="D39" i="200"/>
  <c r="C39" i="200"/>
  <c r="J38" i="200"/>
  <c r="I38" i="200"/>
  <c r="G38" i="200"/>
  <c r="F38" i="200"/>
  <c r="D38" i="200"/>
  <c r="C38" i="200"/>
  <c r="J37" i="200"/>
  <c r="I37" i="200"/>
  <c r="I47" i="200" s="1"/>
  <c r="G37" i="200"/>
  <c r="F37" i="200"/>
  <c r="D37" i="200"/>
  <c r="C37" i="200"/>
  <c r="J33" i="200"/>
  <c r="I33" i="200"/>
  <c r="G33" i="200"/>
  <c r="F33" i="200"/>
  <c r="D33" i="200"/>
  <c r="C33" i="200"/>
  <c r="J32" i="200"/>
  <c r="I32" i="200"/>
  <c r="G32" i="200"/>
  <c r="F32" i="200"/>
  <c r="D32" i="200"/>
  <c r="C32" i="200"/>
  <c r="J31" i="200"/>
  <c r="I31" i="200"/>
  <c r="G31" i="200"/>
  <c r="F31" i="200"/>
  <c r="D31" i="200"/>
  <c r="C31" i="200"/>
  <c r="J30" i="200"/>
  <c r="I30" i="200"/>
  <c r="G30" i="200"/>
  <c r="F30" i="200"/>
  <c r="D30" i="200"/>
  <c r="C30" i="200"/>
  <c r="J29" i="200"/>
  <c r="I29" i="200"/>
  <c r="G29" i="200"/>
  <c r="F29" i="200"/>
  <c r="F34" i="200" s="1"/>
  <c r="D29" i="200"/>
  <c r="C29" i="200"/>
  <c r="J25" i="200"/>
  <c r="I25" i="200"/>
  <c r="G25" i="200"/>
  <c r="F25" i="200"/>
  <c r="D25" i="200"/>
  <c r="C25" i="200"/>
  <c r="J24" i="200"/>
  <c r="I24" i="200"/>
  <c r="G24" i="200"/>
  <c r="F24" i="200"/>
  <c r="D24" i="200"/>
  <c r="C24" i="200"/>
  <c r="J23" i="200"/>
  <c r="I23" i="200"/>
  <c r="G23" i="200"/>
  <c r="F23" i="200"/>
  <c r="D23" i="200"/>
  <c r="C23" i="200"/>
  <c r="J22" i="200"/>
  <c r="I22" i="200"/>
  <c r="G22" i="200"/>
  <c r="F22" i="200"/>
  <c r="D22" i="200"/>
  <c r="C22" i="200"/>
  <c r="J21" i="200"/>
  <c r="I21" i="200"/>
  <c r="G21" i="200"/>
  <c r="F21" i="200"/>
  <c r="D21" i="200"/>
  <c r="C21" i="200"/>
  <c r="J20" i="200"/>
  <c r="I20" i="200"/>
  <c r="G20" i="200"/>
  <c r="F20" i="200"/>
  <c r="D20" i="200"/>
  <c r="C20" i="200"/>
  <c r="J19" i="200"/>
  <c r="I19" i="200"/>
  <c r="G19" i="200"/>
  <c r="F19" i="200"/>
  <c r="D19" i="200"/>
  <c r="C19" i="200"/>
  <c r="J18" i="200"/>
  <c r="I18" i="200"/>
  <c r="G18" i="200"/>
  <c r="F18" i="200"/>
  <c r="D18" i="200"/>
  <c r="C18" i="200"/>
  <c r="J17" i="200"/>
  <c r="I17" i="200"/>
  <c r="G17" i="200"/>
  <c r="F17" i="200"/>
  <c r="D17" i="200"/>
  <c r="C17" i="200"/>
  <c r="J16" i="200"/>
  <c r="I16" i="200"/>
  <c r="I26" i="200" s="1"/>
  <c r="G16" i="200"/>
  <c r="F16" i="200"/>
  <c r="D16" i="200"/>
  <c r="D26" i="200" s="1"/>
  <c r="C16" i="200"/>
  <c r="J66" i="199"/>
  <c r="I66" i="199"/>
  <c r="G66" i="199"/>
  <c r="F66" i="199"/>
  <c r="D66" i="199"/>
  <c r="C66" i="199"/>
  <c r="J60" i="199"/>
  <c r="I60" i="199"/>
  <c r="G60" i="199"/>
  <c r="F60" i="199"/>
  <c r="D60" i="199"/>
  <c r="C60" i="199"/>
  <c r="J59" i="199"/>
  <c r="I59" i="199"/>
  <c r="I61" i="199" s="1"/>
  <c r="G59" i="199"/>
  <c r="F59" i="199"/>
  <c r="D59" i="199"/>
  <c r="C59" i="199"/>
  <c r="J58" i="199"/>
  <c r="J61" i="199" s="1"/>
  <c r="I58" i="199"/>
  <c r="G58" i="199"/>
  <c r="F58" i="199"/>
  <c r="F61" i="199" s="1"/>
  <c r="D58" i="199"/>
  <c r="C58" i="199"/>
  <c r="C61" i="199" s="1"/>
  <c r="J54" i="199"/>
  <c r="I54" i="199"/>
  <c r="G54" i="199"/>
  <c r="F54" i="199"/>
  <c r="D54" i="199"/>
  <c r="C54" i="199"/>
  <c r="J53" i="199"/>
  <c r="I53" i="199"/>
  <c r="G53" i="199"/>
  <c r="F53" i="199"/>
  <c r="D53" i="199"/>
  <c r="C53" i="199"/>
  <c r="J52" i="199"/>
  <c r="I52" i="199"/>
  <c r="G52" i="199"/>
  <c r="F52" i="199"/>
  <c r="D52" i="199"/>
  <c r="C52" i="199"/>
  <c r="J51" i="199"/>
  <c r="I51" i="199"/>
  <c r="G51" i="199"/>
  <c r="F51" i="199"/>
  <c r="D51" i="199"/>
  <c r="D55" i="199" s="1"/>
  <c r="C51" i="199"/>
  <c r="C55" i="199" s="1"/>
  <c r="J50" i="199"/>
  <c r="J55" i="199" s="1"/>
  <c r="I50" i="199"/>
  <c r="G50" i="199"/>
  <c r="G55" i="199" s="1"/>
  <c r="F50" i="199"/>
  <c r="D50" i="199"/>
  <c r="C50" i="199"/>
  <c r="J46" i="199"/>
  <c r="I46" i="199"/>
  <c r="G46" i="199"/>
  <c r="F46" i="199"/>
  <c r="D46" i="199"/>
  <c r="C46" i="199"/>
  <c r="J45" i="199"/>
  <c r="I45" i="199"/>
  <c r="G45" i="199"/>
  <c r="F45" i="199"/>
  <c r="D45" i="199"/>
  <c r="C45" i="199"/>
  <c r="J44" i="199"/>
  <c r="I44" i="199"/>
  <c r="G44" i="199"/>
  <c r="F44" i="199"/>
  <c r="D44" i="199"/>
  <c r="C44" i="199"/>
  <c r="J43" i="199"/>
  <c r="I43" i="199"/>
  <c r="G43" i="199"/>
  <c r="F43" i="199"/>
  <c r="D43" i="199"/>
  <c r="C43" i="199"/>
  <c r="J42" i="199"/>
  <c r="I42" i="199"/>
  <c r="G42" i="199"/>
  <c r="F42" i="199"/>
  <c r="D42" i="199"/>
  <c r="C42" i="199"/>
  <c r="J41" i="199"/>
  <c r="I41" i="199"/>
  <c r="G41" i="199"/>
  <c r="F41" i="199"/>
  <c r="D41" i="199"/>
  <c r="C41" i="199"/>
  <c r="J40" i="199"/>
  <c r="I40" i="199"/>
  <c r="G40" i="199"/>
  <c r="F40" i="199"/>
  <c r="D40" i="199"/>
  <c r="C40" i="199"/>
  <c r="J39" i="199"/>
  <c r="I39" i="199"/>
  <c r="G39" i="199"/>
  <c r="F39" i="199"/>
  <c r="D39" i="199"/>
  <c r="C39" i="199"/>
  <c r="J38" i="199"/>
  <c r="I38" i="199"/>
  <c r="G38" i="199"/>
  <c r="F38" i="199"/>
  <c r="D38" i="199"/>
  <c r="C38" i="199"/>
  <c r="J37" i="199"/>
  <c r="I37" i="199"/>
  <c r="G37" i="199"/>
  <c r="F37" i="199"/>
  <c r="F47" i="199" s="1"/>
  <c r="D37" i="199"/>
  <c r="C37" i="199"/>
  <c r="J33" i="199"/>
  <c r="I33" i="199"/>
  <c r="G33" i="199"/>
  <c r="F33" i="199"/>
  <c r="D33" i="199"/>
  <c r="C33" i="199"/>
  <c r="J32" i="199"/>
  <c r="I32" i="199"/>
  <c r="G32" i="199"/>
  <c r="F32" i="199"/>
  <c r="D32" i="199"/>
  <c r="C32" i="199"/>
  <c r="J31" i="199"/>
  <c r="I31" i="199"/>
  <c r="G31" i="199"/>
  <c r="F31" i="199"/>
  <c r="D31" i="199"/>
  <c r="C31" i="199"/>
  <c r="J30" i="199"/>
  <c r="I30" i="199"/>
  <c r="G30" i="199"/>
  <c r="F30" i="199"/>
  <c r="D30" i="199"/>
  <c r="C30" i="199"/>
  <c r="J29" i="199"/>
  <c r="J34" i="199" s="1"/>
  <c r="I29" i="199"/>
  <c r="G29" i="199"/>
  <c r="G34" i="199" s="1"/>
  <c r="F29" i="199"/>
  <c r="F34" i="199" s="1"/>
  <c r="D29" i="199"/>
  <c r="C29" i="199"/>
  <c r="J25" i="199"/>
  <c r="I25" i="199"/>
  <c r="G25" i="199"/>
  <c r="F25" i="199"/>
  <c r="D25" i="199"/>
  <c r="C25" i="199"/>
  <c r="J24" i="199"/>
  <c r="I24" i="199"/>
  <c r="G24" i="199"/>
  <c r="F24" i="199"/>
  <c r="D24" i="199"/>
  <c r="C24" i="199"/>
  <c r="J23" i="199"/>
  <c r="I23" i="199"/>
  <c r="G23" i="199"/>
  <c r="F23" i="199"/>
  <c r="D23" i="199"/>
  <c r="C23" i="199"/>
  <c r="J22" i="199"/>
  <c r="I22" i="199"/>
  <c r="G22" i="199"/>
  <c r="F22" i="199"/>
  <c r="D22" i="199"/>
  <c r="C22" i="199"/>
  <c r="J21" i="199"/>
  <c r="I21" i="199"/>
  <c r="G21" i="199"/>
  <c r="F21" i="199"/>
  <c r="D21" i="199"/>
  <c r="C21" i="199"/>
  <c r="J20" i="199"/>
  <c r="I20" i="199"/>
  <c r="G20" i="199"/>
  <c r="F20" i="199"/>
  <c r="D20" i="199"/>
  <c r="C20" i="199"/>
  <c r="J19" i="199"/>
  <c r="I19" i="199"/>
  <c r="G19" i="199"/>
  <c r="F19" i="199"/>
  <c r="D19" i="199"/>
  <c r="C19" i="199"/>
  <c r="J18" i="199"/>
  <c r="I18" i="199"/>
  <c r="G18" i="199"/>
  <c r="F18" i="199"/>
  <c r="D18" i="199"/>
  <c r="C18" i="199"/>
  <c r="J17" i="199"/>
  <c r="I17" i="199"/>
  <c r="G17" i="199"/>
  <c r="F17" i="199"/>
  <c r="D17" i="199"/>
  <c r="C17" i="199"/>
  <c r="J16" i="199"/>
  <c r="I16" i="199"/>
  <c r="I26" i="199" s="1"/>
  <c r="G16" i="199"/>
  <c r="F16" i="199"/>
  <c r="D16" i="199"/>
  <c r="C16" i="199"/>
  <c r="J66" i="198"/>
  <c r="I66" i="198"/>
  <c r="G66" i="198"/>
  <c r="F66" i="198"/>
  <c r="D66" i="198"/>
  <c r="C66" i="198"/>
  <c r="C61" i="198"/>
  <c r="J60" i="198"/>
  <c r="I60" i="198"/>
  <c r="G60" i="198"/>
  <c r="F60" i="198"/>
  <c r="D60" i="198"/>
  <c r="C60" i="198"/>
  <c r="J59" i="198"/>
  <c r="I59" i="198"/>
  <c r="G59" i="198"/>
  <c r="F59" i="198"/>
  <c r="D59" i="198"/>
  <c r="C59" i="198"/>
  <c r="J58" i="198"/>
  <c r="I58" i="198"/>
  <c r="I61" i="198" s="1"/>
  <c r="G58" i="198"/>
  <c r="F58" i="198"/>
  <c r="F61" i="198" s="1"/>
  <c r="D58" i="198"/>
  <c r="C58" i="198"/>
  <c r="J54" i="198"/>
  <c r="I54" i="198"/>
  <c r="G54" i="198"/>
  <c r="F54" i="198"/>
  <c r="D54" i="198"/>
  <c r="C54" i="198"/>
  <c r="J53" i="198"/>
  <c r="I53" i="198"/>
  <c r="G53" i="198"/>
  <c r="F53" i="198"/>
  <c r="D53" i="198"/>
  <c r="C53" i="198"/>
  <c r="J52" i="198"/>
  <c r="I52" i="198"/>
  <c r="G52" i="198"/>
  <c r="F52" i="198"/>
  <c r="D52" i="198"/>
  <c r="C52" i="198"/>
  <c r="J51" i="198"/>
  <c r="I51" i="198"/>
  <c r="G51" i="198"/>
  <c r="F51" i="198"/>
  <c r="D51" i="198"/>
  <c r="D55" i="198" s="1"/>
  <c r="C51" i="198"/>
  <c r="C55" i="198" s="1"/>
  <c r="J50" i="198"/>
  <c r="J55" i="198" s="1"/>
  <c r="I50" i="198"/>
  <c r="G50" i="198"/>
  <c r="F50" i="198"/>
  <c r="D50" i="198"/>
  <c r="C50" i="198"/>
  <c r="J46" i="198"/>
  <c r="I46" i="198"/>
  <c r="G46" i="198"/>
  <c r="F46" i="198"/>
  <c r="D46" i="198"/>
  <c r="C46" i="198"/>
  <c r="J45" i="198"/>
  <c r="I45" i="198"/>
  <c r="G45" i="198"/>
  <c r="F45" i="198"/>
  <c r="D45" i="198"/>
  <c r="C45" i="198"/>
  <c r="J44" i="198"/>
  <c r="I44" i="198"/>
  <c r="G44" i="198"/>
  <c r="F44" i="198"/>
  <c r="D44" i="198"/>
  <c r="C44" i="198"/>
  <c r="J43" i="198"/>
  <c r="I43" i="198"/>
  <c r="G43" i="198"/>
  <c r="F43" i="198"/>
  <c r="D43" i="198"/>
  <c r="C43" i="198"/>
  <c r="J42" i="198"/>
  <c r="I42" i="198"/>
  <c r="G42" i="198"/>
  <c r="F42" i="198"/>
  <c r="D42" i="198"/>
  <c r="C42" i="198"/>
  <c r="J41" i="198"/>
  <c r="I41" i="198"/>
  <c r="G41" i="198"/>
  <c r="F41" i="198"/>
  <c r="D41" i="198"/>
  <c r="C41" i="198"/>
  <c r="J40" i="198"/>
  <c r="I40" i="198"/>
  <c r="G40" i="198"/>
  <c r="F40" i="198"/>
  <c r="D40" i="198"/>
  <c r="C40" i="198"/>
  <c r="J39" i="198"/>
  <c r="I39" i="198"/>
  <c r="G39" i="198"/>
  <c r="F39" i="198"/>
  <c r="D39" i="198"/>
  <c r="C39" i="198"/>
  <c r="J38" i="198"/>
  <c r="I38" i="198"/>
  <c r="G38" i="198"/>
  <c r="F38" i="198"/>
  <c r="D38" i="198"/>
  <c r="C38" i="198"/>
  <c r="J37" i="198"/>
  <c r="I37" i="198"/>
  <c r="I47" i="198" s="1"/>
  <c r="G37" i="198"/>
  <c r="F37" i="198"/>
  <c r="D37" i="198"/>
  <c r="C37" i="198"/>
  <c r="J33" i="198"/>
  <c r="I33" i="198"/>
  <c r="G33" i="198"/>
  <c r="F33" i="198"/>
  <c r="D33" i="198"/>
  <c r="C33" i="198"/>
  <c r="J32" i="198"/>
  <c r="I32" i="198"/>
  <c r="G32" i="198"/>
  <c r="F32" i="198"/>
  <c r="D32" i="198"/>
  <c r="C32" i="198"/>
  <c r="J31" i="198"/>
  <c r="I31" i="198"/>
  <c r="G31" i="198"/>
  <c r="F31" i="198"/>
  <c r="D31" i="198"/>
  <c r="C31" i="198"/>
  <c r="J30" i="198"/>
  <c r="I30" i="198"/>
  <c r="G30" i="198"/>
  <c r="F30" i="198"/>
  <c r="D30" i="198"/>
  <c r="C30" i="198"/>
  <c r="J29" i="198"/>
  <c r="J34" i="198" s="1"/>
  <c r="I29" i="198"/>
  <c r="G29" i="198"/>
  <c r="F29" i="198"/>
  <c r="F34" i="198" s="1"/>
  <c r="D29" i="198"/>
  <c r="C29" i="198"/>
  <c r="J25" i="198"/>
  <c r="I25" i="198"/>
  <c r="G25" i="198"/>
  <c r="F25" i="198"/>
  <c r="D25" i="198"/>
  <c r="C25" i="198"/>
  <c r="J24" i="198"/>
  <c r="I24" i="198"/>
  <c r="G24" i="198"/>
  <c r="F24" i="198"/>
  <c r="D24" i="198"/>
  <c r="C24" i="198"/>
  <c r="J23" i="198"/>
  <c r="I23" i="198"/>
  <c r="G23" i="198"/>
  <c r="F23" i="198"/>
  <c r="D23" i="198"/>
  <c r="C23" i="198"/>
  <c r="J22" i="198"/>
  <c r="I22" i="198"/>
  <c r="G22" i="198"/>
  <c r="F22" i="198"/>
  <c r="D22" i="198"/>
  <c r="C22" i="198"/>
  <c r="J21" i="198"/>
  <c r="I21" i="198"/>
  <c r="G21" i="198"/>
  <c r="F21" i="198"/>
  <c r="D21" i="198"/>
  <c r="C21" i="198"/>
  <c r="J20" i="198"/>
  <c r="I20" i="198"/>
  <c r="G20" i="198"/>
  <c r="F20" i="198"/>
  <c r="D20" i="198"/>
  <c r="C20" i="198"/>
  <c r="J19" i="198"/>
  <c r="I19" i="198"/>
  <c r="G19" i="198"/>
  <c r="F19" i="198"/>
  <c r="D19" i="198"/>
  <c r="C19" i="198"/>
  <c r="J18" i="198"/>
  <c r="I18" i="198"/>
  <c r="G18" i="198"/>
  <c r="F18" i="198"/>
  <c r="D18" i="198"/>
  <c r="C18" i="198"/>
  <c r="J17" i="198"/>
  <c r="I17" i="198"/>
  <c r="G17" i="198"/>
  <c r="F17" i="198"/>
  <c r="D17" i="198"/>
  <c r="C17" i="198"/>
  <c r="J16" i="198"/>
  <c r="I16" i="198"/>
  <c r="I26" i="198" s="1"/>
  <c r="G16" i="198"/>
  <c r="F16" i="198"/>
  <c r="D16" i="198"/>
  <c r="C16" i="198"/>
  <c r="J66" i="197"/>
  <c r="I66" i="197"/>
  <c r="G66" i="197"/>
  <c r="F66" i="197"/>
  <c r="D66" i="197"/>
  <c r="C66" i="197"/>
  <c r="D61" i="197"/>
  <c r="J60" i="197"/>
  <c r="I60" i="197"/>
  <c r="G60" i="197"/>
  <c r="F60" i="197"/>
  <c r="D60" i="197"/>
  <c r="C60" i="197"/>
  <c r="J59" i="197"/>
  <c r="I59" i="197"/>
  <c r="G59" i="197"/>
  <c r="F59" i="197"/>
  <c r="D59" i="197"/>
  <c r="C59" i="197"/>
  <c r="C61" i="197" s="1"/>
  <c r="J58" i="197"/>
  <c r="J61" i="197" s="1"/>
  <c r="I58" i="197"/>
  <c r="G58" i="197"/>
  <c r="F58" i="197"/>
  <c r="D58" i="197"/>
  <c r="C58" i="197"/>
  <c r="J54" i="197"/>
  <c r="I54" i="197"/>
  <c r="G54" i="197"/>
  <c r="F54" i="197"/>
  <c r="D54" i="197"/>
  <c r="C54" i="197"/>
  <c r="J53" i="197"/>
  <c r="I53" i="197"/>
  <c r="G53" i="197"/>
  <c r="F53" i="197"/>
  <c r="D53" i="197"/>
  <c r="C53" i="197"/>
  <c r="J52" i="197"/>
  <c r="I52" i="197"/>
  <c r="G52" i="197"/>
  <c r="F52" i="197"/>
  <c r="D52" i="197"/>
  <c r="C52" i="197"/>
  <c r="J51" i="197"/>
  <c r="I51" i="197"/>
  <c r="G51" i="197"/>
  <c r="F51" i="197"/>
  <c r="D51" i="197"/>
  <c r="C51" i="197"/>
  <c r="C55" i="197" s="1"/>
  <c r="J50" i="197"/>
  <c r="I50" i="197"/>
  <c r="I55" i="197" s="1"/>
  <c r="G50" i="197"/>
  <c r="F50" i="197"/>
  <c r="F55" i="197" s="1"/>
  <c r="D50" i="197"/>
  <c r="D55" i="197" s="1"/>
  <c r="C50" i="197"/>
  <c r="J46" i="197"/>
  <c r="I46" i="197"/>
  <c r="G46" i="197"/>
  <c r="F46" i="197"/>
  <c r="D46" i="197"/>
  <c r="C46" i="197"/>
  <c r="J45" i="197"/>
  <c r="I45" i="197"/>
  <c r="G45" i="197"/>
  <c r="F45" i="197"/>
  <c r="D45" i="197"/>
  <c r="C45" i="197"/>
  <c r="J44" i="197"/>
  <c r="I44" i="197"/>
  <c r="G44" i="197"/>
  <c r="F44" i="197"/>
  <c r="D44" i="197"/>
  <c r="C44" i="197"/>
  <c r="J43" i="197"/>
  <c r="I43" i="197"/>
  <c r="G43" i="197"/>
  <c r="F43" i="197"/>
  <c r="D43" i="197"/>
  <c r="C43" i="197"/>
  <c r="J42" i="197"/>
  <c r="I42" i="197"/>
  <c r="G42" i="197"/>
  <c r="F42" i="197"/>
  <c r="D42" i="197"/>
  <c r="C42" i="197"/>
  <c r="J41" i="197"/>
  <c r="I41" i="197"/>
  <c r="G41" i="197"/>
  <c r="F41" i="197"/>
  <c r="D41" i="197"/>
  <c r="C41" i="197"/>
  <c r="J40" i="197"/>
  <c r="I40" i="197"/>
  <c r="G40" i="197"/>
  <c r="F40" i="197"/>
  <c r="D40" i="197"/>
  <c r="C40" i="197"/>
  <c r="J39" i="197"/>
  <c r="I39" i="197"/>
  <c r="G39" i="197"/>
  <c r="F39" i="197"/>
  <c r="D39" i="197"/>
  <c r="C39" i="197"/>
  <c r="J38" i="197"/>
  <c r="I38" i="197"/>
  <c r="G38" i="197"/>
  <c r="F38" i="197"/>
  <c r="D38" i="197"/>
  <c r="C38" i="197"/>
  <c r="J37" i="197"/>
  <c r="J47" i="197" s="1"/>
  <c r="I37" i="197"/>
  <c r="G37" i="197"/>
  <c r="F37" i="197"/>
  <c r="D37" i="197"/>
  <c r="C37" i="197"/>
  <c r="J33" i="197"/>
  <c r="I33" i="197"/>
  <c r="G33" i="197"/>
  <c r="F33" i="197"/>
  <c r="D33" i="197"/>
  <c r="C33" i="197"/>
  <c r="J32" i="197"/>
  <c r="I32" i="197"/>
  <c r="G32" i="197"/>
  <c r="F32" i="197"/>
  <c r="D32" i="197"/>
  <c r="C32" i="197"/>
  <c r="J31" i="197"/>
  <c r="I31" i="197"/>
  <c r="G31" i="197"/>
  <c r="F31" i="197"/>
  <c r="D31" i="197"/>
  <c r="C31" i="197"/>
  <c r="J30" i="197"/>
  <c r="I30" i="197"/>
  <c r="G30" i="197"/>
  <c r="F30" i="197"/>
  <c r="D30" i="197"/>
  <c r="C30" i="197"/>
  <c r="J29" i="197"/>
  <c r="I29" i="197"/>
  <c r="I34" i="197" s="1"/>
  <c r="G29" i="197"/>
  <c r="F29" i="197"/>
  <c r="F34" i="197" s="1"/>
  <c r="D29" i="197"/>
  <c r="D34" i="197" s="1"/>
  <c r="C29" i="197"/>
  <c r="J25" i="197"/>
  <c r="I25" i="197"/>
  <c r="G25" i="197"/>
  <c r="F25" i="197"/>
  <c r="D25" i="197"/>
  <c r="C25" i="197"/>
  <c r="J24" i="197"/>
  <c r="I24" i="197"/>
  <c r="G24" i="197"/>
  <c r="F24" i="197"/>
  <c r="D24" i="197"/>
  <c r="C24" i="197"/>
  <c r="J23" i="197"/>
  <c r="I23" i="197"/>
  <c r="G23" i="197"/>
  <c r="F23" i="197"/>
  <c r="D23" i="197"/>
  <c r="C23" i="197"/>
  <c r="J22" i="197"/>
  <c r="I22" i="197"/>
  <c r="G22" i="197"/>
  <c r="F22" i="197"/>
  <c r="D22" i="197"/>
  <c r="C22" i="197"/>
  <c r="J21" i="197"/>
  <c r="I21" i="197"/>
  <c r="G21" i="197"/>
  <c r="F21" i="197"/>
  <c r="D21" i="197"/>
  <c r="C21" i="197"/>
  <c r="J20" i="197"/>
  <c r="I20" i="197"/>
  <c r="G20" i="197"/>
  <c r="F20" i="197"/>
  <c r="F26" i="197" s="1"/>
  <c r="D20" i="197"/>
  <c r="C20" i="197"/>
  <c r="J19" i="197"/>
  <c r="I19" i="197"/>
  <c r="G19" i="197"/>
  <c r="F19" i="197"/>
  <c r="D19" i="197"/>
  <c r="C19" i="197"/>
  <c r="J18" i="197"/>
  <c r="I18" i="197"/>
  <c r="G18" i="197"/>
  <c r="F18" i="197"/>
  <c r="D18" i="197"/>
  <c r="C18" i="197"/>
  <c r="J17" i="197"/>
  <c r="I17" i="197"/>
  <c r="G17" i="197"/>
  <c r="F17" i="197"/>
  <c r="D17" i="197"/>
  <c r="C17" i="197"/>
  <c r="J16" i="197"/>
  <c r="J26" i="197" s="1"/>
  <c r="I16" i="197"/>
  <c r="G16" i="197"/>
  <c r="F16" i="197"/>
  <c r="D16" i="197"/>
  <c r="C16" i="197"/>
  <c r="J66" i="196"/>
  <c r="I66" i="196"/>
  <c r="G66" i="196"/>
  <c r="F66" i="196"/>
  <c r="D66" i="196"/>
  <c r="C66" i="196"/>
  <c r="D61" i="196"/>
  <c r="J60" i="196"/>
  <c r="I60" i="196"/>
  <c r="G60" i="196"/>
  <c r="F60" i="196"/>
  <c r="D60" i="196"/>
  <c r="C60" i="196"/>
  <c r="J59" i="196"/>
  <c r="I59" i="196"/>
  <c r="G59" i="196"/>
  <c r="F59" i="196"/>
  <c r="D59" i="196"/>
  <c r="C59" i="196"/>
  <c r="C61" i="196" s="1"/>
  <c r="J58" i="196"/>
  <c r="I58" i="196"/>
  <c r="I61" i="196" s="1"/>
  <c r="G58" i="196"/>
  <c r="F58" i="196"/>
  <c r="D58" i="196"/>
  <c r="C58" i="196"/>
  <c r="C55" i="196"/>
  <c r="J54" i="196"/>
  <c r="I54" i="196"/>
  <c r="G54" i="196"/>
  <c r="F54" i="196"/>
  <c r="D54" i="196"/>
  <c r="C54" i="196"/>
  <c r="J53" i="196"/>
  <c r="I53" i="196"/>
  <c r="G53" i="196"/>
  <c r="F53" i="196"/>
  <c r="D53" i="196"/>
  <c r="C53" i="196"/>
  <c r="J52" i="196"/>
  <c r="I52" i="196"/>
  <c r="G52" i="196"/>
  <c r="F52" i="196"/>
  <c r="D52" i="196"/>
  <c r="C52" i="196"/>
  <c r="J51" i="196"/>
  <c r="I51" i="196"/>
  <c r="G51" i="196"/>
  <c r="F51" i="196"/>
  <c r="D51" i="196"/>
  <c r="C51" i="196"/>
  <c r="J50" i="196"/>
  <c r="J55" i="196" s="1"/>
  <c r="I50" i="196"/>
  <c r="I55" i="196" s="1"/>
  <c r="G50" i="196"/>
  <c r="G55" i="196" s="1"/>
  <c r="F50" i="196"/>
  <c r="F55" i="196" s="1"/>
  <c r="D50" i="196"/>
  <c r="D55" i="196" s="1"/>
  <c r="C50" i="196"/>
  <c r="J46" i="196"/>
  <c r="I46" i="196"/>
  <c r="G46" i="196"/>
  <c r="F46" i="196"/>
  <c r="D46" i="196"/>
  <c r="C46" i="196"/>
  <c r="J45" i="196"/>
  <c r="I45" i="196"/>
  <c r="G45" i="196"/>
  <c r="F45" i="196"/>
  <c r="D45" i="196"/>
  <c r="C45" i="196"/>
  <c r="J44" i="196"/>
  <c r="I44" i="196"/>
  <c r="G44" i="196"/>
  <c r="F44" i="196"/>
  <c r="D44" i="196"/>
  <c r="C44" i="196"/>
  <c r="J43" i="196"/>
  <c r="I43" i="196"/>
  <c r="G43" i="196"/>
  <c r="F43" i="196"/>
  <c r="D43" i="196"/>
  <c r="C43" i="196"/>
  <c r="J42" i="196"/>
  <c r="I42" i="196"/>
  <c r="G42" i="196"/>
  <c r="F42" i="196"/>
  <c r="D42" i="196"/>
  <c r="C42" i="196"/>
  <c r="J41" i="196"/>
  <c r="I41" i="196"/>
  <c r="G41" i="196"/>
  <c r="F41" i="196"/>
  <c r="D41" i="196"/>
  <c r="D47" i="196" s="1"/>
  <c r="C41" i="196"/>
  <c r="C47" i="196" s="1"/>
  <c r="J40" i="196"/>
  <c r="I40" i="196"/>
  <c r="G40" i="196"/>
  <c r="F40" i="196"/>
  <c r="D40" i="196"/>
  <c r="C40" i="196"/>
  <c r="J39" i="196"/>
  <c r="I39" i="196"/>
  <c r="G39" i="196"/>
  <c r="F39" i="196"/>
  <c r="D39" i="196"/>
  <c r="C39" i="196"/>
  <c r="J38" i="196"/>
  <c r="I38" i="196"/>
  <c r="G38" i="196"/>
  <c r="F38" i="196"/>
  <c r="D38" i="196"/>
  <c r="C38" i="196"/>
  <c r="J37" i="196"/>
  <c r="J47" i="196" s="1"/>
  <c r="I37" i="196"/>
  <c r="I47" i="196" s="1"/>
  <c r="G37" i="196"/>
  <c r="G47" i="196" s="1"/>
  <c r="F37" i="196"/>
  <c r="F47" i="196" s="1"/>
  <c r="D37" i="196"/>
  <c r="C37" i="196"/>
  <c r="F34" i="196"/>
  <c r="J33" i="196"/>
  <c r="I33" i="196"/>
  <c r="G33" i="196"/>
  <c r="F33" i="196"/>
  <c r="D33" i="196"/>
  <c r="C33" i="196"/>
  <c r="J32" i="196"/>
  <c r="I32" i="196"/>
  <c r="G32" i="196"/>
  <c r="F32" i="196"/>
  <c r="D32" i="196"/>
  <c r="C32" i="196"/>
  <c r="J31" i="196"/>
  <c r="I31" i="196"/>
  <c r="G31" i="196"/>
  <c r="F31" i="196"/>
  <c r="D31" i="196"/>
  <c r="C31" i="196"/>
  <c r="J30" i="196"/>
  <c r="J34" i="196" s="1"/>
  <c r="I30" i="196"/>
  <c r="G30" i="196"/>
  <c r="F30" i="196"/>
  <c r="D30" i="196"/>
  <c r="C30" i="196"/>
  <c r="J29" i="196"/>
  <c r="I29" i="196"/>
  <c r="I34" i="196" s="1"/>
  <c r="G29" i="196"/>
  <c r="G34" i="196" s="1"/>
  <c r="F29" i="196"/>
  <c r="D29" i="196"/>
  <c r="D34" i="196" s="1"/>
  <c r="C29" i="196"/>
  <c r="C34" i="196" s="1"/>
  <c r="J25" i="196"/>
  <c r="I25" i="196"/>
  <c r="G25" i="196"/>
  <c r="F25" i="196"/>
  <c r="D25" i="196"/>
  <c r="C25" i="196"/>
  <c r="J24" i="196"/>
  <c r="I24" i="196"/>
  <c r="G24" i="196"/>
  <c r="F24" i="196"/>
  <c r="D24" i="196"/>
  <c r="C24" i="196"/>
  <c r="J23" i="196"/>
  <c r="I23" i="196"/>
  <c r="G23" i="196"/>
  <c r="F23" i="196"/>
  <c r="D23" i="196"/>
  <c r="C23" i="196"/>
  <c r="J22" i="196"/>
  <c r="I22" i="196"/>
  <c r="G22" i="196"/>
  <c r="F22" i="196"/>
  <c r="D22" i="196"/>
  <c r="C22" i="196"/>
  <c r="J21" i="196"/>
  <c r="I21" i="196"/>
  <c r="G21" i="196"/>
  <c r="F21" i="196"/>
  <c r="D21" i="196"/>
  <c r="C21" i="196"/>
  <c r="J20" i="196"/>
  <c r="I20" i="196"/>
  <c r="G20" i="196"/>
  <c r="G26" i="196" s="1"/>
  <c r="F20" i="196"/>
  <c r="F26" i="196" s="1"/>
  <c r="D20" i="196"/>
  <c r="C20" i="196"/>
  <c r="J19" i="196"/>
  <c r="I19" i="196"/>
  <c r="G19" i="196"/>
  <c r="F19" i="196"/>
  <c r="D19" i="196"/>
  <c r="C19" i="196"/>
  <c r="J18" i="196"/>
  <c r="I18" i="196"/>
  <c r="G18" i="196"/>
  <c r="F18" i="196"/>
  <c r="D18" i="196"/>
  <c r="C18" i="196"/>
  <c r="J17" i="196"/>
  <c r="I17" i="196"/>
  <c r="G17" i="196"/>
  <c r="F17" i="196"/>
  <c r="D17" i="196"/>
  <c r="C17" i="196"/>
  <c r="J16" i="196"/>
  <c r="J26" i="196" s="1"/>
  <c r="I16" i="196"/>
  <c r="I26" i="196" s="1"/>
  <c r="G16" i="196"/>
  <c r="F16" i="196"/>
  <c r="D16" i="196"/>
  <c r="D26" i="196" s="1"/>
  <c r="C16" i="196"/>
  <c r="C26" i="196" s="1"/>
  <c r="J66" i="195"/>
  <c r="I66" i="195"/>
  <c r="G66" i="195"/>
  <c r="F66" i="195"/>
  <c r="D66" i="195"/>
  <c r="C66" i="195"/>
  <c r="D61" i="195"/>
  <c r="C61" i="195"/>
  <c r="J60" i="195"/>
  <c r="I60" i="195"/>
  <c r="G60" i="195"/>
  <c r="F60" i="195"/>
  <c r="D60" i="195"/>
  <c r="C60" i="195"/>
  <c r="J59" i="195"/>
  <c r="I59" i="195"/>
  <c r="G59" i="195"/>
  <c r="F59" i="195"/>
  <c r="D59" i="195"/>
  <c r="C59" i="195"/>
  <c r="J58" i="195"/>
  <c r="J61" i="195" s="1"/>
  <c r="I58" i="195"/>
  <c r="I61" i="195" s="1"/>
  <c r="G58" i="195"/>
  <c r="G61" i="195" s="1"/>
  <c r="F58" i="195"/>
  <c r="F61" i="195" s="1"/>
  <c r="D58" i="195"/>
  <c r="C58" i="195"/>
  <c r="F55" i="195"/>
  <c r="C55" i="195"/>
  <c r="J54" i="195"/>
  <c r="I54" i="195"/>
  <c r="G54" i="195"/>
  <c r="F54" i="195"/>
  <c r="D54" i="195"/>
  <c r="C54" i="195"/>
  <c r="J53" i="195"/>
  <c r="I53" i="195"/>
  <c r="G53" i="195"/>
  <c r="F53" i="195"/>
  <c r="D53" i="195"/>
  <c r="D55" i="195" s="1"/>
  <c r="C53" i="195"/>
  <c r="J52" i="195"/>
  <c r="I52" i="195"/>
  <c r="G52" i="195"/>
  <c r="F52" i="195"/>
  <c r="D52" i="195"/>
  <c r="C52" i="195"/>
  <c r="J51" i="195"/>
  <c r="I51" i="195"/>
  <c r="G51" i="195"/>
  <c r="G55" i="195" s="1"/>
  <c r="F51" i="195"/>
  <c r="D51" i="195"/>
  <c r="C51" i="195"/>
  <c r="J50" i="195"/>
  <c r="J55" i="195" s="1"/>
  <c r="I50" i="195"/>
  <c r="I55" i="195" s="1"/>
  <c r="G50" i="195"/>
  <c r="F50" i="195"/>
  <c r="D50" i="195"/>
  <c r="C50" i="195"/>
  <c r="J46" i="195"/>
  <c r="I46" i="195"/>
  <c r="G46" i="195"/>
  <c r="F46" i="195"/>
  <c r="D46" i="195"/>
  <c r="C46" i="195"/>
  <c r="J45" i="195"/>
  <c r="I45" i="195"/>
  <c r="G45" i="195"/>
  <c r="F45" i="195"/>
  <c r="D45" i="195"/>
  <c r="C45" i="195"/>
  <c r="J44" i="195"/>
  <c r="I44" i="195"/>
  <c r="G44" i="195"/>
  <c r="F44" i="195"/>
  <c r="D44" i="195"/>
  <c r="C44" i="195"/>
  <c r="J43" i="195"/>
  <c r="I43" i="195"/>
  <c r="G43" i="195"/>
  <c r="F43" i="195"/>
  <c r="D43" i="195"/>
  <c r="C43" i="195"/>
  <c r="J42" i="195"/>
  <c r="I42" i="195"/>
  <c r="G42" i="195"/>
  <c r="F42" i="195"/>
  <c r="D42" i="195"/>
  <c r="C42" i="195"/>
  <c r="J41" i="195"/>
  <c r="I41" i="195"/>
  <c r="G41" i="195"/>
  <c r="F41" i="195"/>
  <c r="F47" i="195" s="1"/>
  <c r="D41" i="195"/>
  <c r="C41" i="195"/>
  <c r="C47" i="195" s="1"/>
  <c r="J40" i="195"/>
  <c r="I40" i="195"/>
  <c r="G40" i="195"/>
  <c r="F40" i="195"/>
  <c r="D40" i="195"/>
  <c r="C40" i="195"/>
  <c r="J39" i="195"/>
  <c r="I39" i="195"/>
  <c r="G39" i="195"/>
  <c r="F39" i="195"/>
  <c r="D39" i="195"/>
  <c r="D47" i="195" s="1"/>
  <c r="C39" i="195"/>
  <c r="J38" i="195"/>
  <c r="I38" i="195"/>
  <c r="I47" i="195" s="1"/>
  <c r="G38" i="195"/>
  <c r="F38" i="195"/>
  <c r="D38" i="195"/>
  <c r="C38" i="195"/>
  <c r="J37" i="195"/>
  <c r="J47" i="195" s="1"/>
  <c r="I37" i="195"/>
  <c r="G37" i="195"/>
  <c r="G47" i="195" s="1"/>
  <c r="F37" i="195"/>
  <c r="D37" i="195"/>
  <c r="C37" i="195"/>
  <c r="J33" i="195"/>
  <c r="I33" i="195"/>
  <c r="G33" i="195"/>
  <c r="F33" i="195"/>
  <c r="F34" i="195" s="1"/>
  <c r="D33" i="195"/>
  <c r="C33" i="195"/>
  <c r="J32" i="195"/>
  <c r="I32" i="195"/>
  <c r="G32" i="195"/>
  <c r="F32" i="195"/>
  <c r="D32" i="195"/>
  <c r="C32" i="195"/>
  <c r="J31" i="195"/>
  <c r="I31" i="195"/>
  <c r="G31" i="195"/>
  <c r="F31" i="195"/>
  <c r="D31" i="195"/>
  <c r="C31" i="195"/>
  <c r="J30" i="195"/>
  <c r="I30" i="195"/>
  <c r="I34" i="195" s="1"/>
  <c r="G30" i="195"/>
  <c r="F30" i="195"/>
  <c r="D30" i="195"/>
  <c r="C30" i="195"/>
  <c r="J29" i="195"/>
  <c r="J34" i="195" s="1"/>
  <c r="I29" i="195"/>
  <c r="G29" i="195"/>
  <c r="G34" i="195" s="1"/>
  <c r="F29" i="195"/>
  <c r="D29" i="195"/>
  <c r="D34" i="195" s="1"/>
  <c r="C29" i="195"/>
  <c r="C34" i="195" s="1"/>
  <c r="J25" i="195"/>
  <c r="I25" i="195"/>
  <c r="G25" i="195"/>
  <c r="F25" i="195"/>
  <c r="D25" i="195"/>
  <c r="C25" i="195"/>
  <c r="J24" i="195"/>
  <c r="I24" i="195"/>
  <c r="G24" i="195"/>
  <c r="F24" i="195"/>
  <c r="D24" i="195"/>
  <c r="C24" i="195"/>
  <c r="J23" i="195"/>
  <c r="I23" i="195"/>
  <c r="G23" i="195"/>
  <c r="F23" i="195"/>
  <c r="D23" i="195"/>
  <c r="C23" i="195"/>
  <c r="J22" i="195"/>
  <c r="I22" i="195"/>
  <c r="G22" i="195"/>
  <c r="F22" i="195"/>
  <c r="D22" i="195"/>
  <c r="C22" i="195"/>
  <c r="J21" i="195"/>
  <c r="I21" i="195"/>
  <c r="G21" i="195"/>
  <c r="F21" i="195"/>
  <c r="D21" i="195"/>
  <c r="C21" i="195"/>
  <c r="J20" i="195"/>
  <c r="I20" i="195"/>
  <c r="G20" i="195"/>
  <c r="F20" i="195"/>
  <c r="D20" i="195"/>
  <c r="C20" i="195"/>
  <c r="J19" i="195"/>
  <c r="I19" i="195"/>
  <c r="G19" i="195"/>
  <c r="F19" i="195"/>
  <c r="F26" i="195" s="1"/>
  <c r="D19" i="195"/>
  <c r="C19" i="195"/>
  <c r="J18" i="195"/>
  <c r="I18" i="195"/>
  <c r="G18" i="195"/>
  <c r="F18" i="195"/>
  <c r="D18" i="195"/>
  <c r="C18" i="195"/>
  <c r="J17" i="195"/>
  <c r="I17" i="195"/>
  <c r="G17" i="195"/>
  <c r="F17" i="195"/>
  <c r="D17" i="195"/>
  <c r="C17" i="195"/>
  <c r="J16" i="195"/>
  <c r="J26" i="195" s="1"/>
  <c r="I16" i="195"/>
  <c r="I26" i="195" s="1"/>
  <c r="G16" i="195"/>
  <c r="G26" i="195" s="1"/>
  <c r="F16" i="195"/>
  <c r="D16" i="195"/>
  <c r="D26" i="195" s="1"/>
  <c r="C16" i="195"/>
  <c r="C26" i="195" s="1"/>
  <c r="J66" i="194"/>
  <c r="I66" i="194"/>
  <c r="G66" i="194"/>
  <c r="F66" i="194"/>
  <c r="D66" i="194"/>
  <c r="C66" i="194"/>
  <c r="D61" i="194"/>
  <c r="C61" i="194"/>
  <c r="J60" i="194"/>
  <c r="I60" i="194"/>
  <c r="G60" i="194"/>
  <c r="F60" i="194"/>
  <c r="D60" i="194"/>
  <c r="C60" i="194"/>
  <c r="J59" i="194"/>
  <c r="I59" i="194"/>
  <c r="G59" i="194"/>
  <c r="F59" i="194"/>
  <c r="D59" i="194"/>
  <c r="C59" i="194"/>
  <c r="J58" i="194"/>
  <c r="J61" i="194" s="1"/>
  <c r="I58" i="194"/>
  <c r="I61" i="194" s="1"/>
  <c r="G58" i="194"/>
  <c r="G61" i="194" s="1"/>
  <c r="F58" i="194"/>
  <c r="F61" i="194" s="1"/>
  <c r="D58" i="194"/>
  <c r="C58" i="194"/>
  <c r="F55" i="194"/>
  <c r="C55" i="194"/>
  <c r="J54" i="194"/>
  <c r="I54" i="194"/>
  <c r="G54" i="194"/>
  <c r="F54" i="194"/>
  <c r="D54" i="194"/>
  <c r="C54" i="194"/>
  <c r="J53" i="194"/>
  <c r="I53" i="194"/>
  <c r="G53" i="194"/>
  <c r="F53" i="194"/>
  <c r="D53" i="194"/>
  <c r="D55" i="194" s="1"/>
  <c r="C53" i="194"/>
  <c r="J52" i="194"/>
  <c r="I52" i="194"/>
  <c r="G52" i="194"/>
  <c r="F52" i="194"/>
  <c r="D52" i="194"/>
  <c r="C52" i="194"/>
  <c r="J51" i="194"/>
  <c r="I51" i="194"/>
  <c r="G51" i="194"/>
  <c r="G55" i="194" s="1"/>
  <c r="F51" i="194"/>
  <c r="D51" i="194"/>
  <c r="C51" i="194"/>
  <c r="J50" i="194"/>
  <c r="J55" i="194" s="1"/>
  <c r="I50" i="194"/>
  <c r="I55" i="194" s="1"/>
  <c r="G50" i="194"/>
  <c r="F50" i="194"/>
  <c r="D50" i="194"/>
  <c r="C50" i="194"/>
  <c r="J46" i="194"/>
  <c r="I46" i="194"/>
  <c r="G46" i="194"/>
  <c r="F46" i="194"/>
  <c r="D46" i="194"/>
  <c r="C46" i="194"/>
  <c r="J45" i="194"/>
  <c r="I45" i="194"/>
  <c r="G45" i="194"/>
  <c r="F45" i="194"/>
  <c r="D45" i="194"/>
  <c r="C45" i="194"/>
  <c r="J44" i="194"/>
  <c r="I44" i="194"/>
  <c r="G44" i="194"/>
  <c r="F44" i="194"/>
  <c r="D44" i="194"/>
  <c r="C44" i="194"/>
  <c r="J43" i="194"/>
  <c r="I43" i="194"/>
  <c r="G43" i="194"/>
  <c r="F43" i="194"/>
  <c r="D43" i="194"/>
  <c r="C43" i="194"/>
  <c r="J42" i="194"/>
  <c r="I42" i="194"/>
  <c r="G42" i="194"/>
  <c r="F42" i="194"/>
  <c r="D42" i="194"/>
  <c r="C42" i="194"/>
  <c r="J41" i="194"/>
  <c r="I41" i="194"/>
  <c r="G41" i="194"/>
  <c r="F41" i="194"/>
  <c r="F47" i="194" s="1"/>
  <c r="D41" i="194"/>
  <c r="C41" i="194"/>
  <c r="C47" i="194" s="1"/>
  <c r="J40" i="194"/>
  <c r="I40" i="194"/>
  <c r="G40" i="194"/>
  <c r="F40" i="194"/>
  <c r="D40" i="194"/>
  <c r="C40" i="194"/>
  <c r="J39" i="194"/>
  <c r="I39" i="194"/>
  <c r="G39" i="194"/>
  <c r="F39" i="194"/>
  <c r="D39" i="194"/>
  <c r="D47" i="194" s="1"/>
  <c r="C39" i="194"/>
  <c r="J38" i="194"/>
  <c r="I38" i="194"/>
  <c r="I47" i="194" s="1"/>
  <c r="G38" i="194"/>
  <c r="F38" i="194"/>
  <c r="D38" i="194"/>
  <c r="C38" i="194"/>
  <c r="J37" i="194"/>
  <c r="J47" i="194" s="1"/>
  <c r="I37" i="194"/>
  <c r="G37" i="194"/>
  <c r="G47" i="194" s="1"/>
  <c r="F37" i="194"/>
  <c r="D37" i="194"/>
  <c r="C37" i="194"/>
  <c r="J33" i="194"/>
  <c r="I33" i="194"/>
  <c r="G33" i="194"/>
  <c r="F33" i="194"/>
  <c r="F34" i="194" s="1"/>
  <c r="D33" i="194"/>
  <c r="C33" i="194"/>
  <c r="J32" i="194"/>
  <c r="I32" i="194"/>
  <c r="G32" i="194"/>
  <c r="F32" i="194"/>
  <c r="D32" i="194"/>
  <c r="C32" i="194"/>
  <c r="J31" i="194"/>
  <c r="I31" i="194"/>
  <c r="G31" i="194"/>
  <c r="F31" i="194"/>
  <c r="D31" i="194"/>
  <c r="C31" i="194"/>
  <c r="J30" i="194"/>
  <c r="I30" i="194"/>
  <c r="I34" i="194" s="1"/>
  <c r="G30" i="194"/>
  <c r="F30" i="194"/>
  <c r="D30" i="194"/>
  <c r="C30" i="194"/>
  <c r="J29" i="194"/>
  <c r="J34" i="194" s="1"/>
  <c r="I29" i="194"/>
  <c r="G29" i="194"/>
  <c r="G34" i="194" s="1"/>
  <c r="F29" i="194"/>
  <c r="D29" i="194"/>
  <c r="D34" i="194" s="1"/>
  <c r="C29" i="194"/>
  <c r="C34" i="194" s="1"/>
  <c r="J25" i="194"/>
  <c r="I25" i="194"/>
  <c r="G25" i="194"/>
  <c r="F25" i="194"/>
  <c r="D25" i="194"/>
  <c r="C25" i="194"/>
  <c r="J24" i="194"/>
  <c r="I24" i="194"/>
  <c r="G24" i="194"/>
  <c r="F24" i="194"/>
  <c r="D24" i="194"/>
  <c r="C24" i="194"/>
  <c r="J23" i="194"/>
  <c r="I23" i="194"/>
  <c r="G23" i="194"/>
  <c r="F23" i="194"/>
  <c r="D23" i="194"/>
  <c r="C23" i="194"/>
  <c r="J22" i="194"/>
  <c r="I22" i="194"/>
  <c r="G22" i="194"/>
  <c r="F22" i="194"/>
  <c r="D22" i="194"/>
  <c r="C22" i="194"/>
  <c r="J21" i="194"/>
  <c r="I21" i="194"/>
  <c r="G21" i="194"/>
  <c r="F21" i="194"/>
  <c r="D21" i="194"/>
  <c r="C21" i="194"/>
  <c r="J20" i="194"/>
  <c r="I20" i="194"/>
  <c r="G20" i="194"/>
  <c r="F20" i="194"/>
  <c r="D20" i="194"/>
  <c r="C20" i="194"/>
  <c r="J19" i="194"/>
  <c r="I19" i="194"/>
  <c r="G19" i="194"/>
  <c r="F19" i="194"/>
  <c r="F26" i="194" s="1"/>
  <c r="D19" i="194"/>
  <c r="C19" i="194"/>
  <c r="J18" i="194"/>
  <c r="I18" i="194"/>
  <c r="G18" i="194"/>
  <c r="F18" i="194"/>
  <c r="D18" i="194"/>
  <c r="C18" i="194"/>
  <c r="J17" i="194"/>
  <c r="I17" i="194"/>
  <c r="G17" i="194"/>
  <c r="F17" i="194"/>
  <c r="D17" i="194"/>
  <c r="C17" i="194"/>
  <c r="J16" i="194"/>
  <c r="J26" i="194" s="1"/>
  <c r="I16" i="194"/>
  <c r="I26" i="194" s="1"/>
  <c r="G16" i="194"/>
  <c r="G26" i="194" s="1"/>
  <c r="F16" i="194"/>
  <c r="D16" i="194"/>
  <c r="D26" i="194" s="1"/>
  <c r="C16" i="194"/>
  <c r="C26" i="194" s="1"/>
  <c r="J66" i="193"/>
  <c r="I66" i="193"/>
  <c r="G66" i="193"/>
  <c r="F66" i="193"/>
  <c r="D66" i="193"/>
  <c r="C66" i="193"/>
  <c r="D61" i="193"/>
  <c r="C61" i="193"/>
  <c r="J60" i="193"/>
  <c r="I60" i="193"/>
  <c r="G60" i="193"/>
  <c r="F60" i="193"/>
  <c r="D60" i="193"/>
  <c r="C60" i="193"/>
  <c r="J59" i="193"/>
  <c r="I59" i="193"/>
  <c r="G59" i="193"/>
  <c r="F59" i="193"/>
  <c r="D59" i="193"/>
  <c r="C59" i="193"/>
  <c r="J58" i="193"/>
  <c r="J61" i="193" s="1"/>
  <c r="I58" i="193"/>
  <c r="I61" i="193" s="1"/>
  <c r="G58" i="193"/>
  <c r="G61" i="193" s="1"/>
  <c r="F58" i="193"/>
  <c r="F61" i="193" s="1"/>
  <c r="D58" i="193"/>
  <c r="C58" i="193"/>
  <c r="F55" i="193"/>
  <c r="C55" i="193"/>
  <c r="J54" i="193"/>
  <c r="I54" i="193"/>
  <c r="G54" i="193"/>
  <c r="F54" i="193"/>
  <c r="D54" i="193"/>
  <c r="C54" i="193"/>
  <c r="J53" i="193"/>
  <c r="I53" i="193"/>
  <c r="G53" i="193"/>
  <c r="F53" i="193"/>
  <c r="D53" i="193"/>
  <c r="D55" i="193" s="1"/>
  <c r="C53" i="193"/>
  <c r="J52" i="193"/>
  <c r="I52" i="193"/>
  <c r="G52" i="193"/>
  <c r="F52" i="193"/>
  <c r="D52" i="193"/>
  <c r="C52" i="193"/>
  <c r="J51" i="193"/>
  <c r="I51" i="193"/>
  <c r="G51" i="193"/>
  <c r="G55" i="193" s="1"/>
  <c r="F51" i="193"/>
  <c r="D51" i="193"/>
  <c r="C51" i="193"/>
  <c r="J50" i="193"/>
  <c r="J55" i="193" s="1"/>
  <c r="I50" i="193"/>
  <c r="I55" i="193" s="1"/>
  <c r="G50" i="193"/>
  <c r="F50" i="193"/>
  <c r="D50" i="193"/>
  <c r="C50" i="193"/>
  <c r="J46" i="193"/>
  <c r="I46" i="193"/>
  <c r="G46" i="193"/>
  <c r="F46" i="193"/>
  <c r="D46" i="193"/>
  <c r="C46" i="193"/>
  <c r="J45" i="193"/>
  <c r="I45" i="193"/>
  <c r="G45" i="193"/>
  <c r="F45" i="193"/>
  <c r="D45" i="193"/>
  <c r="C45" i="193"/>
  <c r="J44" i="193"/>
  <c r="I44" i="193"/>
  <c r="G44" i="193"/>
  <c r="F44" i="193"/>
  <c r="D44" i="193"/>
  <c r="C44" i="193"/>
  <c r="J43" i="193"/>
  <c r="I43" i="193"/>
  <c r="G43" i="193"/>
  <c r="F43" i="193"/>
  <c r="D43" i="193"/>
  <c r="C43" i="193"/>
  <c r="J42" i="193"/>
  <c r="I42" i="193"/>
  <c r="G42" i="193"/>
  <c r="F42" i="193"/>
  <c r="D42" i="193"/>
  <c r="C42" i="193"/>
  <c r="J41" i="193"/>
  <c r="I41" i="193"/>
  <c r="G41" i="193"/>
  <c r="F41" i="193"/>
  <c r="F47" i="193" s="1"/>
  <c r="D41" i="193"/>
  <c r="C41" i="193"/>
  <c r="C47" i="193" s="1"/>
  <c r="J40" i="193"/>
  <c r="I40" i="193"/>
  <c r="G40" i="193"/>
  <c r="F40" i="193"/>
  <c r="D40" i="193"/>
  <c r="D47" i="193" s="1"/>
  <c r="C40" i="193"/>
  <c r="J39" i="193"/>
  <c r="I39" i="193"/>
  <c r="G39" i="193"/>
  <c r="F39" i="193"/>
  <c r="D39" i="193"/>
  <c r="C39" i="193"/>
  <c r="J38" i="193"/>
  <c r="I38" i="193"/>
  <c r="G38" i="193"/>
  <c r="F38" i="193"/>
  <c r="D38" i="193"/>
  <c r="C38" i="193"/>
  <c r="J37" i="193"/>
  <c r="J47" i="193" s="1"/>
  <c r="I37" i="193"/>
  <c r="I47" i="193" s="1"/>
  <c r="G37" i="193"/>
  <c r="G47" i="193" s="1"/>
  <c r="F37" i="193"/>
  <c r="D37" i="193"/>
  <c r="C37" i="193"/>
  <c r="J33" i="193"/>
  <c r="I33" i="193"/>
  <c r="G33" i="193"/>
  <c r="F33" i="193"/>
  <c r="F34" i="193" s="1"/>
  <c r="D33" i="193"/>
  <c r="C33" i="193"/>
  <c r="J32" i="193"/>
  <c r="I32" i="193"/>
  <c r="G32" i="193"/>
  <c r="F32" i="193"/>
  <c r="D32" i="193"/>
  <c r="C32" i="193"/>
  <c r="J31" i="193"/>
  <c r="I31" i="193"/>
  <c r="G31" i="193"/>
  <c r="F31" i="193"/>
  <c r="D31" i="193"/>
  <c r="C31" i="193"/>
  <c r="J30" i="193"/>
  <c r="I30" i="193"/>
  <c r="I34" i="193" s="1"/>
  <c r="G30" i="193"/>
  <c r="F30" i="193"/>
  <c r="D30" i="193"/>
  <c r="C30" i="193"/>
  <c r="J29" i="193"/>
  <c r="J34" i="193" s="1"/>
  <c r="I29" i="193"/>
  <c r="G29" i="193"/>
  <c r="G34" i="193" s="1"/>
  <c r="F29" i="193"/>
  <c r="D29" i="193"/>
  <c r="D34" i="193" s="1"/>
  <c r="C29" i="193"/>
  <c r="C34" i="193" s="1"/>
  <c r="J25" i="193"/>
  <c r="I25" i="193"/>
  <c r="G25" i="193"/>
  <c r="F25" i="193"/>
  <c r="D25" i="193"/>
  <c r="C25" i="193"/>
  <c r="J24" i="193"/>
  <c r="I24" i="193"/>
  <c r="G24" i="193"/>
  <c r="F24" i="193"/>
  <c r="D24" i="193"/>
  <c r="C24" i="193"/>
  <c r="J23" i="193"/>
  <c r="I23" i="193"/>
  <c r="G23" i="193"/>
  <c r="F23" i="193"/>
  <c r="D23" i="193"/>
  <c r="C23" i="193"/>
  <c r="J22" i="193"/>
  <c r="I22" i="193"/>
  <c r="G22" i="193"/>
  <c r="F22" i="193"/>
  <c r="D22" i="193"/>
  <c r="C22" i="193"/>
  <c r="J21" i="193"/>
  <c r="I21" i="193"/>
  <c r="G21" i="193"/>
  <c r="F21" i="193"/>
  <c r="D21" i="193"/>
  <c r="C21" i="193"/>
  <c r="J20" i="193"/>
  <c r="I20" i="193"/>
  <c r="G20" i="193"/>
  <c r="F20" i="193"/>
  <c r="F26" i="193" s="1"/>
  <c r="D20" i="193"/>
  <c r="C20" i="193"/>
  <c r="J19" i="193"/>
  <c r="I19" i="193"/>
  <c r="G19" i="193"/>
  <c r="F19" i="193"/>
  <c r="D19" i="193"/>
  <c r="C19" i="193"/>
  <c r="J18" i="193"/>
  <c r="I18" i="193"/>
  <c r="G18" i="193"/>
  <c r="F18" i="193"/>
  <c r="D18" i="193"/>
  <c r="C18" i="193"/>
  <c r="J17" i="193"/>
  <c r="I17" i="193"/>
  <c r="G17" i="193"/>
  <c r="F17" i="193"/>
  <c r="D17" i="193"/>
  <c r="C17" i="193"/>
  <c r="J16" i="193"/>
  <c r="J26" i="193" s="1"/>
  <c r="I16" i="193"/>
  <c r="I26" i="193" s="1"/>
  <c r="G16" i="193"/>
  <c r="G26" i="193" s="1"/>
  <c r="F16" i="193"/>
  <c r="D16" i="193"/>
  <c r="D26" i="193" s="1"/>
  <c r="C16" i="193"/>
  <c r="C26" i="193" s="1"/>
  <c r="J66" i="192"/>
  <c r="I66" i="192"/>
  <c r="G66" i="192"/>
  <c r="F66" i="192"/>
  <c r="D66" i="192"/>
  <c r="C66" i="192"/>
  <c r="J60" i="192"/>
  <c r="I60" i="192"/>
  <c r="G60" i="192"/>
  <c r="F60" i="192"/>
  <c r="D60" i="192"/>
  <c r="C60" i="192"/>
  <c r="J59" i="192"/>
  <c r="I59" i="192"/>
  <c r="G59" i="192"/>
  <c r="F59" i="192"/>
  <c r="D59" i="192"/>
  <c r="C59" i="192"/>
  <c r="J58" i="192"/>
  <c r="J61" i="192" s="1"/>
  <c r="I58" i="192"/>
  <c r="I61" i="192" s="1"/>
  <c r="G58" i="192"/>
  <c r="G61" i="192" s="1"/>
  <c r="F58" i="192"/>
  <c r="F61" i="192" s="1"/>
  <c r="D58" i="192"/>
  <c r="D61" i="192" s="1"/>
  <c r="C58" i="192"/>
  <c r="C61" i="192" s="1"/>
  <c r="D55" i="192"/>
  <c r="C55" i="192"/>
  <c r="J54" i="192"/>
  <c r="I54" i="192"/>
  <c r="G54" i="192"/>
  <c r="F54" i="192"/>
  <c r="D54" i="192"/>
  <c r="C54" i="192"/>
  <c r="J53" i="192"/>
  <c r="I53" i="192"/>
  <c r="G53" i="192"/>
  <c r="F53" i="192"/>
  <c r="D53" i="192"/>
  <c r="C53" i="192"/>
  <c r="J52" i="192"/>
  <c r="I52" i="192"/>
  <c r="G52" i="192"/>
  <c r="F52" i="192"/>
  <c r="D52" i="192"/>
  <c r="C52" i="192"/>
  <c r="J51" i="192"/>
  <c r="I51" i="192"/>
  <c r="G51" i="192"/>
  <c r="F51" i="192"/>
  <c r="D51" i="192"/>
  <c r="C51" i="192"/>
  <c r="J50" i="192"/>
  <c r="J55" i="192" s="1"/>
  <c r="I50" i="192"/>
  <c r="I55" i="192" s="1"/>
  <c r="G50" i="192"/>
  <c r="G55" i="192" s="1"/>
  <c r="F50" i="192"/>
  <c r="F55" i="192" s="1"/>
  <c r="D50" i="192"/>
  <c r="C50" i="192"/>
  <c r="J46" i="192"/>
  <c r="I46" i="192"/>
  <c r="G46" i="192"/>
  <c r="F46" i="192"/>
  <c r="D46" i="192"/>
  <c r="C46" i="192"/>
  <c r="J45" i="192"/>
  <c r="I45" i="192"/>
  <c r="G45" i="192"/>
  <c r="F45" i="192"/>
  <c r="D45" i="192"/>
  <c r="C45" i="192"/>
  <c r="J44" i="192"/>
  <c r="I44" i="192"/>
  <c r="G44" i="192"/>
  <c r="F44" i="192"/>
  <c r="D44" i="192"/>
  <c r="C44" i="192"/>
  <c r="J43" i="192"/>
  <c r="I43" i="192"/>
  <c r="G43" i="192"/>
  <c r="F43" i="192"/>
  <c r="D43" i="192"/>
  <c r="C43" i="192"/>
  <c r="J42" i="192"/>
  <c r="I42" i="192"/>
  <c r="G42" i="192"/>
  <c r="F42" i="192"/>
  <c r="D42" i="192"/>
  <c r="C42" i="192"/>
  <c r="J41" i="192"/>
  <c r="I41" i="192"/>
  <c r="G41" i="192"/>
  <c r="F41" i="192"/>
  <c r="D41" i="192"/>
  <c r="D47" i="192" s="1"/>
  <c r="C41" i="192"/>
  <c r="C47" i="192" s="1"/>
  <c r="J40" i="192"/>
  <c r="I40" i="192"/>
  <c r="G40" i="192"/>
  <c r="F40" i="192"/>
  <c r="D40" i="192"/>
  <c r="C40" i="192"/>
  <c r="J39" i="192"/>
  <c r="I39" i="192"/>
  <c r="G39" i="192"/>
  <c r="F39" i="192"/>
  <c r="F47" i="192" s="1"/>
  <c r="D39" i="192"/>
  <c r="C39" i="192"/>
  <c r="J38" i="192"/>
  <c r="I38" i="192"/>
  <c r="G38" i="192"/>
  <c r="F38" i="192"/>
  <c r="D38" i="192"/>
  <c r="C38" i="192"/>
  <c r="J37" i="192"/>
  <c r="J47" i="192" s="1"/>
  <c r="I37" i="192"/>
  <c r="I47" i="192" s="1"/>
  <c r="G37" i="192"/>
  <c r="G47" i="192" s="1"/>
  <c r="F37" i="192"/>
  <c r="D37" i="192"/>
  <c r="C37" i="192"/>
  <c r="F34" i="192"/>
  <c r="J33" i="192"/>
  <c r="I33" i="192"/>
  <c r="G33" i="192"/>
  <c r="F33" i="192"/>
  <c r="D33" i="192"/>
  <c r="C33" i="192"/>
  <c r="J32" i="192"/>
  <c r="I32" i="192"/>
  <c r="G32" i="192"/>
  <c r="F32" i="192"/>
  <c r="D32" i="192"/>
  <c r="C32" i="192"/>
  <c r="J31" i="192"/>
  <c r="I31" i="192"/>
  <c r="G31" i="192"/>
  <c r="F31" i="192"/>
  <c r="D31" i="192"/>
  <c r="C31" i="192"/>
  <c r="J30" i="192"/>
  <c r="I30" i="192"/>
  <c r="G30" i="192"/>
  <c r="F30" i="192"/>
  <c r="D30" i="192"/>
  <c r="C30" i="192"/>
  <c r="J29" i="192"/>
  <c r="J34" i="192" s="1"/>
  <c r="I29" i="192"/>
  <c r="I34" i="192" s="1"/>
  <c r="G29" i="192"/>
  <c r="G34" i="192" s="1"/>
  <c r="F29" i="192"/>
  <c r="D29" i="192"/>
  <c r="D34" i="192" s="1"/>
  <c r="C29" i="192"/>
  <c r="C34" i="192" s="1"/>
  <c r="J25" i="192"/>
  <c r="I25" i="192"/>
  <c r="G25" i="192"/>
  <c r="F25" i="192"/>
  <c r="D25" i="192"/>
  <c r="C25" i="192"/>
  <c r="J24" i="192"/>
  <c r="I24" i="192"/>
  <c r="G24" i="192"/>
  <c r="F24" i="192"/>
  <c r="D24" i="192"/>
  <c r="C24" i="192"/>
  <c r="J23" i="192"/>
  <c r="I23" i="192"/>
  <c r="G23" i="192"/>
  <c r="F23" i="192"/>
  <c r="D23" i="192"/>
  <c r="C23" i="192"/>
  <c r="J22" i="192"/>
  <c r="I22" i="192"/>
  <c r="G22" i="192"/>
  <c r="F22" i="192"/>
  <c r="D22" i="192"/>
  <c r="C22" i="192"/>
  <c r="J21" i="192"/>
  <c r="I21" i="192"/>
  <c r="G21" i="192"/>
  <c r="F21" i="192"/>
  <c r="D21" i="192"/>
  <c r="C21" i="192"/>
  <c r="J20" i="192"/>
  <c r="I20" i="192"/>
  <c r="G20" i="192"/>
  <c r="G26" i="192" s="1"/>
  <c r="F20" i="192"/>
  <c r="F26" i="192" s="1"/>
  <c r="D20" i="192"/>
  <c r="C20" i="192"/>
  <c r="J19" i="192"/>
  <c r="I19" i="192"/>
  <c r="G19" i="192"/>
  <c r="F19" i="192"/>
  <c r="D19" i="192"/>
  <c r="C19" i="192"/>
  <c r="J18" i="192"/>
  <c r="I18" i="192"/>
  <c r="G18" i="192"/>
  <c r="F18" i="192"/>
  <c r="D18" i="192"/>
  <c r="C18" i="192"/>
  <c r="J17" i="192"/>
  <c r="I17" i="192"/>
  <c r="G17" i="192"/>
  <c r="F17" i="192"/>
  <c r="D17" i="192"/>
  <c r="C17" i="192"/>
  <c r="J16" i="192"/>
  <c r="J26" i="192" s="1"/>
  <c r="I16" i="192"/>
  <c r="I26" i="192" s="1"/>
  <c r="G16" i="192"/>
  <c r="F16" i="192"/>
  <c r="D16" i="192"/>
  <c r="D26" i="192" s="1"/>
  <c r="C16" i="192"/>
  <c r="C26" i="192" s="1"/>
  <c r="J66" i="191"/>
  <c r="I66" i="191"/>
  <c r="G66" i="191"/>
  <c r="F66" i="191"/>
  <c r="D66" i="191"/>
  <c r="C66" i="191"/>
  <c r="F61" i="191"/>
  <c r="D61" i="191"/>
  <c r="C61" i="191"/>
  <c r="J60" i="191"/>
  <c r="I60" i="191"/>
  <c r="G60" i="191"/>
  <c r="F60" i="191"/>
  <c r="D60" i="191"/>
  <c r="C60" i="191"/>
  <c r="J59" i="191"/>
  <c r="I59" i="191"/>
  <c r="G59" i="191"/>
  <c r="G61" i="191" s="1"/>
  <c r="F59" i="191"/>
  <c r="D59" i="191"/>
  <c r="C59" i="191"/>
  <c r="J58" i="191"/>
  <c r="J61" i="191" s="1"/>
  <c r="I58" i="191"/>
  <c r="I61" i="191" s="1"/>
  <c r="G58" i="191"/>
  <c r="F58" i="191"/>
  <c r="D58" i="191"/>
  <c r="C58" i="191"/>
  <c r="G55" i="191"/>
  <c r="F55" i="191"/>
  <c r="J54" i="191"/>
  <c r="I54" i="191"/>
  <c r="G54" i="191"/>
  <c r="F54" i="191"/>
  <c r="D54" i="191"/>
  <c r="C54" i="191"/>
  <c r="J53" i="191"/>
  <c r="I53" i="191"/>
  <c r="G53" i="191"/>
  <c r="F53" i="191"/>
  <c r="D53" i="191"/>
  <c r="C53" i="191"/>
  <c r="J52" i="191"/>
  <c r="I52" i="191"/>
  <c r="G52" i="191"/>
  <c r="F52" i="191"/>
  <c r="D52" i="191"/>
  <c r="C52" i="191"/>
  <c r="C55" i="191" s="1"/>
  <c r="J51" i="191"/>
  <c r="I51" i="191"/>
  <c r="G51" i="191"/>
  <c r="F51" i="191"/>
  <c r="D51" i="191"/>
  <c r="C51" i="191"/>
  <c r="J50" i="191"/>
  <c r="J55" i="191" s="1"/>
  <c r="I50" i="191"/>
  <c r="I55" i="191" s="1"/>
  <c r="G50" i="191"/>
  <c r="F50" i="191"/>
  <c r="D50" i="191"/>
  <c r="D55" i="191" s="1"/>
  <c r="C50" i="191"/>
  <c r="J46" i="191"/>
  <c r="I46" i="191"/>
  <c r="G46" i="191"/>
  <c r="F46" i="191"/>
  <c r="D46" i="191"/>
  <c r="C46" i="191"/>
  <c r="J45" i="191"/>
  <c r="I45" i="191"/>
  <c r="G45" i="191"/>
  <c r="F45" i="191"/>
  <c r="D45" i="191"/>
  <c r="C45" i="191"/>
  <c r="J44" i="191"/>
  <c r="I44" i="191"/>
  <c r="G44" i="191"/>
  <c r="F44" i="191"/>
  <c r="D44" i="191"/>
  <c r="C44" i="191"/>
  <c r="J43" i="191"/>
  <c r="I43" i="191"/>
  <c r="G43" i="191"/>
  <c r="F43" i="191"/>
  <c r="D43" i="191"/>
  <c r="C43" i="191"/>
  <c r="J42" i="191"/>
  <c r="I42" i="191"/>
  <c r="G42" i="191"/>
  <c r="F42" i="191"/>
  <c r="D42" i="191"/>
  <c r="C42" i="191"/>
  <c r="J41" i="191"/>
  <c r="I41" i="191"/>
  <c r="I47" i="191" s="1"/>
  <c r="G41" i="191"/>
  <c r="G47" i="191" s="1"/>
  <c r="F41" i="191"/>
  <c r="D41" i="191"/>
  <c r="C41" i="191"/>
  <c r="J40" i="191"/>
  <c r="I40" i="191"/>
  <c r="G40" i="191"/>
  <c r="F40" i="191"/>
  <c r="D40" i="191"/>
  <c r="C40" i="191"/>
  <c r="J39" i="191"/>
  <c r="I39" i="191"/>
  <c r="G39" i="191"/>
  <c r="F39" i="191"/>
  <c r="D39" i="191"/>
  <c r="C39" i="191"/>
  <c r="J38" i="191"/>
  <c r="I38" i="191"/>
  <c r="G38" i="191"/>
  <c r="F38" i="191"/>
  <c r="D38" i="191"/>
  <c r="C38" i="191"/>
  <c r="J37" i="191"/>
  <c r="I37" i="191"/>
  <c r="G37" i="191"/>
  <c r="F37" i="191"/>
  <c r="D37" i="191"/>
  <c r="C37" i="191"/>
  <c r="C47" i="191" s="1"/>
  <c r="I34" i="191"/>
  <c r="J33" i="191"/>
  <c r="I33" i="191"/>
  <c r="G33" i="191"/>
  <c r="F33" i="191"/>
  <c r="D33" i="191"/>
  <c r="C33" i="191"/>
  <c r="J32" i="191"/>
  <c r="I32" i="191"/>
  <c r="G32" i="191"/>
  <c r="F32" i="191"/>
  <c r="D32" i="191"/>
  <c r="C32" i="191"/>
  <c r="J31" i="191"/>
  <c r="I31" i="191"/>
  <c r="G31" i="191"/>
  <c r="F31" i="191"/>
  <c r="D31" i="191"/>
  <c r="C31" i="191"/>
  <c r="J30" i="191"/>
  <c r="I30" i="191"/>
  <c r="G30" i="191"/>
  <c r="F30" i="191"/>
  <c r="D30" i="191"/>
  <c r="C30" i="191"/>
  <c r="J29" i="191"/>
  <c r="I29" i="191"/>
  <c r="G29" i="191"/>
  <c r="G34" i="191" s="1"/>
  <c r="F29" i="191"/>
  <c r="D29" i="191"/>
  <c r="C29" i="191"/>
  <c r="C34" i="191" s="1"/>
  <c r="J25" i="191"/>
  <c r="I25" i="191"/>
  <c r="G25" i="191"/>
  <c r="F25" i="191"/>
  <c r="D25" i="191"/>
  <c r="C25" i="191"/>
  <c r="J24" i="191"/>
  <c r="I24" i="191"/>
  <c r="G24" i="191"/>
  <c r="F24" i="191"/>
  <c r="D24" i="191"/>
  <c r="C24" i="191"/>
  <c r="J23" i="191"/>
  <c r="I23" i="191"/>
  <c r="G23" i="191"/>
  <c r="F23" i="191"/>
  <c r="D23" i="191"/>
  <c r="C23" i="191"/>
  <c r="J22" i="191"/>
  <c r="I22" i="191"/>
  <c r="G22" i="191"/>
  <c r="F22" i="191"/>
  <c r="D22" i="191"/>
  <c r="C22" i="191"/>
  <c r="J21" i="191"/>
  <c r="I21" i="191"/>
  <c r="G21" i="191"/>
  <c r="F21" i="191"/>
  <c r="D21" i="191"/>
  <c r="C21" i="191"/>
  <c r="J20" i="191"/>
  <c r="I20" i="191"/>
  <c r="I26" i="191" s="1"/>
  <c r="G20" i="191"/>
  <c r="F20" i="191"/>
  <c r="D20" i="191"/>
  <c r="C20" i="191"/>
  <c r="J19" i="191"/>
  <c r="I19" i="191"/>
  <c r="G19" i="191"/>
  <c r="F19" i="191"/>
  <c r="D19" i="191"/>
  <c r="C19" i="191"/>
  <c r="J18" i="191"/>
  <c r="I18" i="191"/>
  <c r="G18" i="191"/>
  <c r="F18" i="191"/>
  <c r="D18" i="191"/>
  <c r="C18" i="191"/>
  <c r="J17" i="191"/>
  <c r="I17" i="191"/>
  <c r="G17" i="191"/>
  <c r="F17" i="191"/>
  <c r="D17" i="191"/>
  <c r="C17" i="191"/>
  <c r="J16" i="191"/>
  <c r="I16" i="191"/>
  <c r="G16" i="191"/>
  <c r="G26" i="191" s="1"/>
  <c r="F16" i="191"/>
  <c r="D16" i="191"/>
  <c r="C16" i="191"/>
  <c r="C26" i="191" s="1"/>
  <c r="J66" i="190"/>
  <c r="I66" i="190"/>
  <c r="G66" i="190"/>
  <c r="F66" i="190"/>
  <c r="D66" i="190"/>
  <c r="C66" i="190"/>
  <c r="J60" i="190"/>
  <c r="I60" i="190"/>
  <c r="G60" i="190"/>
  <c r="F60" i="190"/>
  <c r="D60" i="190"/>
  <c r="C60" i="190"/>
  <c r="J59" i="190"/>
  <c r="I59" i="190"/>
  <c r="G59" i="190"/>
  <c r="F59" i="190"/>
  <c r="D59" i="190"/>
  <c r="C59" i="190"/>
  <c r="J58" i="190"/>
  <c r="I58" i="190"/>
  <c r="I61" i="190" s="1"/>
  <c r="G58" i="190"/>
  <c r="G61" i="190" s="1"/>
  <c r="F58" i="190"/>
  <c r="D58" i="190"/>
  <c r="C58" i="190"/>
  <c r="C61" i="190" s="1"/>
  <c r="J54" i="190"/>
  <c r="I54" i="190"/>
  <c r="G54" i="190"/>
  <c r="F54" i="190"/>
  <c r="D54" i="190"/>
  <c r="C54" i="190"/>
  <c r="J53" i="190"/>
  <c r="I53" i="190"/>
  <c r="G53" i="190"/>
  <c r="F53" i="190"/>
  <c r="D53" i="190"/>
  <c r="C53" i="190"/>
  <c r="J52" i="190"/>
  <c r="I52" i="190"/>
  <c r="G52" i="190"/>
  <c r="F52" i="190"/>
  <c r="D52" i="190"/>
  <c r="C52" i="190"/>
  <c r="J51" i="190"/>
  <c r="I51" i="190"/>
  <c r="G51" i="190"/>
  <c r="F51" i="190"/>
  <c r="D51" i="190"/>
  <c r="C51" i="190"/>
  <c r="J50" i="190"/>
  <c r="J55" i="190" s="1"/>
  <c r="I50" i="190"/>
  <c r="G50" i="190"/>
  <c r="F50" i="190"/>
  <c r="F55" i="190" s="1"/>
  <c r="D50" i="190"/>
  <c r="C50" i="190"/>
  <c r="C55" i="190" s="1"/>
  <c r="J46" i="190"/>
  <c r="I46" i="190"/>
  <c r="G46" i="190"/>
  <c r="F46" i="190"/>
  <c r="D46" i="190"/>
  <c r="C46" i="190"/>
  <c r="J45" i="190"/>
  <c r="I45" i="190"/>
  <c r="G45" i="190"/>
  <c r="F45" i="190"/>
  <c r="D45" i="190"/>
  <c r="C45" i="190"/>
  <c r="J44" i="190"/>
  <c r="I44" i="190"/>
  <c r="G44" i="190"/>
  <c r="F44" i="190"/>
  <c r="D44" i="190"/>
  <c r="C44" i="190"/>
  <c r="J43" i="190"/>
  <c r="I43" i="190"/>
  <c r="G43" i="190"/>
  <c r="F43" i="190"/>
  <c r="D43" i="190"/>
  <c r="C43" i="190"/>
  <c r="J42" i="190"/>
  <c r="I42" i="190"/>
  <c r="G42" i="190"/>
  <c r="F42" i="190"/>
  <c r="D42" i="190"/>
  <c r="C42" i="190"/>
  <c r="J41" i="190"/>
  <c r="I41" i="190"/>
  <c r="G41" i="190"/>
  <c r="F41" i="190"/>
  <c r="D41" i="190"/>
  <c r="C41" i="190"/>
  <c r="J40" i="190"/>
  <c r="I40" i="190"/>
  <c r="G40" i="190"/>
  <c r="F40" i="190"/>
  <c r="D40" i="190"/>
  <c r="C40" i="190"/>
  <c r="J39" i="190"/>
  <c r="I39" i="190"/>
  <c r="G39" i="190"/>
  <c r="F39" i="190"/>
  <c r="D39" i="190"/>
  <c r="C39" i="190"/>
  <c r="J38" i="190"/>
  <c r="I38" i="190"/>
  <c r="G38" i="190"/>
  <c r="F38" i="190"/>
  <c r="D38" i="190"/>
  <c r="C38" i="190"/>
  <c r="J37" i="190"/>
  <c r="J47" i="190" s="1"/>
  <c r="I37" i="190"/>
  <c r="G37" i="190"/>
  <c r="F37" i="190"/>
  <c r="D37" i="190"/>
  <c r="C37" i="190"/>
  <c r="J33" i="190"/>
  <c r="I33" i="190"/>
  <c r="G33" i="190"/>
  <c r="F33" i="190"/>
  <c r="D33" i="190"/>
  <c r="C33" i="190"/>
  <c r="J32" i="190"/>
  <c r="I32" i="190"/>
  <c r="G32" i="190"/>
  <c r="F32" i="190"/>
  <c r="D32" i="190"/>
  <c r="C32" i="190"/>
  <c r="J31" i="190"/>
  <c r="I31" i="190"/>
  <c r="G31" i="190"/>
  <c r="F31" i="190"/>
  <c r="D31" i="190"/>
  <c r="C31" i="190"/>
  <c r="J30" i="190"/>
  <c r="I30" i="190"/>
  <c r="G30" i="190"/>
  <c r="F30" i="190"/>
  <c r="D30" i="190"/>
  <c r="C30" i="190"/>
  <c r="J29" i="190"/>
  <c r="J34" i="190" s="1"/>
  <c r="I29" i="190"/>
  <c r="G29" i="190"/>
  <c r="F29" i="190"/>
  <c r="D29" i="190"/>
  <c r="C29" i="190"/>
  <c r="J25" i="190"/>
  <c r="I25" i="190"/>
  <c r="G25" i="190"/>
  <c r="F25" i="190"/>
  <c r="D25" i="190"/>
  <c r="C25" i="190"/>
  <c r="J24" i="190"/>
  <c r="I24" i="190"/>
  <c r="G24" i="190"/>
  <c r="F24" i="190"/>
  <c r="D24" i="190"/>
  <c r="C24" i="190"/>
  <c r="J23" i="190"/>
  <c r="I23" i="190"/>
  <c r="G23" i="190"/>
  <c r="F23" i="190"/>
  <c r="D23" i="190"/>
  <c r="C23" i="190"/>
  <c r="J22" i="190"/>
  <c r="I22" i="190"/>
  <c r="G22" i="190"/>
  <c r="F22" i="190"/>
  <c r="D22" i="190"/>
  <c r="C22" i="190"/>
  <c r="J21" i="190"/>
  <c r="I21" i="190"/>
  <c r="G21" i="190"/>
  <c r="F21" i="190"/>
  <c r="D21" i="190"/>
  <c r="C21" i="190"/>
  <c r="J20" i="190"/>
  <c r="I20" i="190"/>
  <c r="G20" i="190"/>
  <c r="F20" i="190"/>
  <c r="D20" i="190"/>
  <c r="C20" i="190"/>
  <c r="J19" i="190"/>
  <c r="I19" i="190"/>
  <c r="G19" i="190"/>
  <c r="F19" i="190"/>
  <c r="D19" i="190"/>
  <c r="C19" i="190"/>
  <c r="J18" i="190"/>
  <c r="I18" i="190"/>
  <c r="G18" i="190"/>
  <c r="F18" i="190"/>
  <c r="D18" i="190"/>
  <c r="C18" i="190"/>
  <c r="J17" i="190"/>
  <c r="I17" i="190"/>
  <c r="G17" i="190"/>
  <c r="F17" i="190"/>
  <c r="D17" i="190"/>
  <c r="C17" i="190"/>
  <c r="J16" i="190"/>
  <c r="I16" i="190"/>
  <c r="G16" i="190"/>
  <c r="F16" i="190"/>
  <c r="D16" i="190"/>
  <c r="C16" i="190"/>
  <c r="I38" i="189"/>
  <c r="J38" i="189"/>
  <c r="I39" i="189"/>
  <c r="J39" i="189"/>
  <c r="I40" i="189"/>
  <c r="J40" i="189"/>
  <c r="I41" i="189"/>
  <c r="J41" i="189"/>
  <c r="I42" i="189"/>
  <c r="J42" i="189"/>
  <c r="I43" i="189"/>
  <c r="J43" i="189"/>
  <c r="I44" i="189"/>
  <c r="J44" i="189"/>
  <c r="I45" i="189"/>
  <c r="J45" i="189"/>
  <c r="I46" i="189"/>
  <c r="J46" i="189"/>
  <c r="F38" i="189"/>
  <c r="G38" i="189"/>
  <c r="F39" i="189"/>
  <c r="G39" i="189"/>
  <c r="F40" i="189"/>
  <c r="G40" i="189"/>
  <c r="F41" i="189"/>
  <c r="G41" i="189"/>
  <c r="F42" i="189"/>
  <c r="G42" i="189"/>
  <c r="F43" i="189"/>
  <c r="G43" i="189"/>
  <c r="F44" i="189"/>
  <c r="G44" i="189"/>
  <c r="F45" i="189"/>
  <c r="G45" i="189"/>
  <c r="F46" i="189"/>
  <c r="G46" i="189"/>
  <c r="C38" i="189"/>
  <c r="D38" i="189"/>
  <c r="C39" i="189"/>
  <c r="D39" i="189"/>
  <c r="C40" i="189"/>
  <c r="D40" i="189"/>
  <c r="C41" i="189"/>
  <c r="D41" i="189"/>
  <c r="C42" i="189"/>
  <c r="D42" i="189"/>
  <c r="C43" i="189"/>
  <c r="D43" i="189"/>
  <c r="C44" i="189"/>
  <c r="D44" i="189"/>
  <c r="C45" i="189"/>
  <c r="D45" i="189"/>
  <c r="C46" i="189"/>
  <c r="D46" i="189"/>
  <c r="I17" i="189"/>
  <c r="J17" i="189"/>
  <c r="I18" i="189"/>
  <c r="J18" i="189"/>
  <c r="I19" i="189"/>
  <c r="J19" i="189"/>
  <c r="I20" i="189"/>
  <c r="J20" i="189"/>
  <c r="I21" i="189"/>
  <c r="J21" i="189"/>
  <c r="I22" i="189"/>
  <c r="J22" i="189"/>
  <c r="I23" i="189"/>
  <c r="J23" i="189"/>
  <c r="I24" i="189"/>
  <c r="J24" i="189"/>
  <c r="I25" i="189"/>
  <c r="J25" i="189"/>
  <c r="F17" i="189"/>
  <c r="G17" i="189"/>
  <c r="F18" i="189"/>
  <c r="G18" i="189"/>
  <c r="F19" i="189"/>
  <c r="G19" i="189"/>
  <c r="F20" i="189"/>
  <c r="G20" i="189"/>
  <c r="F21" i="189"/>
  <c r="G21" i="189"/>
  <c r="F22" i="189"/>
  <c r="G22" i="189"/>
  <c r="F23" i="189"/>
  <c r="G23" i="189"/>
  <c r="F24" i="189"/>
  <c r="G24" i="189"/>
  <c r="F25" i="189"/>
  <c r="G25" i="189"/>
  <c r="D17" i="189"/>
  <c r="D18" i="189"/>
  <c r="D19" i="189"/>
  <c r="D20" i="189"/>
  <c r="D21" i="189"/>
  <c r="D22" i="189"/>
  <c r="D23" i="189"/>
  <c r="D24" i="189"/>
  <c r="D25" i="189"/>
  <c r="C17" i="189"/>
  <c r="C18" i="189"/>
  <c r="C19" i="189"/>
  <c r="C20" i="189"/>
  <c r="C21" i="189"/>
  <c r="C22" i="189"/>
  <c r="C23" i="189"/>
  <c r="C24" i="189"/>
  <c r="F26" i="190" l="1"/>
  <c r="I26" i="190"/>
  <c r="G47" i="190"/>
  <c r="J26" i="190"/>
  <c r="F34" i="190"/>
  <c r="C47" i="190"/>
  <c r="G55" i="190"/>
  <c r="D61" i="190"/>
  <c r="D26" i="191"/>
  <c r="D47" i="191"/>
  <c r="C26" i="190"/>
  <c r="G34" i="190"/>
  <c r="D47" i="190"/>
  <c r="D26" i="190"/>
  <c r="I55" i="190"/>
  <c r="F61" i="190"/>
  <c r="F26" i="191"/>
  <c r="J34" i="191"/>
  <c r="F47" i="191"/>
  <c r="I34" i="190"/>
  <c r="F47" i="190"/>
  <c r="G26" i="190"/>
  <c r="C34" i="190"/>
  <c r="D55" i="190"/>
  <c r="D34" i="190"/>
  <c r="I47" i="190"/>
  <c r="J61" i="190"/>
  <c r="J26" i="191"/>
  <c r="F34" i="191"/>
  <c r="D34" i="191"/>
  <c r="J47" i="191"/>
  <c r="F61" i="196"/>
  <c r="C26" i="197"/>
  <c r="G34" i="197"/>
  <c r="C47" i="197"/>
  <c r="G55" i="197"/>
  <c r="G26" i="198"/>
  <c r="C34" i="198"/>
  <c r="G47" i="198"/>
  <c r="G61" i="198"/>
  <c r="D26" i="199"/>
  <c r="D47" i="199"/>
  <c r="D61" i="199"/>
  <c r="J26" i="200"/>
  <c r="J47" i="200"/>
  <c r="F55" i="200"/>
  <c r="I26" i="201"/>
  <c r="I47" i="201"/>
  <c r="I61" i="201"/>
  <c r="F26" i="202"/>
  <c r="J34" i="202"/>
  <c r="F47" i="202"/>
  <c r="J55" i="202"/>
  <c r="F61" i="202"/>
  <c r="C26" i="203"/>
  <c r="G34" i="203"/>
  <c r="C47" i="203"/>
  <c r="G55" i="203"/>
  <c r="D34" i="204"/>
  <c r="G61" i="196"/>
  <c r="D26" i="197"/>
  <c r="D47" i="197"/>
  <c r="D34" i="198"/>
  <c r="I34" i="199"/>
  <c r="I55" i="199"/>
  <c r="C26" i="200"/>
  <c r="G34" i="200"/>
  <c r="C47" i="200"/>
  <c r="D61" i="200"/>
  <c r="J26" i="201"/>
  <c r="J47" i="201"/>
  <c r="F55" i="201"/>
  <c r="J61" i="201"/>
  <c r="G26" i="202"/>
  <c r="C34" i="202"/>
  <c r="G47" i="202"/>
  <c r="G61" i="202"/>
  <c r="D26" i="203"/>
  <c r="J47" i="203"/>
  <c r="D47" i="203"/>
  <c r="I26" i="204"/>
  <c r="I47" i="204"/>
  <c r="I26" i="205"/>
  <c r="F26" i="199"/>
  <c r="D47" i="200"/>
  <c r="C47" i="201"/>
  <c r="G34" i="205"/>
  <c r="J34" i="197"/>
  <c r="F47" i="197"/>
  <c r="J55" i="197"/>
  <c r="F61" i="197"/>
  <c r="J26" i="198"/>
  <c r="J47" i="198"/>
  <c r="F55" i="198"/>
  <c r="J61" i="198"/>
  <c r="C26" i="199"/>
  <c r="G26" i="199"/>
  <c r="C34" i="199"/>
  <c r="G47" i="199"/>
  <c r="G61" i="199"/>
  <c r="I55" i="200"/>
  <c r="G55" i="200"/>
  <c r="F61" i="200"/>
  <c r="D26" i="201"/>
  <c r="D47" i="201"/>
  <c r="D61" i="201"/>
  <c r="I26" i="202"/>
  <c r="I47" i="202"/>
  <c r="I61" i="202"/>
  <c r="F26" i="203"/>
  <c r="F47" i="203"/>
  <c r="F61" i="203"/>
  <c r="C26" i="204"/>
  <c r="G34" i="204"/>
  <c r="J61" i="196"/>
  <c r="G26" i="197"/>
  <c r="C34" i="197"/>
  <c r="G47" i="197"/>
  <c r="G61" i="197"/>
  <c r="C26" i="198"/>
  <c r="G34" i="198"/>
  <c r="C47" i="198"/>
  <c r="G55" i="198"/>
  <c r="D34" i="199"/>
  <c r="F26" i="200"/>
  <c r="J34" i="200"/>
  <c r="F47" i="200"/>
  <c r="J55" i="200"/>
  <c r="G61" i="200"/>
  <c r="I34" i="201"/>
  <c r="I55" i="201"/>
  <c r="J26" i="202"/>
  <c r="J47" i="202"/>
  <c r="F55" i="202"/>
  <c r="J61" i="202"/>
  <c r="G26" i="203"/>
  <c r="C34" i="203"/>
  <c r="G47" i="203"/>
  <c r="G61" i="203"/>
  <c r="D26" i="204"/>
  <c r="D55" i="204"/>
  <c r="D26" i="198"/>
  <c r="D47" i="198"/>
  <c r="D61" i="198"/>
  <c r="I47" i="199"/>
  <c r="G26" i="200"/>
  <c r="C34" i="200"/>
  <c r="I34" i="200"/>
  <c r="G47" i="200"/>
  <c r="F26" i="201"/>
  <c r="F47" i="201"/>
  <c r="C47" i="202"/>
  <c r="D34" i="203"/>
  <c r="I34" i="204"/>
  <c r="F47" i="204"/>
  <c r="C26" i="205"/>
  <c r="I26" i="197"/>
  <c r="I47" i="197"/>
  <c r="I61" i="197"/>
  <c r="I34" i="198"/>
  <c r="I55" i="198"/>
  <c r="J26" i="199"/>
  <c r="J47" i="199"/>
  <c r="F55" i="199"/>
  <c r="D34" i="200"/>
  <c r="D55" i="200"/>
  <c r="I61" i="200"/>
  <c r="G26" i="201"/>
  <c r="C34" i="201"/>
  <c r="G47" i="201"/>
  <c r="G61" i="201"/>
  <c r="D26" i="202"/>
  <c r="D47" i="202"/>
  <c r="D61" i="202"/>
  <c r="I26" i="203"/>
  <c r="I47" i="203"/>
  <c r="I61" i="203"/>
  <c r="F26" i="204"/>
  <c r="J34" i="204"/>
  <c r="C55" i="205"/>
  <c r="F26" i="198"/>
  <c r="F47" i="198"/>
  <c r="C47" i="199"/>
  <c r="I55" i="202"/>
  <c r="G26" i="204"/>
  <c r="F55" i="204"/>
  <c r="J61" i="204"/>
  <c r="D34" i="205"/>
  <c r="D47" i="205"/>
  <c r="I34" i="206"/>
  <c r="F61" i="206"/>
  <c r="I34" i="207"/>
  <c r="I55" i="207"/>
  <c r="I47" i="205"/>
  <c r="I61" i="205"/>
  <c r="F26" i="206"/>
  <c r="J34" i="206"/>
  <c r="D47" i="206"/>
  <c r="G61" i="206"/>
  <c r="F26" i="207"/>
  <c r="F47" i="207"/>
  <c r="F61" i="207"/>
  <c r="G26" i="208"/>
  <c r="D47" i="204"/>
  <c r="D61" i="204"/>
  <c r="J26" i="205"/>
  <c r="F34" i="205"/>
  <c r="J47" i="205"/>
  <c r="J61" i="205"/>
  <c r="G26" i="206"/>
  <c r="C34" i="206"/>
  <c r="G47" i="206"/>
  <c r="G26" i="207"/>
  <c r="C34" i="207"/>
  <c r="G47" i="207"/>
  <c r="G61" i="207"/>
  <c r="C34" i="208"/>
  <c r="D34" i="208"/>
  <c r="I26" i="209"/>
  <c r="G61" i="204"/>
  <c r="I55" i="205"/>
  <c r="G55" i="205"/>
  <c r="J26" i="206"/>
  <c r="J47" i="206"/>
  <c r="F47" i="206"/>
  <c r="F55" i="206"/>
  <c r="C61" i="206"/>
  <c r="J26" i="207"/>
  <c r="J47" i="207"/>
  <c r="F55" i="207"/>
  <c r="J61" i="207"/>
  <c r="F26" i="208"/>
  <c r="J34" i="205"/>
  <c r="F47" i="205"/>
  <c r="J55" i="205"/>
  <c r="D55" i="205"/>
  <c r="C26" i="206"/>
  <c r="G34" i="206"/>
  <c r="I47" i="206"/>
  <c r="C47" i="206"/>
  <c r="G55" i="206"/>
  <c r="C26" i="207"/>
  <c r="G34" i="207"/>
  <c r="C47" i="207"/>
  <c r="G55" i="207"/>
  <c r="C26" i="208"/>
  <c r="F34" i="208"/>
  <c r="D47" i="208"/>
  <c r="D55" i="208"/>
  <c r="I61" i="204"/>
  <c r="G26" i="205"/>
  <c r="C34" i="205"/>
  <c r="I34" i="205"/>
  <c r="G47" i="205"/>
  <c r="G61" i="205"/>
  <c r="D26" i="206"/>
  <c r="D55" i="206"/>
  <c r="D26" i="207"/>
  <c r="D47" i="207"/>
  <c r="D61" i="207"/>
  <c r="D26" i="208"/>
  <c r="F47" i="208"/>
  <c r="C26" i="209"/>
  <c r="I55" i="208"/>
  <c r="G55" i="208"/>
  <c r="J26" i="209"/>
  <c r="F34" i="209"/>
  <c r="J47" i="209"/>
  <c r="J61" i="209"/>
  <c r="G26" i="210"/>
  <c r="C34" i="210"/>
  <c r="G47" i="210"/>
  <c r="G61" i="210"/>
  <c r="I34" i="211"/>
  <c r="I55" i="211"/>
  <c r="C26" i="212"/>
  <c r="G34" i="212"/>
  <c r="I47" i="212"/>
  <c r="C47" i="212"/>
  <c r="I47" i="209"/>
  <c r="C47" i="209"/>
  <c r="D34" i="210"/>
  <c r="F26" i="211"/>
  <c r="J34" i="211"/>
  <c r="F47" i="211"/>
  <c r="F61" i="211"/>
  <c r="D26" i="212"/>
  <c r="F26" i="212"/>
  <c r="I34" i="213"/>
  <c r="G47" i="208"/>
  <c r="G61" i="208"/>
  <c r="D26" i="209"/>
  <c r="F26" i="209"/>
  <c r="G26" i="211"/>
  <c r="G61" i="211"/>
  <c r="I55" i="212"/>
  <c r="G55" i="212"/>
  <c r="F47" i="212"/>
  <c r="I61" i="208"/>
  <c r="J34" i="209"/>
  <c r="F47" i="209"/>
  <c r="D55" i="209"/>
  <c r="F61" i="209"/>
  <c r="C26" i="210"/>
  <c r="G34" i="210"/>
  <c r="C47" i="210"/>
  <c r="G55" i="210"/>
  <c r="I26" i="211"/>
  <c r="D26" i="213"/>
  <c r="C34" i="209"/>
  <c r="I34" i="209"/>
  <c r="G47" i="209"/>
  <c r="G61" i="209"/>
  <c r="D26" i="210"/>
  <c r="D47" i="210"/>
  <c r="J26" i="211"/>
  <c r="D34" i="212"/>
  <c r="F34" i="212"/>
  <c r="D47" i="212"/>
  <c r="C47" i="208"/>
  <c r="I34" i="210"/>
  <c r="I55" i="210"/>
  <c r="C26" i="211"/>
  <c r="G34" i="211"/>
  <c r="C47" i="211"/>
  <c r="I26" i="212"/>
  <c r="I61" i="209"/>
  <c r="F26" i="210"/>
  <c r="J34" i="210"/>
  <c r="F47" i="210"/>
  <c r="J55" i="210"/>
  <c r="F61" i="210"/>
  <c r="D26" i="211"/>
  <c r="D47" i="211"/>
  <c r="D61" i="211"/>
  <c r="J26" i="212"/>
  <c r="J47" i="212"/>
  <c r="J61" i="212"/>
  <c r="G26" i="213"/>
  <c r="G61" i="213"/>
  <c r="D26" i="214"/>
  <c r="F26" i="214"/>
  <c r="G55" i="214"/>
  <c r="J26" i="215"/>
  <c r="D34" i="213"/>
  <c r="F47" i="214"/>
  <c r="J55" i="214"/>
  <c r="F61" i="214"/>
  <c r="C26" i="215"/>
  <c r="G34" i="215"/>
  <c r="I26" i="216"/>
  <c r="J55" i="216"/>
  <c r="F61" i="216"/>
  <c r="I47" i="213"/>
  <c r="I61" i="213"/>
  <c r="G47" i="214"/>
  <c r="G61" i="214"/>
  <c r="D26" i="215"/>
  <c r="D47" i="215"/>
  <c r="F34" i="216"/>
  <c r="F34" i="213"/>
  <c r="J47" i="213"/>
  <c r="D47" i="213"/>
  <c r="J61" i="213"/>
  <c r="G26" i="214"/>
  <c r="C34" i="214"/>
  <c r="I34" i="214"/>
  <c r="D55" i="214"/>
  <c r="I55" i="215"/>
  <c r="C55" i="215"/>
  <c r="C26" i="216"/>
  <c r="G34" i="216"/>
  <c r="I47" i="216"/>
  <c r="C47" i="216"/>
  <c r="C55" i="216"/>
  <c r="C47" i="213"/>
  <c r="D34" i="214"/>
  <c r="I47" i="214"/>
  <c r="I61" i="214"/>
  <c r="F26" i="215"/>
  <c r="F47" i="215"/>
  <c r="J55" i="215"/>
  <c r="F61" i="215"/>
  <c r="D26" i="216"/>
  <c r="F26" i="216"/>
  <c r="D34" i="216"/>
  <c r="G47" i="215"/>
  <c r="G34" i="217"/>
  <c r="F34" i="214"/>
  <c r="C47" i="214"/>
  <c r="D34" i="215"/>
  <c r="D55" i="215"/>
  <c r="J34" i="216"/>
  <c r="F47" i="216"/>
  <c r="G26" i="217"/>
  <c r="F47" i="213"/>
  <c r="J55" i="213"/>
  <c r="D55" i="213"/>
  <c r="C26" i="214"/>
  <c r="G34" i="214"/>
  <c r="I26" i="215"/>
  <c r="I47" i="215"/>
  <c r="G26" i="216"/>
  <c r="C34" i="216"/>
  <c r="I34" i="216"/>
  <c r="G47" i="216"/>
  <c r="I55" i="217"/>
  <c r="G55" i="217"/>
  <c r="J26" i="218"/>
  <c r="J47" i="218"/>
  <c r="F55" i="218"/>
  <c r="J61" i="218"/>
  <c r="D34" i="219"/>
  <c r="D55" i="219"/>
  <c r="I61" i="216"/>
  <c r="G61" i="216"/>
  <c r="F47" i="217"/>
  <c r="F61" i="217"/>
  <c r="G34" i="218"/>
  <c r="C47" i="218"/>
  <c r="C34" i="217"/>
  <c r="I34" i="217"/>
  <c r="G47" i="217"/>
  <c r="G61" i="217"/>
  <c r="D26" i="218"/>
  <c r="D47" i="218"/>
  <c r="D61" i="218"/>
  <c r="J26" i="219"/>
  <c r="F34" i="219"/>
  <c r="J47" i="219"/>
  <c r="D47" i="219"/>
  <c r="J61" i="219"/>
  <c r="G26" i="220"/>
  <c r="D34" i="220"/>
  <c r="C61" i="218"/>
  <c r="C26" i="219"/>
  <c r="G34" i="219"/>
  <c r="C47" i="219"/>
  <c r="F34" i="220"/>
  <c r="I26" i="220"/>
  <c r="I55" i="216"/>
  <c r="G55" i="216"/>
  <c r="J26" i="217"/>
  <c r="F34" i="217"/>
  <c r="J47" i="217"/>
  <c r="J61" i="217"/>
  <c r="G26" i="218"/>
  <c r="C34" i="218"/>
  <c r="G47" i="218"/>
  <c r="G61" i="218"/>
  <c r="I55" i="219"/>
  <c r="G55" i="219"/>
  <c r="J26" i="220"/>
  <c r="D47" i="220"/>
  <c r="C47" i="217"/>
  <c r="D34" i="218"/>
  <c r="F47" i="218"/>
  <c r="J55" i="218"/>
  <c r="J34" i="219"/>
  <c r="F47" i="219"/>
  <c r="J55" i="219"/>
  <c r="C26" i="220"/>
  <c r="D26" i="217"/>
  <c r="F26" i="217"/>
  <c r="I26" i="218"/>
  <c r="I47" i="218"/>
  <c r="I61" i="218"/>
  <c r="G26" i="219"/>
  <c r="C34" i="219"/>
  <c r="I34" i="219"/>
  <c r="G47" i="219"/>
  <c r="G61" i="219"/>
  <c r="D26" i="220"/>
  <c r="J34" i="220"/>
  <c r="F47" i="220"/>
  <c r="I47" i="220"/>
  <c r="I26" i="221"/>
  <c r="I47" i="221"/>
  <c r="G26" i="222"/>
  <c r="C34" i="222"/>
  <c r="G47" i="222"/>
  <c r="G61" i="222"/>
  <c r="D26" i="223"/>
  <c r="D47" i="223"/>
  <c r="D61" i="223"/>
  <c r="J26" i="221"/>
  <c r="J47" i="221"/>
  <c r="D34" i="222"/>
  <c r="I34" i="223"/>
  <c r="I55" i="223"/>
  <c r="J26" i="224"/>
  <c r="G34" i="224"/>
  <c r="C47" i="221"/>
  <c r="F26" i="223"/>
  <c r="F47" i="223"/>
  <c r="D26" i="221"/>
  <c r="D47" i="221"/>
  <c r="D61" i="221"/>
  <c r="J26" i="222"/>
  <c r="G26" i="223"/>
  <c r="C34" i="223"/>
  <c r="G47" i="223"/>
  <c r="G61" i="223"/>
  <c r="D26" i="224"/>
  <c r="F26" i="224"/>
  <c r="I34" i="224"/>
  <c r="C47" i="224"/>
  <c r="C47" i="220"/>
  <c r="G47" i="220"/>
  <c r="G61" i="220"/>
  <c r="I34" i="221"/>
  <c r="C26" i="222"/>
  <c r="G34" i="222"/>
  <c r="C47" i="222"/>
  <c r="G55" i="222"/>
  <c r="D34" i="223"/>
  <c r="F26" i="221"/>
  <c r="J34" i="221"/>
  <c r="F47" i="221"/>
  <c r="J55" i="221"/>
  <c r="F61" i="221"/>
  <c r="D26" i="222"/>
  <c r="D47" i="222"/>
  <c r="I61" i="220"/>
  <c r="G26" i="221"/>
  <c r="C34" i="221"/>
  <c r="G47" i="221"/>
  <c r="I55" i="221"/>
  <c r="G61" i="221"/>
  <c r="I34" i="222"/>
  <c r="I55" i="222"/>
  <c r="J26" i="223"/>
  <c r="J47" i="223"/>
  <c r="F55" i="223"/>
  <c r="J61" i="223"/>
  <c r="G26" i="224"/>
  <c r="D34" i="224"/>
  <c r="I47" i="224"/>
  <c r="F26" i="222"/>
  <c r="F47" i="222"/>
  <c r="C26" i="223"/>
  <c r="C47" i="223"/>
  <c r="G55" i="224"/>
  <c r="F34" i="224"/>
  <c r="J47" i="224"/>
  <c r="D47" i="224"/>
  <c r="J61" i="224"/>
  <c r="G26" i="225"/>
  <c r="C34" i="225"/>
  <c r="G47" i="225"/>
  <c r="J55" i="225"/>
  <c r="F61" i="225"/>
  <c r="I34" i="226"/>
  <c r="I55" i="226"/>
  <c r="C26" i="227"/>
  <c r="G34" i="227"/>
  <c r="C47" i="227"/>
  <c r="G55" i="227"/>
  <c r="I34" i="228"/>
  <c r="D34" i="225"/>
  <c r="C55" i="225"/>
  <c r="G61" i="225"/>
  <c r="F26" i="226"/>
  <c r="J34" i="226"/>
  <c r="F47" i="226"/>
  <c r="J55" i="226"/>
  <c r="F61" i="226"/>
  <c r="D26" i="227"/>
  <c r="D47" i="227"/>
  <c r="G61" i="227"/>
  <c r="I47" i="228"/>
  <c r="I26" i="225"/>
  <c r="G26" i="226"/>
  <c r="I61" i="227"/>
  <c r="F26" i="227"/>
  <c r="F47" i="227"/>
  <c r="J34" i="224"/>
  <c r="F47" i="224"/>
  <c r="J55" i="224"/>
  <c r="D55" i="224"/>
  <c r="F61" i="224"/>
  <c r="C26" i="225"/>
  <c r="G34" i="225"/>
  <c r="C47" i="225"/>
  <c r="J61" i="225"/>
  <c r="I26" i="226"/>
  <c r="I47" i="226"/>
  <c r="I61" i="226"/>
  <c r="G26" i="227"/>
  <c r="C34" i="227"/>
  <c r="G47" i="227"/>
  <c r="I55" i="227"/>
  <c r="G26" i="228"/>
  <c r="C47" i="228"/>
  <c r="D47" i="225"/>
  <c r="J26" i="226"/>
  <c r="D61" i="225"/>
  <c r="C26" i="226"/>
  <c r="G34" i="226"/>
  <c r="C47" i="226"/>
  <c r="G55" i="226"/>
  <c r="C61" i="226"/>
  <c r="I26" i="227"/>
  <c r="I47" i="227"/>
  <c r="I26" i="228"/>
  <c r="G55" i="228"/>
  <c r="F26" i="225"/>
  <c r="D26" i="225"/>
  <c r="J34" i="225"/>
  <c r="I55" i="225"/>
  <c r="D26" i="226"/>
  <c r="D47" i="226"/>
  <c r="D61" i="226"/>
  <c r="J26" i="227"/>
  <c r="J47" i="227"/>
  <c r="F55" i="227"/>
  <c r="J34" i="228"/>
  <c r="F47" i="228"/>
  <c r="J55" i="228"/>
  <c r="D55" i="228"/>
  <c r="F61" i="228"/>
  <c r="C26" i="229"/>
  <c r="G34" i="229"/>
  <c r="C47" i="229"/>
  <c r="G55" i="229"/>
  <c r="C61" i="229"/>
  <c r="I26" i="230"/>
  <c r="I47" i="230"/>
  <c r="I61" i="230"/>
  <c r="G26" i="231"/>
  <c r="C34" i="231"/>
  <c r="G47" i="231"/>
  <c r="D47" i="229"/>
  <c r="C47" i="230"/>
  <c r="I61" i="228"/>
  <c r="F26" i="229"/>
  <c r="J34" i="229"/>
  <c r="F47" i="229"/>
  <c r="J55" i="229"/>
  <c r="F61" i="229"/>
  <c r="D26" i="230"/>
  <c r="D47" i="230"/>
  <c r="D61" i="230"/>
  <c r="J26" i="231"/>
  <c r="J47" i="231"/>
  <c r="G55" i="231"/>
  <c r="D61" i="227"/>
  <c r="J26" i="228"/>
  <c r="J47" i="228"/>
  <c r="J61" i="228"/>
  <c r="G26" i="229"/>
  <c r="C34" i="229"/>
  <c r="G47" i="229"/>
  <c r="I55" i="229"/>
  <c r="G61" i="229"/>
  <c r="I34" i="230"/>
  <c r="C26" i="231"/>
  <c r="G34" i="231"/>
  <c r="C47" i="231"/>
  <c r="C26" i="232"/>
  <c r="D34" i="229"/>
  <c r="F26" i="230"/>
  <c r="J34" i="230"/>
  <c r="F47" i="230"/>
  <c r="J55" i="230"/>
  <c r="F61" i="230"/>
  <c r="D26" i="231"/>
  <c r="D47" i="231"/>
  <c r="J55" i="231"/>
  <c r="D26" i="228"/>
  <c r="F26" i="228"/>
  <c r="I47" i="229"/>
  <c r="G26" i="230"/>
  <c r="C34" i="230"/>
  <c r="G47" i="230"/>
  <c r="I55" i="230"/>
  <c r="G61" i="230"/>
  <c r="I34" i="231"/>
  <c r="D34" i="230"/>
  <c r="F26" i="231"/>
  <c r="J34" i="231"/>
  <c r="F47" i="231"/>
  <c r="C55" i="231"/>
  <c r="F26" i="232"/>
  <c r="J34" i="232"/>
  <c r="F47" i="232"/>
  <c r="J55" i="232"/>
  <c r="F61" i="232"/>
  <c r="C26" i="233"/>
  <c r="G34" i="233"/>
  <c r="C47" i="233"/>
  <c r="I61" i="231"/>
  <c r="G26" i="232"/>
  <c r="C34" i="232"/>
  <c r="G47" i="232"/>
  <c r="I55" i="232"/>
  <c r="G61" i="232"/>
  <c r="D26" i="233"/>
  <c r="D47" i="233"/>
  <c r="C61" i="231"/>
  <c r="I26" i="232"/>
  <c r="I47" i="232"/>
  <c r="F26" i="233"/>
  <c r="J34" i="233"/>
  <c r="F47" i="233"/>
  <c r="D61" i="231"/>
  <c r="J26" i="232"/>
  <c r="J47" i="232"/>
  <c r="F55" i="232"/>
  <c r="J61" i="232"/>
  <c r="G26" i="233"/>
  <c r="C34" i="233"/>
  <c r="G34" i="232"/>
  <c r="C47" i="232"/>
  <c r="G55" i="232"/>
  <c r="C61" i="232"/>
  <c r="I61" i="232"/>
  <c r="D34" i="233"/>
  <c r="F61" i="231"/>
  <c r="D26" i="232"/>
  <c r="D47" i="232"/>
  <c r="I26" i="233"/>
  <c r="K53" i="4"/>
  <c r="H53" i="4"/>
  <c r="E53" i="4"/>
  <c r="K52" i="4"/>
  <c r="H52" i="4"/>
  <c r="L52" i="4" s="1"/>
  <c r="E52" i="4"/>
  <c r="K51" i="4"/>
  <c r="H51" i="4"/>
  <c r="E51" i="4"/>
  <c r="K50" i="4"/>
  <c r="H50" i="4"/>
  <c r="E50" i="4"/>
  <c r="L50" i="4" s="1"/>
  <c r="K49" i="4"/>
  <c r="H49" i="4"/>
  <c r="E49" i="4"/>
  <c r="L49" i="4" s="1"/>
  <c r="K48" i="4"/>
  <c r="H48" i="4"/>
  <c r="E48" i="4"/>
  <c r="L47" i="4"/>
  <c r="K47" i="4"/>
  <c r="H47" i="4"/>
  <c r="E47" i="4"/>
  <c r="K46" i="4"/>
  <c r="H46" i="4"/>
  <c r="E46" i="4"/>
  <c r="L46" i="4" s="1"/>
  <c r="K45" i="4"/>
  <c r="H45" i="4"/>
  <c r="E45" i="4"/>
  <c r="K44" i="4"/>
  <c r="H44" i="4"/>
  <c r="E44" i="4"/>
  <c r="K43" i="4"/>
  <c r="H43" i="4"/>
  <c r="L43" i="4" s="1"/>
  <c r="E43" i="4"/>
  <c r="K42" i="4"/>
  <c r="H42" i="4"/>
  <c r="E42" i="4"/>
  <c r="K41" i="4"/>
  <c r="H41" i="4"/>
  <c r="E41" i="4"/>
  <c r="L41" i="4" s="1"/>
  <c r="K40" i="4"/>
  <c r="H40" i="4"/>
  <c r="E40" i="4"/>
  <c r="L40" i="4" s="1"/>
  <c r="K39" i="4"/>
  <c r="H39" i="4"/>
  <c r="E39" i="4"/>
  <c r="L38" i="4"/>
  <c r="K38" i="4"/>
  <c r="H38" i="4"/>
  <c r="E38" i="4"/>
  <c r="K37" i="4"/>
  <c r="H37" i="4"/>
  <c r="E37" i="4"/>
  <c r="L37" i="4" s="1"/>
  <c r="K36" i="4"/>
  <c r="H36" i="4"/>
  <c r="E36" i="4"/>
  <c r="K35" i="4"/>
  <c r="H35" i="4"/>
  <c r="E35" i="4"/>
  <c r="L35" i="4" s="1"/>
  <c r="K34" i="4"/>
  <c r="L34" i="4" s="1"/>
  <c r="H34" i="4"/>
  <c r="E34" i="4"/>
  <c r="K33" i="4"/>
  <c r="H33" i="4"/>
  <c r="E33" i="4"/>
  <c r="K32" i="4"/>
  <c r="H32" i="4"/>
  <c r="L32" i="4" s="1"/>
  <c r="E32" i="4"/>
  <c r="K31" i="4"/>
  <c r="H31" i="4"/>
  <c r="E31" i="4"/>
  <c r="L31" i="4" s="1"/>
  <c r="K30" i="4"/>
  <c r="H30" i="4"/>
  <c r="E30" i="4"/>
  <c r="K29" i="4"/>
  <c r="H29" i="4"/>
  <c r="E29" i="4"/>
  <c r="L29" i="4" s="1"/>
  <c r="K28" i="4"/>
  <c r="H28" i="4"/>
  <c r="E28" i="4"/>
  <c r="L28" i="4" s="1"/>
  <c r="K27" i="4"/>
  <c r="H27" i="4"/>
  <c r="E27" i="4"/>
  <c r="K26" i="4"/>
  <c r="H26" i="4"/>
  <c r="E26" i="4"/>
  <c r="L26" i="4" s="1"/>
  <c r="L25" i="4"/>
  <c r="K25" i="4"/>
  <c r="H25" i="4"/>
  <c r="E25" i="4"/>
  <c r="K24" i="4"/>
  <c r="H24" i="4"/>
  <c r="E24" i="4"/>
  <c r="K23" i="4"/>
  <c r="L23" i="4" s="1"/>
  <c r="H23" i="4"/>
  <c r="E23" i="4"/>
  <c r="K22" i="4"/>
  <c r="H22" i="4"/>
  <c r="E22" i="4"/>
  <c r="L22" i="4" s="1"/>
  <c r="K21" i="4"/>
  <c r="H21" i="4"/>
  <c r="E21" i="4"/>
  <c r="K20" i="4"/>
  <c r="H20" i="4"/>
  <c r="E20" i="4"/>
  <c r="K19" i="4"/>
  <c r="H19" i="4"/>
  <c r="L19" i="4" s="1"/>
  <c r="E19" i="4"/>
  <c r="K18" i="4"/>
  <c r="H18" i="4"/>
  <c r="E18" i="4"/>
  <c r="K17" i="4"/>
  <c r="H17" i="4"/>
  <c r="E17" i="4"/>
  <c r="L17" i="4" s="1"/>
  <c r="K16" i="4"/>
  <c r="H16" i="4"/>
  <c r="E16" i="4"/>
  <c r="K15" i="4"/>
  <c r="H15" i="4"/>
  <c r="E15" i="4"/>
  <c r="L14" i="4"/>
  <c r="K14" i="4"/>
  <c r="H14" i="4"/>
  <c r="E14" i="4"/>
  <c r="K13" i="4"/>
  <c r="H13" i="4"/>
  <c r="E13" i="4"/>
  <c r="K12" i="4"/>
  <c r="H12" i="4"/>
  <c r="E12" i="4"/>
  <c r="K11" i="4"/>
  <c r="H11" i="4"/>
  <c r="E11" i="4"/>
  <c r="L11" i="4" s="1"/>
  <c r="K10" i="4"/>
  <c r="L10" i="4" s="1"/>
  <c r="H10" i="4"/>
  <c r="E10" i="4"/>
  <c r="K9" i="4"/>
  <c r="H9" i="4"/>
  <c r="E9" i="4"/>
  <c r="K8" i="4"/>
  <c r="H8" i="4"/>
  <c r="E8" i="4"/>
  <c r="L8" i="4" s="1"/>
  <c r="K7" i="4"/>
  <c r="H7" i="4"/>
  <c r="L7" i="4" s="1"/>
  <c r="E7" i="4"/>
  <c r="J6" i="4"/>
  <c r="I6" i="4"/>
  <c r="H6" i="4"/>
  <c r="G6" i="4"/>
  <c r="F6" i="4"/>
  <c r="D6" i="4"/>
  <c r="C6" i="4"/>
  <c r="J5" i="4"/>
  <c r="I5" i="4"/>
  <c r="G5" i="4"/>
  <c r="F5" i="4"/>
  <c r="D5" i="4"/>
  <c r="D4" i="4" s="1"/>
  <c r="C5" i="4"/>
  <c r="L60" i="192" l="1"/>
  <c r="L54" i="192"/>
  <c r="L66" i="192"/>
  <c r="L39" i="192"/>
  <c r="L21" i="192"/>
  <c r="L17" i="192"/>
  <c r="L38" i="192"/>
  <c r="L37" i="192"/>
  <c r="L25" i="192"/>
  <c r="L20" i="192"/>
  <c r="L16" i="192"/>
  <c r="L33" i="192"/>
  <c r="L24" i="192"/>
  <c r="L32" i="192"/>
  <c r="L23" i="192"/>
  <c r="L19" i="192"/>
  <c r="L31" i="192"/>
  <c r="L30" i="192"/>
  <c r="L22" i="192"/>
  <c r="L18" i="192"/>
  <c r="L59" i="192"/>
  <c r="L58" i="192"/>
  <c r="L61" i="192" s="1"/>
  <c r="L53" i="192"/>
  <c r="L52" i="192"/>
  <c r="L51" i="192"/>
  <c r="L50" i="192"/>
  <c r="L55" i="192" s="1"/>
  <c r="L46" i="192"/>
  <c r="L45" i="192"/>
  <c r="L44" i="192"/>
  <c r="L43" i="192"/>
  <c r="L42" i="192"/>
  <c r="L41" i="192"/>
  <c r="L40" i="192"/>
  <c r="L29" i="192"/>
  <c r="L60" i="194"/>
  <c r="L54" i="194"/>
  <c r="L50" i="194"/>
  <c r="L43" i="194"/>
  <c r="L39" i="194"/>
  <c r="L33" i="194"/>
  <c r="L29" i="194"/>
  <c r="L22" i="194"/>
  <c r="L18" i="194"/>
  <c r="L59" i="194"/>
  <c r="L53" i="194"/>
  <c r="L46" i="194"/>
  <c r="L42" i="194"/>
  <c r="L38" i="194"/>
  <c r="L32" i="194"/>
  <c r="L25" i="194"/>
  <c r="L21" i="194"/>
  <c r="L17" i="194"/>
  <c r="L66" i="194"/>
  <c r="L58" i="194"/>
  <c r="L52" i="194"/>
  <c r="L45" i="194"/>
  <c r="L41" i="194"/>
  <c r="L37" i="194"/>
  <c r="L31" i="194"/>
  <c r="L24" i="194"/>
  <c r="L20" i="194"/>
  <c r="L16" i="194"/>
  <c r="L51" i="194"/>
  <c r="L44" i="194"/>
  <c r="L40" i="194"/>
  <c r="L30" i="194"/>
  <c r="L23" i="194"/>
  <c r="L19" i="194"/>
  <c r="D23" i="8"/>
  <c r="D44" i="8"/>
  <c r="D24" i="8"/>
  <c r="D19" i="8"/>
  <c r="D40" i="8"/>
  <c r="D16" i="8"/>
  <c r="D37" i="8"/>
  <c r="L30" i="4"/>
  <c r="E51" i="193"/>
  <c r="E44" i="193"/>
  <c r="E40" i="193"/>
  <c r="E33" i="193"/>
  <c r="E29" i="193"/>
  <c r="E22" i="193"/>
  <c r="E18" i="193"/>
  <c r="E60" i="193"/>
  <c r="E54" i="193"/>
  <c r="E50" i="193"/>
  <c r="E43" i="193"/>
  <c r="E39" i="193"/>
  <c r="E32" i="193"/>
  <c r="E25" i="193"/>
  <c r="E21" i="193"/>
  <c r="E17" i="193"/>
  <c r="E59" i="193"/>
  <c r="E53" i="193"/>
  <c r="E46" i="193"/>
  <c r="E42" i="193"/>
  <c r="E38" i="193"/>
  <c r="E66" i="193"/>
  <c r="E31" i="193"/>
  <c r="E24" i="193"/>
  <c r="E20" i="193"/>
  <c r="E16" i="193"/>
  <c r="E58" i="193"/>
  <c r="E61" i="193" s="1"/>
  <c r="E52" i="193"/>
  <c r="E45" i="193"/>
  <c r="E41" i="193"/>
  <c r="E37" i="193"/>
  <c r="E30" i="193"/>
  <c r="E23" i="193"/>
  <c r="E19" i="193"/>
  <c r="G4" i="4"/>
  <c r="G44" i="186"/>
  <c r="G19" i="186"/>
  <c r="G40" i="186"/>
  <c r="G16" i="186"/>
  <c r="G37" i="186"/>
  <c r="G23" i="186"/>
  <c r="K60" i="194"/>
  <c r="K54" i="194"/>
  <c r="K50" i="194"/>
  <c r="K43" i="194"/>
  <c r="K39" i="194"/>
  <c r="K33" i="194"/>
  <c r="K29" i="194"/>
  <c r="K22" i="194"/>
  <c r="K18" i="194"/>
  <c r="K59" i="194"/>
  <c r="K53" i="194"/>
  <c r="K46" i="194"/>
  <c r="K42" i="194"/>
  <c r="K38" i="194"/>
  <c r="K32" i="194"/>
  <c r="K25" i="194"/>
  <c r="K21" i="194"/>
  <c r="K17" i="194"/>
  <c r="K66" i="194"/>
  <c r="K58" i="194"/>
  <c r="K52" i="194"/>
  <c r="K45" i="194"/>
  <c r="K41" i="194"/>
  <c r="K37" i="194"/>
  <c r="K31" i="194"/>
  <c r="K24" i="194"/>
  <c r="K20" i="194"/>
  <c r="K16" i="194"/>
  <c r="K51" i="194"/>
  <c r="K44" i="194"/>
  <c r="K40" i="194"/>
  <c r="K30" i="194"/>
  <c r="K23" i="194"/>
  <c r="K19" i="194"/>
  <c r="J59" i="188"/>
  <c r="J53" i="188"/>
  <c r="J49" i="188"/>
  <c r="J42" i="188"/>
  <c r="J58" i="188"/>
  <c r="J52" i="188"/>
  <c r="J45" i="188"/>
  <c r="J65" i="188"/>
  <c r="J57" i="188"/>
  <c r="J51" i="188"/>
  <c r="J44" i="188"/>
  <c r="J40" i="188"/>
  <c r="J36" i="188"/>
  <c r="J30" i="188"/>
  <c r="J41" i="188"/>
  <c r="J29" i="188"/>
  <c r="J21" i="188"/>
  <c r="J17" i="188"/>
  <c r="J50" i="188"/>
  <c r="J39" i="188"/>
  <c r="J28" i="188"/>
  <c r="J43" i="188"/>
  <c r="J38" i="188"/>
  <c r="J24" i="188"/>
  <c r="J20" i="188"/>
  <c r="J16" i="188"/>
  <c r="J37" i="188"/>
  <c r="J23" i="188"/>
  <c r="J19" i="188"/>
  <c r="J15" i="188"/>
  <c r="J32" i="188"/>
  <c r="J22" i="188"/>
  <c r="J18" i="188"/>
  <c r="J31" i="188"/>
  <c r="H59" i="190"/>
  <c r="H31" i="190"/>
  <c r="H24" i="190"/>
  <c r="H20" i="190"/>
  <c r="H52" i="190"/>
  <c r="H45" i="190"/>
  <c r="H41" i="190"/>
  <c r="H37" i="190"/>
  <c r="H58" i="190"/>
  <c r="H51" i="190"/>
  <c r="H44" i="190"/>
  <c r="H40" i="190"/>
  <c r="H66" i="190"/>
  <c r="H33" i="190"/>
  <c r="H29" i="190"/>
  <c r="H22" i="190"/>
  <c r="H18" i="190"/>
  <c r="H54" i="190"/>
  <c r="H50" i="190"/>
  <c r="H43" i="190"/>
  <c r="H39" i="190"/>
  <c r="H60" i="190"/>
  <c r="H32" i="190"/>
  <c r="H25" i="190"/>
  <c r="H53" i="190"/>
  <c r="H46" i="190"/>
  <c r="H42" i="190"/>
  <c r="H38" i="190"/>
  <c r="H23" i="190"/>
  <c r="H30" i="190"/>
  <c r="H16" i="190"/>
  <c r="H17" i="190"/>
  <c r="H19" i="190"/>
  <c r="H21" i="190"/>
  <c r="K58" i="193"/>
  <c r="K52" i="193"/>
  <c r="K45" i="193"/>
  <c r="K41" i="193"/>
  <c r="K37" i="193"/>
  <c r="K30" i="193"/>
  <c r="K23" i="193"/>
  <c r="K19" i="193"/>
  <c r="K51" i="193"/>
  <c r="K44" i="193"/>
  <c r="K40" i="193"/>
  <c r="K33" i="193"/>
  <c r="K29" i="193"/>
  <c r="K22" i="193"/>
  <c r="K18" i="193"/>
  <c r="K60" i="193"/>
  <c r="K54" i="193"/>
  <c r="K50" i="193"/>
  <c r="K43" i="193"/>
  <c r="K39" i="193"/>
  <c r="K32" i="193"/>
  <c r="K25" i="193"/>
  <c r="K21" i="193"/>
  <c r="K17" i="193"/>
  <c r="K59" i="193"/>
  <c r="K53" i="193"/>
  <c r="K46" i="193"/>
  <c r="K42" i="193"/>
  <c r="K38" i="193"/>
  <c r="K66" i="193"/>
  <c r="K31" i="193"/>
  <c r="K24" i="193"/>
  <c r="K20" i="193"/>
  <c r="K16" i="193"/>
  <c r="E54" i="190"/>
  <c r="E50" i="190"/>
  <c r="E43" i="190"/>
  <c r="E39" i="190"/>
  <c r="E60" i="190"/>
  <c r="E32" i="190"/>
  <c r="E25" i="190"/>
  <c r="E21" i="190"/>
  <c r="E17" i="190"/>
  <c r="E53" i="190"/>
  <c r="E59" i="190"/>
  <c r="E31" i="190"/>
  <c r="E24" i="190"/>
  <c r="E20" i="190"/>
  <c r="E16" i="190"/>
  <c r="E52" i="190"/>
  <c r="E45" i="190"/>
  <c r="E41" i="190"/>
  <c r="E37" i="190"/>
  <c r="E58" i="190"/>
  <c r="E30" i="190"/>
  <c r="E23" i="190"/>
  <c r="E19" i="190"/>
  <c r="E51" i="190"/>
  <c r="E44" i="190"/>
  <c r="E40" i="190"/>
  <c r="E66" i="190"/>
  <c r="E33" i="190"/>
  <c r="E22" i="190"/>
  <c r="E46" i="190"/>
  <c r="E42" i="190"/>
  <c r="E29" i="190"/>
  <c r="E38" i="190"/>
  <c r="E18" i="190"/>
  <c r="H32" i="193"/>
  <c r="H25" i="193"/>
  <c r="H59" i="193"/>
  <c r="H53" i="193"/>
  <c r="H46" i="193"/>
  <c r="H42" i="193"/>
  <c r="H38" i="193"/>
  <c r="H66" i="193"/>
  <c r="H31" i="193"/>
  <c r="H24" i="193"/>
  <c r="H58" i="193"/>
  <c r="H61" i="193" s="1"/>
  <c r="H52" i="193"/>
  <c r="H45" i="193"/>
  <c r="H41" i="193"/>
  <c r="H37" i="193"/>
  <c r="H30" i="193"/>
  <c r="H23" i="193"/>
  <c r="H19" i="193"/>
  <c r="H51" i="193"/>
  <c r="H44" i="193"/>
  <c r="H40" i="193"/>
  <c r="H33" i="193"/>
  <c r="H29" i="193"/>
  <c r="H22" i="193"/>
  <c r="H60" i="193"/>
  <c r="H54" i="193"/>
  <c r="H50" i="193"/>
  <c r="H55" i="193" s="1"/>
  <c r="H43" i="193"/>
  <c r="H39" i="193"/>
  <c r="H17" i="193"/>
  <c r="H16" i="193"/>
  <c r="H18" i="193"/>
  <c r="H21" i="193"/>
  <c r="H20" i="193"/>
  <c r="K5" i="4"/>
  <c r="I40" i="186"/>
  <c r="I16" i="186"/>
  <c r="I37" i="186"/>
  <c r="I23" i="186"/>
  <c r="I44" i="186"/>
  <c r="I19" i="186"/>
  <c r="J4" i="4"/>
  <c r="J40" i="186"/>
  <c r="J16" i="186"/>
  <c r="J37" i="186"/>
  <c r="J23" i="186"/>
  <c r="J44" i="186"/>
  <c r="J19" i="186"/>
  <c r="K51" i="190"/>
  <c r="K44" i="190"/>
  <c r="K40" i="190"/>
  <c r="K66" i="190"/>
  <c r="K33" i="190"/>
  <c r="K29" i="190"/>
  <c r="K22" i="190"/>
  <c r="K18" i="190"/>
  <c r="K54" i="190"/>
  <c r="K60" i="190"/>
  <c r="K32" i="190"/>
  <c r="K25" i="190"/>
  <c r="K21" i="190"/>
  <c r="K17" i="190"/>
  <c r="K53" i="190"/>
  <c r="K46" i="190"/>
  <c r="K42" i="190"/>
  <c r="K38" i="190"/>
  <c r="K59" i="190"/>
  <c r="K31" i="190"/>
  <c r="K24" i="190"/>
  <c r="K20" i="190"/>
  <c r="K16" i="190"/>
  <c r="K52" i="190"/>
  <c r="K45" i="190"/>
  <c r="K41" i="190"/>
  <c r="K37" i="190"/>
  <c r="K47" i="190" s="1"/>
  <c r="K58" i="190"/>
  <c r="K30" i="190"/>
  <c r="K43" i="190"/>
  <c r="K39" i="190"/>
  <c r="K19" i="190"/>
  <c r="K23" i="190"/>
  <c r="K50" i="190"/>
  <c r="E50" i="196"/>
  <c r="E43" i="196"/>
  <c r="E39" i="196"/>
  <c r="E33" i="196"/>
  <c r="E29" i="196"/>
  <c r="E22" i="196"/>
  <c r="E18" i="196"/>
  <c r="E46" i="196"/>
  <c r="E42" i="196"/>
  <c r="E38" i="196"/>
  <c r="E32" i="196"/>
  <c r="E25" i="196"/>
  <c r="E21" i="196"/>
  <c r="E17" i="196"/>
  <c r="E60" i="196"/>
  <c r="E58" i="196"/>
  <c r="E45" i="196"/>
  <c r="E41" i="196"/>
  <c r="E37" i="196"/>
  <c r="E31" i="196"/>
  <c r="E24" i="196"/>
  <c r="E20" i="196"/>
  <c r="E16" i="196"/>
  <c r="E54" i="196"/>
  <c r="E52" i="196"/>
  <c r="E51" i="196"/>
  <c r="E44" i="196"/>
  <c r="E40" i="196"/>
  <c r="E30" i="196"/>
  <c r="E23" i="196"/>
  <c r="E19" i="196"/>
  <c r="H50" i="188"/>
  <c r="H43" i="188"/>
  <c r="H59" i="188"/>
  <c r="H53" i="188"/>
  <c r="H49" i="188"/>
  <c r="H42" i="188"/>
  <c r="H58" i="188"/>
  <c r="H52" i="188"/>
  <c r="H45" i="188"/>
  <c r="H41" i="188"/>
  <c r="H37" i="188"/>
  <c r="H31" i="188"/>
  <c r="H57" i="188"/>
  <c r="H32" i="188"/>
  <c r="H22" i="188"/>
  <c r="H18" i="188"/>
  <c r="H30" i="188"/>
  <c r="H40" i="188"/>
  <c r="H29" i="188"/>
  <c r="H21" i="188"/>
  <c r="H17" i="188"/>
  <c r="H39" i="188"/>
  <c r="H28" i="188"/>
  <c r="H33" i="188" s="1"/>
  <c r="H65" i="188"/>
  <c r="H51" i="188"/>
  <c r="H38" i="188"/>
  <c r="H24" i="188"/>
  <c r="H20" i="188"/>
  <c r="H16" i="188"/>
  <c r="H44" i="188"/>
  <c r="H36" i="188"/>
  <c r="H46" i="188" s="1"/>
  <c r="H23" i="188"/>
  <c r="H19" i="188"/>
  <c r="H15" i="188"/>
  <c r="H25" i="188" s="1"/>
  <c r="H58" i="194"/>
  <c r="H52" i="194"/>
  <c r="H45" i="194"/>
  <c r="H41" i="194"/>
  <c r="H37" i="194"/>
  <c r="H31" i="194"/>
  <c r="H24" i="194"/>
  <c r="H20" i="194"/>
  <c r="H16" i="194"/>
  <c r="H51" i="194"/>
  <c r="H44" i="194"/>
  <c r="H40" i="194"/>
  <c r="H30" i="194"/>
  <c r="H23" i="194"/>
  <c r="H19" i="194"/>
  <c r="H60" i="194"/>
  <c r="H54" i="194"/>
  <c r="H50" i="194"/>
  <c r="H43" i="194"/>
  <c r="H39" i="194"/>
  <c r="H33" i="194"/>
  <c r="H29" i="194"/>
  <c r="H22" i="194"/>
  <c r="H18" i="194"/>
  <c r="H59" i="194"/>
  <c r="H53" i="194"/>
  <c r="H46" i="194"/>
  <c r="H42" i="194"/>
  <c r="H38" i="194"/>
  <c r="H32" i="194"/>
  <c r="H25" i="194"/>
  <c r="H21" i="194"/>
  <c r="H17" i="194"/>
  <c r="H66" i="194"/>
  <c r="C44" i="188"/>
  <c r="C38" i="188"/>
  <c r="C52" i="188"/>
  <c r="C37" i="188"/>
  <c r="C24" i="188"/>
  <c r="C20" i="188"/>
  <c r="C16" i="188"/>
  <c r="C45" i="188"/>
  <c r="C36" i="188"/>
  <c r="C57" i="188"/>
  <c r="C60" i="188" s="1"/>
  <c r="C53" i="188"/>
  <c r="C23" i="188"/>
  <c r="C19" i="188"/>
  <c r="C15" i="188"/>
  <c r="C49" i="188"/>
  <c r="C32" i="188"/>
  <c r="C58" i="188"/>
  <c r="C50" i="188"/>
  <c r="C42" i="188"/>
  <c r="C31" i="188"/>
  <c r="C22" i="188"/>
  <c r="C18" i="188"/>
  <c r="C43" i="188"/>
  <c r="C41" i="188"/>
  <c r="C30" i="188"/>
  <c r="C29" i="188"/>
  <c r="C65" i="188"/>
  <c r="C59" i="188"/>
  <c r="C51" i="188"/>
  <c r="C40" i="188"/>
  <c r="C39" i="188"/>
  <c r="C28" i="188"/>
  <c r="C33" i="188" s="1"/>
  <c r="C21" i="188"/>
  <c r="C17" i="188"/>
  <c r="L13" i="4"/>
  <c r="E58" i="195"/>
  <c r="E52" i="195"/>
  <c r="E45" i="195"/>
  <c r="E41" i="195"/>
  <c r="E37" i="195"/>
  <c r="E31" i="195"/>
  <c r="E24" i="195"/>
  <c r="E20" i="195"/>
  <c r="E16" i="195"/>
  <c r="E51" i="195"/>
  <c r="E44" i="195"/>
  <c r="E40" i="195"/>
  <c r="E30" i="195"/>
  <c r="E23" i="195"/>
  <c r="E19" i="195"/>
  <c r="E60" i="195"/>
  <c r="E54" i="195"/>
  <c r="E50" i="195"/>
  <c r="E43" i="195"/>
  <c r="E39" i="195"/>
  <c r="E33" i="195"/>
  <c r="E29" i="195"/>
  <c r="E22" i="195"/>
  <c r="E18" i="195"/>
  <c r="E59" i="195"/>
  <c r="E53" i="195"/>
  <c r="E46" i="195"/>
  <c r="E42" i="195"/>
  <c r="E38" i="195"/>
  <c r="E32" i="195"/>
  <c r="E25" i="195"/>
  <c r="E21" i="195"/>
  <c r="E17" i="195"/>
  <c r="E66" i="195"/>
  <c r="H46" i="196"/>
  <c r="H42" i="196"/>
  <c r="H38" i="196"/>
  <c r="H32" i="196"/>
  <c r="H25" i="196"/>
  <c r="H21" i="196"/>
  <c r="H17" i="196"/>
  <c r="H66" i="196"/>
  <c r="H58" i="196"/>
  <c r="H45" i="196"/>
  <c r="H41" i="196"/>
  <c r="H37" i="196"/>
  <c r="H31" i="196"/>
  <c r="H24" i="196"/>
  <c r="H20" i="196"/>
  <c r="H16" i="196"/>
  <c r="H52" i="196"/>
  <c r="H44" i="196"/>
  <c r="H40" i="196"/>
  <c r="H30" i="196"/>
  <c r="H23" i="196"/>
  <c r="H19" i="196"/>
  <c r="H50" i="196"/>
  <c r="H43" i="196"/>
  <c r="H39" i="196"/>
  <c r="H33" i="196"/>
  <c r="H29" i="196"/>
  <c r="H34" i="196" s="1"/>
  <c r="H22" i="196"/>
  <c r="H18" i="196"/>
  <c r="H20" i="197"/>
  <c r="H16" i="197"/>
  <c r="H21" i="197"/>
  <c r="H19" i="197"/>
  <c r="H17" i="197"/>
  <c r="K21" i="197"/>
  <c r="K17" i="197"/>
  <c r="E6" i="4"/>
  <c r="D58" i="188"/>
  <c r="D52" i="188"/>
  <c r="D45" i="188"/>
  <c r="D65" i="188"/>
  <c r="D57" i="188"/>
  <c r="D51" i="188"/>
  <c r="D44" i="188"/>
  <c r="D50" i="188"/>
  <c r="D43" i="188"/>
  <c r="D39" i="188"/>
  <c r="D29" i="188"/>
  <c r="D37" i="188"/>
  <c r="D24" i="188"/>
  <c r="D20" i="188"/>
  <c r="D16" i="188"/>
  <c r="D36" i="188"/>
  <c r="D15" i="188"/>
  <c r="D53" i="188"/>
  <c r="D23" i="188"/>
  <c r="D19" i="188"/>
  <c r="D49" i="188"/>
  <c r="D32" i="188"/>
  <c r="D42" i="188"/>
  <c r="D31" i="188"/>
  <c r="D22" i="188"/>
  <c r="D18" i="188"/>
  <c r="D41" i="188"/>
  <c r="D30" i="188"/>
  <c r="D59" i="188"/>
  <c r="D40" i="188"/>
  <c r="D28" i="188"/>
  <c r="D21" i="188"/>
  <c r="D17" i="188"/>
  <c r="D38" i="188"/>
  <c r="E60" i="191"/>
  <c r="E54" i="191"/>
  <c r="E50" i="191"/>
  <c r="E43" i="191"/>
  <c r="E39" i="191"/>
  <c r="E33" i="191"/>
  <c r="E29" i="191"/>
  <c r="E22" i="191"/>
  <c r="E18" i="191"/>
  <c r="E66" i="191"/>
  <c r="E59" i="191"/>
  <c r="E53" i="191"/>
  <c r="E46" i="191"/>
  <c r="E42" i="191"/>
  <c r="E38" i="191"/>
  <c r="E32" i="191"/>
  <c r="E25" i="191"/>
  <c r="E21" i="191"/>
  <c r="E17" i="191"/>
  <c r="E58" i="191"/>
  <c r="E61" i="191" s="1"/>
  <c r="E52" i="191"/>
  <c r="E45" i="191"/>
  <c r="E41" i="191"/>
  <c r="E37" i="191"/>
  <c r="E31" i="191"/>
  <c r="E24" i="191"/>
  <c r="E20" i="191"/>
  <c r="E16" i="191"/>
  <c r="E51" i="191"/>
  <c r="E44" i="191"/>
  <c r="E40" i="191"/>
  <c r="E30" i="191"/>
  <c r="E23" i="191"/>
  <c r="E19" i="191"/>
  <c r="H60" i="195"/>
  <c r="H54" i="195"/>
  <c r="H50" i="195"/>
  <c r="H43" i="195"/>
  <c r="H39" i="195"/>
  <c r="H33" i="195"/>
  <c r="H29" i="195"/>
  <c r="H22" i="195"/>
  <c r="H18" i="195"/>
  <c r="H59" i="195"/>
  <c r="H53" i="195"/>
  <c r="H46" i="195"/>
  <c r="H42" i="195"/>
  <c r="H38" i="195"/>
  <c r="H32" i="195"/>
  <c r="H25" i="195"/>
  <c r="H21" i="195"/>
  <c r="H17" i="195"/>
  <c r="H66" i="195"/>
  <c r="H58" i="195"/>
  <c r="H61" i="195" s="1"/>
  <c r="H52" i="195"/>
  <c r="H45" i="195"/>
  <c r="H41" i="195"/>
  <c r="H37" i="195"/>
  <c r="H47" i="195" s="1"/>
  <c r="H31" i="195"/>
  <c r="H24" i="195"/>
  <c r="H20" i="195"/>
  <c r="H16" i="195"/>
  <c r="H51" i="195"/>
  <c r="H44" i="195"/>
  <c r="H40" i="195"/>
  <c r="H30" i="195"/>
  <c r="H23" i="195"/>
  <c r="H19" i="195"/>
  <c r="K59" i="196"/>
  <c r="K53" i="196"/>
  <c r="K52" i="196"/>
  <c r="K44" i="196"/>
  <c r="K40" i="196"/>
  <c r="K30" i="196"/>
  <c r="K23" i="196"/>
  <c r="K19" i="196"/>
  <c r="K51" i="196"/>
  <c r="K50" i="196"/>
  <c r="K43" i="196"/>
  <c r="K39" i="196"/>
  <c r="K33" i="196"/>
  <c r="K29" i="196"/>
  <c r="K34" i="196" s="1"/>
  <c r="K22" i="196"/>
  <c r="K18" i="196"/>
  <c r="K46" i="196"/>
  <c r="K42" i="196"/>
  <c r="K38" i="196"/>
  <c r="K32" i="196"/>
  <c r="K25" i="196"/>
  <c r="K21" i="196"/>
  <c r="K17" i="196"/>
  <c r="K58" i="196"/>
  <c r="K45" i="196"/>
  <c r="K41" i="196"/>
  <c r="K37" i="196"/>
  <c r="K47" i="196" s="1"/>
  <c r="K31" i="196"/>
  <c r="K24" i="196"/>
  <c r="K20" i="196"/>
  <c r="K16" i="196"/>
  <c r="L27" i="4"/>
  <c r="E44" i="189"/>
  <c r="E20" i="189"/>
  <c r="E42" i="189"/>
  <c r="E22" i="189"/>
  <c r="E40" i="189"/>
  <c r="E24" i="189"/>
  <c r="E43" i="189"/>
  <c r="E46" i="189"/>
  <c r="E17" i="189"/>
  <c r="E18" i="189"/>
  <c r="E19" i="189"/>
  <c r="E38" i="189"/>
  <c r="E41" i="189"/>
  <c r="E21" i="189"/>
  <c r="E23" i="189"/>
  <c r="E45" i="189"/>
  <c r="E25" i="189"/>
  <c r="E39" i="189"/>
  <c r="H5" i="4"/>
  <c r="F23" i="186"/>
  <c r="F44" i="186"/>
  <c r="F19" i="186"/>
  <c r="F40" i="186"/>
  <c r="F16" i="186"/>
  <c r="F37" i="186"/>
  <c r="K66" i="192"/>
  <c r="K58" i="192"/>
  <c r="K52" i="192"/>
  <c r="K45" i="192"/>
  <c r="K41" i="192"/>
  <c r="K37" i="192"/>
  <c r="K31" i="192"/>
  <c r="K24" i="192"/>
  <c r="K51" i="192"/>
  <c r="K44" i="192"/>
  <c r="K60" i="192"/>
  <c r="K54" i="192"/>
  <c r="K50" i="192"/>
  <c r="K43" i="192"/>
  <c r="K39" i="192"/>
  <c r="K33" i="192"/>
  <c r="K59" i="192"/>
  <c r="K53" i="192"/>
  <c r="K46" i="192"/>
  <c r="K42" i="192"/>
  <c r="K38" i="192"/>
  <c r="K32" i="192"/>
  <c r="K40" i="192"/>
  <c r="K29" i="192"/>
  <c r="K21" i="192"/>
  <c r="K17" i="192"/>
  <c r="K25" i="192"/>
  <c r="K20" i="192"/>
  <c r="K16" i="192"/>
  <c r="K23" i="192"/>
  <c r="K19" i="192"/>
  <c r="K30" i="192"/>
  <c r="K22" i="192"/>
  <c r="K18" i="192"/>
  <c r="E5" i="4"/>
  <c r="C37" i="186"/>
  <c r="C23" i="186"/>
  <c r="C44" i="186"/>
  <c r="C19" i="186"/>
  <c r="C40" i="186"/>
  <c r="C16" i="186"/>
  <c r="F65" i="188"/>
  <c r="F57" i="188"/>
  <c r="F51" i="188"/>
  <c r="F44" i="188"/>
  <c r="F50" i="188"/>
  <c r="F43" i="188"/>
  <c r="F59" i="188"/>
  <c r="F53" i="188"/>
  <c r="F49" i="188"/>
  <c r="F42" i="188"/>
  <c r="F38" i="188"/>
  <c r="F32" i="188"/>
  <c r="F28" i="188"/>
  <c r="F45" i="188"/>
  <c r="F23" i="188"/>
  <c r="F19" i="188"/>
  <c r="F15" i="188"/>
  <c r="F31" i="188"/>
  <c r="F22" i="188"/>
  <c r="F18" i="188"/>
  <c r="F58" i="188"/>
  <c r="F41" i="188"/>
  <c r="F30" i="188"/>
  <c r="F40" i="188"/>
  <c r="F46" i="188" s="1"/>
  <c r="F29" i="188"/>
  <c r="F21" i="188"/>
  <c r="F17" i="188"/>
  <c r="F39" i="188"/>
  <c r="F37" i="188"/>
  <c r="F24" i="188"/>
  <c r="F20" i="188"/>
  <c r="F16" i="188"/>
  <c r="F52" i="188"/>
  <c r="F36" i="188"/>
  <c r="H66" i="191"/>
  <c r="H59" i="191"/>
  <c r="H53" i="191"/>
  <c r="H46" i="191"/>
  <c r="H42" i="191"/>
  <c r="H38" i="191"/>
  <c r="H32" i="191"/>
  <c r="H25" i="191"/>
  <c r="H21" i="191"/>
  <c r="H17" i="191"/>
  <c r="H58" i="191"/>
  <c r="H61" i="191" s="1"/>
  <c r="H52" i="191"/>
  <c r="H45" i="191"/>
  <c r="H41" i="191"/>
  <c r="H37" i="191"/>
  <c r="H31" i="191"/>
  <c r="H24" i="191"/>
  <c r="H20" i="191"/>
  <c r="H16" i="191"/>
  <c r="H51" i="191"/>
  <c r="H44" i="191"/>
  <c r="H40" i="191"/>
  <c r="H30" i="191"/>
  <c r="H23" i="191"/>
  <c r="H19" i="191"/>
  <c r="H60" i="191"/>
  <c r="H54" i="191"/>
  <c r="H50" i="191"/>
  <c r="H43" i="191"/>
  <c r="H39" i="191"/>
  <c r="H33" i="191"/>
  <c r="H29" i="191"/>
  <c r="H22" i="191"/>
  <c r="H18" i="191"/>
  <c r="K59" i="195"/>
  <c r="K53" i="195"/>
  <c r="K46" i="195"/>
  <c r="K42" i="195"/>
  <c r="K38" i="195"/>
  <c r="K32" i="195"/>
  <c r="K25" i="195"/>
  <c r="K21" i="195"/>
  <c r="K17" i="195"/>
  <c r="K66" i="195"/>
  <c r="K58" i="195"/>
  <c r="K52" i="195"/>
  <c r="K45" i="195"/>
  <c r="K41" i="195"/>
  <c r="K37" i="195"/>
  <c r="K31" i="195"/>
  <c r="K24" i="195"/>
  <c r="K20" i="195"/>
  <c r="K16" i="195"/>
  <c r="K51" i="195"/>
  <c r="K44" i="195"/>
  <c r="K40" i="195"/>
  <c r="K30" i="195"/>
  <c r="K23" i="195"/>
  <c r="K19" i="195"/>
  <c r="K60" i="195"/>
  <c r="K54" i="195"/>
  <c r="K50" i="195"/>
  <c r="K55" i="195" s="1"/>
  <c r="K43" i="195"/>
  <c r="K39" i="195"/>
  <c r="K33" i="195"/>
  <c r="K29" i="195"/>
  <c r="K34" i="195" s="1"/>
  <c r="K22" i="195"/>
  <c r="K18" i="195"/>
  <c r="L20" i="4"/>
  <c r="E51" i="192"/>
  <c r="E44" i="192"/>
  <c r="E40" i="192"/>
  <c r="E30" i="192"/>
  <c r="E60" i="192"/>
  <c r="E54" i="192"/>
  <c r="E50" i="192"/>
  <c r="E43" i="192"/>
  <c r="E59" i="192"/>
  <c r="E53" i="192"/>
  <c r="E46" i="192"/>
  <c r="E42" i="192"/>
  <c r="E38" i="192"/>
  <c r="E66" i="192"/>
  <c r="E58" i="192"/>
  <c r="E52" i="192"/>
  <c r="E45" i="192"/>
  <c r="E41" i="192"/>
  <c r="E47" i="192" s="1"/>
  <c r="E37" i="192"/>
  <c r="E25" i="192"/>
  <c r="E33" i="192"/>
  <c r="E24" i="192"/>
  <c r="E20" i="192"/>
  <c r="E16" i="192"/>
  <c r="E32" i="192"/>
  <c r="E31" i="192"/>
  <c r="E23" i="192"/>
  <c r="E19" i="192"/>
  <c r="E22" i="192"/>
  <c r="E18" i="192"/>
  <c r="E39" i="192"/>
  <c r="E29" i="192"/>
  <c r="E21" i="192"/>
  <c r="E17" i="192"/>
  <c r="H45" i="189"/>
  <c r="H23" i="189"/>
  <c r="H43" i="189"/>
  <c r="H17" i="189"/>
  <c r="H25" i="189"/>
  <c r="H38" i="189"/>
  <c r="H46" i="189"/>
  <c r="H41" i="189"/>
  <c r="H19" i="189"/>
  <c r="H39" i="189"/>
  <c r="H42" i="189"/>
  <c r="H18" i="189"/>
  <c r="H40" i="189"/>
  <c r="H20" i="189"/>
  <c r="H21" i="189"/>
  <c r="H44" i="189"/>
  <c r="H22" i="189"/>
  <c r="H24" i="189"/>
  <c r="L51" i="191"/>
  <c r="L44" i="191"/>
  <c r="L40" i="191"/>
  <c r="L30" i="191"/>
  <c r="L23" i="191"/>
  <c r="L19" i="191"/>
  <c r="L60" i="191"/>
  <c r="L54" i="191"/>
  <c r="L50" i="191"/>
  <c r="L43" i="191"/>
  <c r="L39" i="191"/>
  <c r="L33" i="191"/>
  <c r="L29" i="191"/>
  <c r="L22" i="191"/>
  <c r="L18" i="191"/>
  <c r="L66" i="191"/>
  <c r="L59" i="191"/>
  <c r="L53" i="191"/>
  <c r="L46" i="191"/>
  <c r="L42" i="191"/>
  <c r="L38" i="191"/>
  <c r="L32" i="191"/>
  <c r="L25" i="191"/>
  <c r="L21" i="191"/>
  <c r="L17" i="191"/>
  <c r="L58" i="191"/>
  <c r="L61" i="191" s="1"/>
  <c r="L52" i="191"/>
  <c r="L45" i="191"/>
  <c r="L41" i="191"/>
  <c r="L37" i="191"/>
  <c r="L47" i="191" s="1"/>
  <c r="L31" i="191"/>
  <c r="L24" i="191"/>
  <c r="L20" i="191"/>
  <c r="L16" i="191"/>
  <c r="L26" i="191" s="1"/>
  <c r="K6" i="4"/>
  <c r="I49" i="188"/>
  <c r="I31" i="188"/>
  <c r="I30" i="188"/>
  <c r="I58" i="188"/>
  <c r="I42" i="188"/>
  <c r="I41" i="188"/>
  <c r="I40" i="188"/>
  <c r="I29" i="188"/>
  <c r="I21" i="188"/>
  <c r="I17" i="188"/>
  <c r="I50" i="188"/>
  <c r="I39" i="188"/>
  <c r="I28" i="188"/>
  <c r="I65" i="188"/>
  <c r="I59" i="188"/>
  <c r="I51" i="188"/>
  <c r="I43" i="188"/>
  <c r="I38" i="188"/>
  <c r="I24" i="188"/>
  <c r="I20" i="188"/>
  <c r="I16" i="188"/>
  <c r="I44" i="188"/>
  <c r="I37" i="188"/>
  <c r="I36" i="188"/>
  <c r="I52" i="188"/>
  <c r="I23" i="188"/>
  <c r="I19" i="188"/>
  <c r="I15" i="188"/>
  <c r="I45" i="188"/>
  <c r="I57" i="188"/>
  <c r="I53" i="188"/>
  <c r="I32" i="188"/>
  <c r="I22" i="188"/>
  <c r="I18" i="188"/>
  <c r="D37" i="186"/>
  <c r="D23" i="186"/>
  <c r="D19" i="186"/>
  <c r="D44" i="186"/>
  <c r="D40" i="186"/>
  <c r="D16" i="186"/>
  <c r="G53" i="188"/>
  <c r="G57" i="188"/>
  <c r="G49" i="188"/>
  <c r="G54" i="188" s="1"/>
  <c r="G32" i="188"/>
  <c r="G31" i="188"/>
  <c r="G22" i="188"/>
  <c r="G18" i="188"/>
  <c r="G58" i="188"/>
  <c r="G42" i="188"/>
  <c r="G41" i="188"/>
  <c r="G30" i="188"/>
  <c r="G50" i="188"/>
  <c r="G40" i="188"/>
  <c r="G29" i="188"/>
  <c r="G21" i="188"/>
  <c r="G17" i="188"/>
  <c r="G59" i="188"/>
  <c r="G43" i="188"/>
  <c r="G39" i="188"/>
  <c r="G28" i="188"/>
  <c r="G65" i="188"/>
  <c r="G51" i="188"/>
  <c r="G38" i="188"/>
  <c r="G37" i="188"/>
  <c r="G24" i="188"/>
  <c r="G20" i="188"/>
  <c r="G16" i="188"/>
  <c r="G52" i="188"/>
  <c r="G44" i="188"/>
  <c r="G36" i="188"/>
  <c r="G45" i="188"/>
  <c r="G23" i="188"/>
  <c r="G19" i="188"/>
  <c r="G15" i="188"/>
  <c r="K51" i="191"/>
  <c r="K44" i="191"/>
  <c r="K40" i="191"/>
  <c r="K30" i="191"/>
  <c r="K23" i="191"/>
  <c r="K19" i="191"/>
  <c r="K60" i="191"/>
  <c r="K54" i="191"/>
  <c r="K50" i="191"/>
  <c r="K55" i="191" s="1"/>
  <c r="K43" i="191"/>
  <c r="K39" i="191"/>
  <c r="K33" i="191"/>
  <c r="K29" i="191"/>
  <c r="K34" i="191" s="1"/>
  <c r="K22" i="191"/>
  <c r="K18" i="191"/>
  <c r="K66" i="191"/>
  <c r="K59" i="191"/>
  <c r="K53" i="191"/>
  <c r="K46" i="191"/>
  <c r="K42" i="191"/>
  <c r="K38" i="191"/>
  <c r="K32" i="191"/>
  <c r="K25" i="191"/>
  <c r="K21" i="191"/>
  <c r="K17" i="191"/>
  <c r="K58" i="191"/>
  <c r="K52" i="191"/>
  <c r="K45" i="191"/>
  <c r="K41" i="191"/>
  <c r="K37" i="191"/>
  <c r="K31" i="191"/>
  <c r="K24" i="191"/>
  <c r="K20" i="191"/>
  <c r="K26" i="191" s="1"/>
  <c r="K16" i="191"/>
  <c r="L16" i="4"/>
  <c r="E59" i="194"/>
  <c r="E53" i="194"/>
  <c r="E46" i="194"/>
  <c r="E42" i="194"/>
  <c r="E38" i="194"/>
  <c r="E32" i="194"/>
  <c r="E25" i="194"/>
  <c r="E21" i="194"/>
  <c r="E17" i="194"/>
  <c r="E66" i="194"/>
  <c r="E58" i="194"/>
  <c r="E52" i="194"/>
  <c r="E45" i="194"/>
  <c r="E41" i="194"/>
  <c r="E37" i="194"/>
  <c r="E31" i="194"/>
  <c r="E24" i="194"/>
  <c r="E20" i="194"/>
  <c r="E16" i="194"/>
  <c r="E51" i="194"/>
  <c r="E44" i="194"/>
  <c r="E40" i="194"/>
  <c r="E30" i="194"/>
  <c r="E23" i="194"/>
  <c r="E19" i="194"/>
  <c r="E60" i="194"/>
  <c r="E54" i="194"/>
  <c r="E50" i="194"/>
  <c r="E43" i="194"/>
  <c r="E39" i="194"/>
  <c r="E33" i="194"/>
  <c r="E29" i="194"/>
  <c r="E22" i="194"/>
  <c r="E18" i="194"/>
  <c r="E20" i="197"/>
  <c r="E16" i="197"/>
  <c r="H66" i="192"/>
  <c r="H58" i="192"/>
  <c r="H61" i="192" s="1"/>
  <c r="H31" i="192"/>
  <c r="H23" i="192"/>
  <c r="H19" i="192"/>
  <c r="H60" i="192"/>
  <c r="H59" i="192"/>
  <c r="H54" i="192"/>
  <c r="H53" i="192"/>
  <c r="H52" i="192"/>
  <c r="H51" i="192"/>
  <c r="H50" i="192"/>
  <c r="H46" i="192"/>
  <c r="H45" i="192"/>
  <c r="H44" i="192"/>
  <c r="H43" i="192"/>
  <c r="H42" i="192"/>
  <c r="H41" i="192"/>
  <c r="H30" i="192"/>
  <c r="H22" i="192"/>
  <c r="H18" i="192"/>
  <c r="H40" i="192"/>
  <c r="H39" i="192"/>
  <c r="H29" i="192"/>
  <c r="H38" i="192"/>
  <c r="H37" i="192"/>
  <c r="H47" i="192" s="1"/>
  <c r="H21" i="192"/>
  <c r="H17" i="192"/>
  <c r="H25" i="192"/>
  <c r="H33" i="192"/>
  <c r="H24" i="192"/>
  <c r="H20" i="192"/>
  <c r="H16" i="192"/>
  <c r="H32" i="192"/>
  <c r="K38" i="189"/>
  <c r="K46" i="189"/>
  <c r="K22" i="189"/>
  <c r="K44" i="189"/>
  <c r="K20" i="189"/>
  <c r="K39" i="189"/>
  <c r="K42" i="189"/>
  <c r="K18" i="189"/>
  <c r="K45" i="189"/>
  <c r="K19" i="189"/>
  <c r="K25" i="189"/>
  <c r="K23" i="189"/>
  <c r="K40" i="189"/>
  <c r="K43" i="189"/>
  <c r="K17" i="189"/>
  <c r="K21" i="189"/>
  <c r="K24" i="189"/>
  <c r="K41" i="189"/>
  <c r="E58" i="202"/>
  <c r="E52" i="202"/>
  <c r="E45" i="202"/>
  <c r="E41" i="202"/>
  <c r="E37" i="202"/>
  <c r="E31" i="202"/>
  <c r="E24" i="202"/>
  <c r="E20" i="202"/>
  <c r="E16" i="202"/>
  <c r="E51" i="202"/>
  <c r="E44" i="202"/>
  <c r="E40" i="202"/>
  <c r="E30" i="202"/>
  <c r="E23" i="202"/>
  <c r="E19" i="202"/>
  <c r="E60" i="202"/>
  <c r="E54" i="202"/>
  <c r="E50" i="202"/>
  <c r="E43" i="202"/>
  <c r="E39" i="202"/>
  <c r="E33" i="202"/>
  <c r="E29" i="202"/>
  <c r="E22" i="202"/>
  <c r="E18" i="202"/>
  <c r="E59" i="202"/>
  <c r="E53" i="202"/>
  <c r="E46" i="202"/>
  <c r="E42" i="202"/>
  <c r="E38" i="202"/>
  <c r="E32" i="202"/>
  <c r="E25" i="202"/>
  <c r="E21" i="202"/>
  <c r="E17" i="202"/>
  <c r="E66" i="202"/>
  <c r="H60" i="202"/>
  <c r="H54" i="202"/>
  <c r="H50" i="202"/>
  <c r="H43" i="202"/>
  <c r="H39" i="202"/>
  <c r="H33" i="202"/>
  <c r="H29" i="202"/>
  <c r="H22" i="202"/>
  <c r="H18" i="202"/>
  <c r="H59" i="202"/>
  <c r="H53" i="202"/>
  <c r="H46" i="202"/>
  <c r="H42" i="202"/>
  <c r="H38" i="202"/>
  <c r="H32" i="202"/>
  <c r="H25" i="202"/>
  <c r="H21" i="202"/>
  <c r="H17" i="202"/>
  <c r="H66" i="202"/>
  <c r="H58" i="202"/>
  <c r="H61" i="202" s="1"/>
  <c r="H52" i="202"/>
  <c r="H45" i="202"/>
  <c r="H41" i="202"/>
  <c r="H37" i="202"/>
  <c r="H31" i="202"/>
  <c r="H24" i="202"/>
  <c r="H20" i="202"/>
  <c r="H16" i="202"/>
  <c r="H51" i="202"/>
  <c r="H44" i="202"/>
  <c r="H40" i="202"/>
  <c r="H30" i="202"/>
  <c r="H23" i="202"/>
  <c r="H19" i="202"/>
  <c r="K59" i="202"/>
  <c r="K53" i="202"/>
  <c r="K46" i="202"/>
  <c r="K42" i="202"/>
  <c r="K38" i="202"/>
  <c r="K32" i="202"/>
  <c r="K25" i="202"/>
  <c r="K21" i="202"/>
  <c r="K17" i="202"/>
  <c r="K66" i="202"/>
  <c r="K58" i="202"/>
  <c r="K52" i="202"/>
  <c r="K45" i="202"/>
  <c r="K41" i="202"/>
  <c r="K37" i="202"/>
  <c r="K31" i="202"/>
  <c r="K24" i="202"/>
  <c r="K20" i="202"/>
  <c r="K16" i="202"/>
  <c r="K51" i="202"/>
  <c r="K44" i="202"/>
  <c r="K40" i="202"/>
  <c r="K30" i="202"/>
  <c r="K23" i="202"/>
  <c r="K19" i="202"/>
  <c r="K60" i="202"/>
  <c r="K54" i="202"/>
  <c r="K50" i="202"/>
  <c r="K43" i="202"/>
  <c r="K39" i="202"/>
  <c r="K33" i="202"/>
  <c r="K29" i="202"/>
  <c r="K22" i="202"/>
  <c r="K18" i="202"/>
  <c r="L66" i="202"/>
  <c r="L58" i="202"/>
  <c r="L52" i="202"/>
  <c r="L45" i="202"/>
  <c r="L41" i="202"/>
  <c r="L37" i="202"/>
  <c r="L31" i="202"/>
  <c r="L24" i="202"/>
  <c r="L20" i="202"/>
  <c r="L16" i="202"/>
  <c r="L51" i="202"/>
  <c r="L44" i="202"/>
  <c r="L40" i="202"/>
  <c r="L30" i="202"/>
  <c r="L23" i="202"/>
  <c r="L19" i="202"/>
  <c r="L60" i="202"/>
  <c r="L54" i="202"/>
  <c r="L50" i="202"/>
  <c r="L43" i="202"/>
  <c r="L39" i="202"/>
  <c r="L33" i="202"/>
  <c r="L29" i="202"/>
  <c r="L22" i="202"/>
  <c r="L18" i="202"/>
  <c r="L59" i="202"/>
  <c r="L53" i="202"/>
  <c r="L46" i="202"/>
  <c r="L42" i="202"/>
  <c r="L38" i="202"/>
  <c r="L32" i="202"/>
  <c r="L25" i="202"/>
  <c r="L21" i="202"/>
  <c r="L17" i="202"/>
  <c r="E60" i="218"/>
  <c r="E54" i="218"/>
  <c r="E50" i="218"/>
  <c r="E43" i="218"/>
  <c r="E39" i="218"/>
  <c r="E33" i="218"/>
  <c r="E29" i="218"/>
  <c r="E22" i="218"/>
  <c r="E18" i="218"/>
  <c r="E59" i="218"/>
  <c r="E53" i="218"/>
  <c r="E46" i="218"/>
  <c r="E42" i="218"/>
  <c r="E38" i="218"/>
  <c r="E32" i="218"/>
  <c r="E25" i="218"/>
  <c r="E21" i="218"/>
  <c r="E17" i="218"/>
  <c r="E66" i="218"/>
  <c r="E58" i="218"/>
  <c r="E52" i="218"/>
  <c r="E45" i="218"/>
  <c r="E41" i="218"/>
  <c r="E37" i="218"/>
  <c r="E31" i="218"/>
  <c r="E24" i="218"/>
  <c r="E20" i="218"/>
  <c r="E16" i="218"/>
  <c r="E51" i="218"/>
  <c r="E44" i="218"/>
  <c r="E40" i="218"/>
  <c r="E30" i="218"/>
  <c r="E23" i="218"/>
  <c r="E19" i="218"/>
  <c r="H66" i="218"/>
  <c r="H58" i="218"/>
  <c r="H52" i="218"/>
  <c r="H45" i="218"/>
  <c r="H41" i="218"/>
  <c r="H37" i="218"/>
  <c r="H31" i="218"/>
  <c r="H24" i="218"/>
  <c r="H20" i="218"/>
  <c r="H16" i="218"/>
  <c r="H51" i="218"/>
  <c r="H44" i="218"/>
  <c r="H40" i="218"/>
  <c r="H30" i="218"/>
  <c r="H60" i="218"/>
  <c r="H54" i="218"/>
  <c r="H50" i="218"/>
  <c r="H43" i="218"/>
  <c r="H39" i="218"/>
  <c r="H33" i="218"/>
  <c r="H29" i="218"/>
  <c r="H22" i="218"/>
  <c r="H18" i="218"/>
  <c r="H59" i="218"/>
  <c r="H53" i="218"/>
  <c r="H46" i="218"/>
  <c r="H42" i="218"/>
  <c r="H38" i="218"/>
  <c r="H32" i="218"/>
  <c r="H25" i="218"/>
  <c r="H21" i="218"/>
  <c r="H17" i="218"/>
  <c r="H23" i="218"/>
  <c r="H19" i="218"/>
  <c r="K51" i="218"/>
  <c r="K44" i="218"/>
  <c r="K40" i="218"/>
  <c r="K30" i="218"/>
  <c r="K23" i="218"/>
  <c r="K19" i="218"/>
  <c r="K60" i="218"/>
  <c r="K54" i="218"/>
  <c r="K50" i="218"/>
  <c r="K43" i="218"/>
  <c r="K39" i="218"/>
  <c r="K33" i="218"/>
  <c r="K29" i="218"/>
  <c r="K22" i="218"/>
  <c r="K18" i="218"/>
  <c r="K59" i="218"/>
  <c r="K53" i="218"/>
  <c r="K46" i="218"/>
  <c r="K42" i="218"/>
  <c r="K38" i="218"/>
  <c r="K32" i="218"/>
  <c r="K25" i="218"/>
  <c r="K21" i="218"/>
  <c r="K17" i="218"/>
  <c r="K66" i="218"/>
  <c r="K58" i="218"/>
  <c r="K61" i="218" s="1"/>
  <c r="K52" i="218"/>
  <c r="K45" i="218"/>
  <c r="K41" i="218"/>
  <c r="K37" i="218"/>
  <c r="K31" i="218"/>
  <c r="K24" i="218"/>
  <c r="K20" i="218"/>
  <c r="K16" i="218"/>
  <c r="K26" i="218" s="1"/>
  <c r="L60" i="218"/>
  <c r="L54" i="218"/>
  <c r="L50" i="218"/>
  <c r="L43" i="218"/>
  <c r="L39" i="218"/>
  <c r="L33" i="218"/>
  <c r="L29" i="218"/>
  <c r="L22" i="218"/>
  <c r="L18" i="218"/>
  <c r="L59" i="218"/>
  <c r="L53" i="218"/>
  <c r="L46" i="218"/>
  <c r="L42" i="218"/>
  <c r="L38" i="218"/>
  <c r="L32" i="218"/>
  <c r="L66" i="218"/>
  <c r="L58" i="218"/>
  <c r="L61" i="218" s="1"/>
  <c r="L52" i="218"/>
  <c r="L45" i="218"/>
  <c r="L41" i="218"/>
  <c r="L37" i="218"/>
  <c r="L31" i="218"/>
  <c r="L24" i="218"/>
  <c r="L20" i="218"/>
  <c r="L16" i="218"/>
  <c r="L51" i="218"/>
  <c r="L44" i="218"/>
  <c r="L40" i="218"/>
  <c r="L30" i="218"/>
  <c r="L34" i="218" s="1"/>
  <c r="L23" i="218"/>
  <c r="L19" i="218"/>
  <c r="L17" i="218"/>
  <c r="L25" i="218"/>
  <c r="L21" i="218"/>
  <c r="L9" i="4"/>
  <c r="E59" i="205"/>
  <c r="E53" i="205"/>
  <c r="E46" i="205"/>
  <c r="E42" i="205"/>
  <c r="E38" i="205"/>
  <c r="E32" i="205"/>
  <c r="E25" i="205"/>
  <c r="E21" i="205"/>
  <c r="E17" i="205"/>
  <c r="E66" i="205"/>
  <c r="E58" i="205"/>
  <c r="E52" i="205"/>
  <c r="E45" i="205"/>
  <c r="E41" i="205"/>
  <c r="E37" i="205"/>
  <c r="E31" i="205"/>
  <c r="E24" i="205"/>
  <c r="E20" i="205"/>
  <c r="E16" i="205"/>
  <c r="E60" i="205"/>
  <c r="E54" i="205"/>
  <c r="E50" i="205"/>
  <c r="E43" i="205"/>
  <c r="E39" i="205"/>
  <c r="E33" i="205"/>
  <c r="E30" i="205"/>
  <c r="E44" i="205"/>
  <c r="E19" i="205"/>
  <c r="E18" i="205"/>
  <c r="E40" i="205"/>
  <c r="E23" i="205"/>
  <c r="E22" i="205"/>
  <c r="E51" i="205"/>
  <c r="E29" i="205"/>
  <c r="H51" i="205"/>
  <c r="H44" i="205"/>
  <c r="H40" i="205"/>
  <c r="H30" i="205"/>
  <c r="H23" i="205"/>
  <c r="H19" i="205"/>
  <c r="H60" i="205"/>
  <c r="H54" i="205"/>
  <c r="H50" i="205"/>
  <c r="H43" i="205"/>
  <c r="H39" i="205"/>
  <c r="H33" i="205"/>
  <c r="H29" i="205"/>
  <c r="H59" i="205"/>
  <c r="H53" i="205"/>
  <c r="H46" i="205"/>
  <c r="H42" i="205"/>
  <c r="H38" i="205"/>
  <c r="H32" i="205"/>
  <c r="H25" i="205"/>
  <c r="H21" i="205"/>
  <c r="H17" i="205"/>
  <c r="H66" i="205"/>
  <c r="H58" i="205"/>
  <c r="H52" i="205"/>
  <c r="H45" i="205"/>
  <c r="H41" i="205"/>
  <c r="H37" i="205"/>
  <c r="H31" i="205"/>
  <c r="H24" i="205"/>
  <c r="H20" i="205"/>
  <c r="H26" i="205" s="1"/>
  <c r="H16" i="205"/>
  <c r="H22" i="205"/>
  <c r="H18" i="205"/>
  <c r="K60" i="205"/>
  <c r="K54" i="205"/>
  <c r="K50" i="205"/>
  <c r="K43" i="205"/>
  <c r="K39" i="205"/>
  <c r="K33" i="205"/>
  <c r="K29" i="205"/>
  <c r="K22" i="205"/>
  <c r="K18" i="205"/>
  <c r="K59" i="205"/>
  <c r="K53" i="205"/>
  <c r="K46" i="205"/>
  <c r="K42" i="205"/>
  <c r="K38" i="205"/>
  <c r="K32" i="205"/>
  <c r="K25" i="205"/>
  <c r="K21" i="205"/>
  <c r="K17" i="205"/>
  <c r="K66" i="205"/>
  <c r="K58" i="205"/>
  <c r="K51" i="205"/>
  <c r="K44" i="205"/>
  <c r="K40" i="205"/>
  <c r="K30" i="205"/>
  <c r="K41" i="205"/>
  <c r="K24" i="205"/>
  <c r="K37" i="205"/>
  <c r="K52" i="205"/>
  <c r="K16" i="205"/>
  <c r="K26" i="205" s="1"/>
  <c r="K31" i="205"/>
  <c r="K19" i="205"/>
  <c r="K45" i="205"/>
  <c r="K20" i="205"/>
  <c r="K23" i="205"/>
  <c r="E51" i="217"/>
  <c r="E44" i="217"/>
  <c r="E40" i="217"/>
  <c r="E59" i="217"/>
  <c r="E53" i="217"/>
  <c r="E46" i="217"/>
  <c r="E42" i="217"/>
  <c r="E38" i="217"/>
  <c r="E32" i="217"/>
  <c r="E25" i="217"/>
  <c r="E66" i="217"/>
  <c r="E58" i="217"/>
  <c r="E52" i="217"/>
  <c r="E45" i="217"/>
  <c r="E41" i="217"/>
  <c r="E37" i="217"/>
  <c r="E50" i="217"/>
  <c r="E33" i="217"/>
  <c r="E60" i="217"/>
  <c r="E43" i="217"/>
  <c r="E22" i="217"/>
  <c r="E21" i="217"/>
  <c r="E20" i="217"/>
  <c r="E19" i="217"/>
  <c r="E18" i="217"/>
  <c r="E17" i="217"/>
  <c r="E24" i="217"/>
  <c r="E23" i="217"/>
  <c r="E16" i="217"/>
  <c r="E39" i="217"/>
  <c r="E29" i="217"/>
  <c r="E34" i="217" s="1"/>
  <c r="E31" i="217"/>
  <c r="E30" i="217"/>
  <c r="E54" i="217"/>
  <c r="H60" i="217"/>
  <c r="H54" i="217"/>
  <c r="H50" i="217"/>
  <c r="H43" i="217"/>
  <c r="H39" i="217"/>
  <c r="H33" i="217"/>
  <c r="H29" i="217"/>
  <c r="H22" i="217"/>
  <c r="H18" i="217"/>
  <c r="H59" i="217"/>
  <c r="H53" i="217"/>
  <c r="H46" i="217"/>
  <c r="H42" i="217"/>
  <c r="H38" i="217"/>
  <c r="H32" i="217"/>
  <c r="H25" i="217"/>
  <c r="H21" i="217"/>
  <c r="H17" i="217"/>
  <c r="H58" i="217"/>
  <c r="H52" i="217"/>
  <c r="H45" i="217"/>
  <c r="H41" i="217"/>
  <c r="H37" i="217"/>
  <c r="H31" i="217"/>
  <c r="H24" i="217"/>
  <c r="H20" i="217"/>
  <c r="H51" i="217"/>
  <c r="H44" i="217"/>
  <c r="H40" i="217"/>
  <c r="H30" i="217"/>
  <c r="H23" i="217"/>
  <c r="H19" i="217"/>
  <c r="H66" i="217"/>
  <c r="H16" i="217"/>
  <c r="K66" i="217"/>
  <c r="K58" i="217"/>
  <c r="K52" i="217"/>
  <c r="K45" i="217"/>
  <c r="K41" i="217"/>
  <c r="K37" i="217"/>
  <c r="K31" i="217"/>
  <c r="K60" i="217"/>
  <c r="K54" i="217"/>
  <c r="K50" i="217"/>
  <c r="K43" i="217"/>
  <c r="K39" i="217"/>
  <c r="K33" i="217"/>
  <c r="K29" i="217"/>
  <c r="K22" i="217"/>
  <c r="K59" i="217"/>
  <c r="K53" i="217"/>
  <c r="K46" i="217"/>
  <c r="K42" i="217"/>
  <c r="K38" i="217"/>
  <c r="K32" i="217"/>
  <c r="K30" i="217"/>
  <c r="K40" i="217"/>
  <c r="K51" i="217"/>
  <c r="K21" i="217"/>
  <c r="K20" i="217"/>
  <c r="K19" i="217"/>
  <c r="K18" i="217"/>
  <c r="K17" i="217"/>
  <c r="K16" i="217"/>
  <c r="K24" i="217"/>
  <c r="K23" i="217"/>
  <c r="K44" i="217"/>
  <c r="K25" i="217"/>
  <c r="L58" i="217"/>
  <c r="L52" i="217"/>
  <c r="L45" i="217"/>
  <c r="L41" i="217"/>
  <c r="L37" i="217"/>
  <c r="L31" i="217"/>
  <c r="L24" i="217"/>
  <c r="L20" i="217"/>
  <c r="L16" i="217"/>
  <c r="L51" i="217"/>
  <c r="L44" i="217"/>
  <c r="L40" i="217"/>
  <c r="L30" i="217"/>
  <c r="L23" i="217"/>
  <c r="L19" i="217"/>
  <c r="L60" i="217"/>
  <c r="L54" i="217"/>
  <c r="L50" i="217"/>
  <c r="L43" i="217"/>
  <c r="L39" i="217"/>
  <c r="L33" i="217"/>
  <c r="L29" i="217"/>
  <c r="L22" i="217"/>
  <c r="L18" i="217"/>
  <c r="L59" i="217"/>
  <c r="L61" i="217" s="1"/>
  <c r="L53" i="217"/>
  <c r="L46" i="217"/>
  <c r="L42" i="217"/>
  <c r="L38" i="217"/>
  <c r="L32" i="217"/>
  <c r="L25" i="217"/>
  <c r="L21" i="217"/>
  <c r="L17" i="217"/>
  <c r="L66" i="217"/>
  <c r="E59" i="201"/>
  <c r="E53" i="201"/>
  <c r="E46" i="201"/>
  <c r="E42" i="201"/>
  <c r="E38" i="201"/>
  <c r="E32" i="201"/>
  <c r="E25" i="201"/>
  <c r="E21" i="201"/>
  <c r="E17" i="201"/>
  <c r="E66" i="201"/>
  <c r="E58" i="201"/>
  <c r="E61" i="201" s="1"/>
  <c r="E52" i="201"/>
  <c r="E45" i="201"/>
  <c r="E41" i="201"/>
  <c r="E37" i="201"/>
  <c r="E31" i="201"/>
  <c r="E24" i="201"/>
  <c r="E20" i="201"/>
  <c r="E16" i="201"/>
  <c r="E51" i="201"/>
  <c r="E44" i="201"/>
  <c r="E40" i="201"/>
  <c r="E30" i="201"/>
  <c r="E23" i="201"/>
  <c r="E19" i="201"/>
  <c r="E60" i="201"/>
  <c r="E54" i="201"/>
  <c r="E50" i="201"/>
  <c r="E43" i="201"/>
  <c r="E39" i="201"/>
  <c r="E33" i="201"/>
  <c r="E29" i="201"/>
  <c r="E22" i="201"/>
  <c r="E18" i="201"/>
  <c r="H58" i="201"/>
  <c r="H52" i="201"/>
  <c r="H45" i="201"/>
  <c r="H41" i="201"/>
  <c r="H37" i="201"/>
  <c r="H31" i="201"/>
  <c r="H24" i="201"/>
  <c r="H20" i="201"/>
  <c r="H16" i="201"/>
  <c r="H51" i="201"/>
  <c r="H44" i="201"/>
  <c r="H40" i="201"/>
  <c r="H30" i="201"/>
  <c r="H23" i="201"/>
  <c r="H19" i="201"/>
  <c r="H60" i="201"/>
  <c r="H54" i="201"/>
  <c r="H50" i="201"/>
  <c r="H43" i="201"/>
  <c r="H39" i="201"/>
  <c r="H33" i="201"/>
  <c r="H29" i="201"/>
  <c r="H22" i="201"/>
  <c r="H18" i="201"/>
  <c r="H59" i="201"/>
  <c r="H53" i="201"/>
  <c r="H46" i="201"/>
  <c r="H42" i="201"/>
  <c r="H38" i="201"/>
  <c r="H32" i="201"/>
  <c r="H25" i="201"/>
  <c r="H21" i="201"/>
  <c r="H17" i="201"/>
  <c r="H66" i="201"/>
  <c r="K60" i="201"/>
  <c r="K54" i="201"/>
  <c r="K50" i="201"/>
  <c r="K43" i="201"/>
  <c r="K39" i="201"/>
  <c r="K33" i="201"/>
  <c r="K29" i="201"/>
  <c r="K22" i="201"/>
  <c r="K18" i="201"/>
  <c r="K59" i="201"/>
  <c r="K53" i="201"/>
  <c r="K46" i="201"/>
  <c r="K42" i="201"/>
  <c r="K38" i="201"/>
  <c r="K32" i="201"/>
  <c r="K25" i="201"/>
  <c r="K21" i="201"/>
  <c r="K17" i="201"/>
  <c r="K66" i="201"/>
  <c r="K58" i="201"/>
  <c r="K52" i="201"/>
  <c r="K45" i="201"/>
  <c r="K41" i="201"/>
  <c r="K37" i="201"/>
  <c r="K31" i="201"/>
  <c r="K24" i="201"/>
  <c r="K20" i="201"/>
  <c r="K16" i="201"/>
  <c r="K51" i="201"/>
  <c r="K44" i="201"/>
  <c r="K40" i="201"/>
  <c r="K30" i="201"/>
  <c r="K23" i="201"/>
  <c r="K19" i="201"/>
  <c r="L60" i="201"/>
  <c r="L54" i="201"/>
  <c r="L50" i="201"/>
  <c r="L43" i="201"/>
  <c r="L39" i="201"/>
  <c r="L33" i="201"/>
  <c r="L29" i="201"/>
  <c r="L22" i="201"/>
  <c r="L18" i="201"/>
  <c r="L59" i="201"/>
  <c r="L53" i="201"/>
  <c r="L46" i="201"/>
  <c r="L42" i="201"/>
  <c r="L38" i="201"/>
  <c r="L32" i="201"/>
  <c r="L25" i="201"/>
  <c r="L21" i="201"/>
  <c r="L17" i="201"/>
  <c r="L66" i="201"/>
  <c r="L58" i="201"/>
  <c r="L61" i="201" s="1"/>
  <c r="L52" i="201"/>
  <c r="L45" i="201"/>
  <c r="L41" i="201"/>
  <c r="L37" i="201"/>
  <c r="L31" i="201"/>
  <c r="L24" i="201"/>
  <c r="L20" i="201"/>
  <c r="L16" i="201"/>
  <c r="L51" i="201"/>
  <c r="L44" i="201"/>
  <c r="L40" i="201"/>
  <c r="L30" i="201"/>
  <c r="L23" i="201"/>
  <c r="L19" i="201"/>
  <c r="L12" i="4"/>
  <c r="E59" i="216"/>
  <c r="E53" i="216"/>
  <c r="E46" i="216"/>
  <c r="E58" i="216"/>
  <c r="E52" i="216"/>
  <c r="E45" i="216"/>
  <c r="E60" i="216"/>
  <c r="E54" i="216"/>
  <c r="E42" i="216"/>
  <c r="E38" i="216"/>
  <c r="E32" i="216"/>
  <c r="E25" i="216"/>
  <c r="E21" i="216"/>
  <c r="E17" i="216"/>
  <c r="E51" i="216"/>
  <c r="E41" i="216"/>
  <c r="E37" i="216"/>
  <c r="E31" i="216"/>
  <c r="E24" i="216"/>
  <c r="E20" i="216"/>
  <c r="E16" i="216"/>
  <c r="E66" i="216"/>
  <c r="E50" i="216"/>
  <c r="E40" i="216"/>
  <c r="E30" i="216"/>
  <c r="E23" i="216"/>
  <c r="E19" i="216"/>
  <c r="E44" i="216"/>
  <c r="E39" i="216"/>
  <c r="E33" i="216"/>
  <c r="E29" i="216"/>
  <c r="E22" i="216"/>
  <c r="E18" i="216"/>
  <c r="E43" i="216"/>
  <c r="H66" i="216"/>
  <c r="H50" i="216"/>
  <c r="H46" i="216"/>
  <c r="H40" i="216"/>
  <c r="H30" i="216"/>
  <c r="H23" i="216"/>
  <c r="H19" i="216"/>
  <c r="H45" i="216"/>
  <c r="H60" i="216"/>
  <c r="H59" i="216"/>
  <c r="H44" i="216"/>
  <c r="H39" i="216"/>
  <c r="H33" i="216"/>
  <c r="H29" i="216"/>
  <c r="H22" i="216"/>
  <c r="H18" i="216"/>
  <c r="H58" i="216"/>
  <c r="H61" i="216" s="1"/>
  <c r="H43" i="216"/>
  <c r="H54" i="216"/>
  <c r="H53" i="216"/>
  <c r="H42" i="216"/>
  <c r="H38" i="216"/>
  <c r="H32" i="216"/>
  <c r="H25" i="216"/>
  <c r="H21" i="216"/>
  <c r="H17" i="216"/>
  <c r="H52" i="216"/>
  <c r="H51" i="216"/>
  <c r="H41" i="216"/>
  <c r="H37" i="216"/>
  <c r="H31" i="216"/>
  <c r="H24" i="216"/>
  <c r="H20" i="216"/>
  <c r="H16" i="216"/>
  <c r="K60" i="216"/>
  <c r="K54" i="216"/>
  <c r="K50" i="216"/>
  <c r="K43" i="216"/>
  <c r="K59" i="216"/>
  <c r="K53" i="216"/>
  <c r="K46" i="216"/>
  <c r="K42" i="216"/>
  <c r="K44" i="216"/>
  <c r="K39" i="216"/>
  <c r="K33" i="216"/>
  <c r="K29" i="216"/>
  <c r="K22" i="216"/>
  <c r="K18" i="216"/>
  <c r="K58" i="216"/>
  <c r="K38" i="216"/>
  <c r="K32" i="216"/>
  <c r="K25" i="216"/>
  <c r="K21" i="216"/>
  <c r="K17" i="216"/>
  <c r="K52" i="216"/>
  <c r="K51" i="216"/>
  <c r="K41" i="216"/>
  <c r="K37" i="216"/>
  <c r="K31" i="216"/>
  <c r="K24" i="216"/>
  <c r="K20" i="216"/>
  <c r="K16" i="216"/>
  <c r="K66" i="216"/>
  <c r="K40" i="216"/>
  <c r="K30" i="216"/>
  <c r="K23" i="216"/>
  <c r="K19" i="216"/>
  <c r="K45" i="216"/>
  <c r="L15" i="4"/>
  <c r="E60" i="203"/>
  <c r="E54" i="203"/>
  <c r="E50" i="203"/>
  <c r="E43" i="203"/>
  <c r="E39" i="203"/>
  <c r="E33" i="203"/>
  <c r="E29" i="203"/>
  <c r="E22" i="203"/>
  <c r="E18" i="203"/>
  <c r="E59" i="203"/>
  <c r="E53" i="203"/>
  <c r="E46" i="203"/>
  <c r="E42" i="203"/>
  <c r="E38" i="203"/>
  <c r="E32" i="203"/>
  <c r="E25" i="203"/>
  <c r="E21" i="203"/>
  <c r="E17" i="203"/>
  <c r="E66" i="203"/>
  <c r="E58" i="203"/>
  <c r="E52" i="203"/>
  <c r="E45" i="203"/>
  <c r="E41" i="203"/>
  <c r="E37" i="203"/>
  <c r="E31" i="203"/>
  <c r="E24" i="203"/>
  <c r="E20" i="203"/>
  <c r="E26" i="203" s="1"/>
  <c r="E16" i="203"/>
  <c r="E51" i="203"/>
  <c r="E44" i="203"/>
  <c r="E40" i="203"/>
  <c r="E30" i="203"/>
  <c r="E23" i="203"/>
  <c r="E19" i="203"/>
  <c r="H59" i="203"/>
  <c r="H61" i="203" s="1"/>
  <c r="H53" i="203"/>
  <c r="H46" i="203"/>
  <c r="H42" i="203"/>
  <c r="H38" i="203"/>
  <c r="H32" i="203"/>
  <c r="H25" i="203"/>
  <c r="H21" i="203"/>
  <c r="H17" i="203"/>
  <c r="H66" i="203"/>
  <c r="H58" i="203"/>
  <c r="H52" i="203"/>
  <c r="H45" i="203"/>
  <c r="H41" i="203"/>
  <c r="H37" i="203"/>
  <c r="H31" i="203"/>
  <c r="H24" i="203"/>
  <c r="H20" i="203"/>
  <c r="H16" i="203"/>
  <c r="H51" i="203"/>
  <c r="H44" i="203"/>
  <c r="H40" i="203"/>
  <c r="H30" i="203"/>
  <c r="H23" i="203"/>
  <c r="H19" i="203"/>
  <c r="H60" i="203"/>
  <c r="H54" i="203"/>
  <c r="H50" i="203"/>
  <c r="H43" i="203"/>
  <c r="H39" i="203"/>
  <c r="H33" i="203"/>
  <c r="H29" i="203"/>
  <c r="H34" i="203" s="1"/>
  <c r="H22" i="203"/>
  <c r="H18" i="203"/>
  <c r="K51" i="203"/>
  <c r="K44" i="203"/>
  <c r="K40" i="203"/>
  <c r="K30" i="203"/>
  <c r="K23" i="203"/>
  <c r="K19" i="203"/>
  <c r="K60" i="203"/>
  <c r="K54" i="203"/>
  <c r="K50" i="203"/>
  <c r="K43" i="203"/>
  <c r="K39" i="203"/>
  <c r="K33" i="203"/>
  <c r="K29" i="203"/>
  <c r="K22" i="203"/>
  <c r="K18" i="203"/>
  <c r="K59" i="203"/>
  <c r="K53" i="203"/>
  <c r="K46" i="203"/>
  <c r="K42" i="203"/>
  <c r="K38" i="203"/>
  <c r="K32" i="203"/>
  <c r="K25" i="203"/>
  <c r="K21" i="203"/>
  <c r="K17" i="203"/>
  <c r="K66" i="203"/>
  <c r="K58" i="203"/>
  <c r="K52" i="203"/>
  <c r="K45" i="203"/>
  <c r="K41" i="203"/>
  <c r="K37" i="203"/>
  <c r="K31" i="203"/>
  <c r="K24" i="203"/>
  <c r="K20" i="203"/>
  <c r="K16" i="203"/>
  <c r="E30" i="214"/>
  <c r="E23" i="214"/>
  <c r="E19" i="214"/>
  <c r="E51" i="214"/>
  <c r="E44" i="214"/>
  <c r="E40" i="214"/>
  <c r="E33" i="214"/>
  <c r="E29" i="214"/>
  <c r="E22" i="214"/>
  <c r="E18" i="214"/>
  <c r="E60" i="214"/>
  <c r="E54" i="214"/>
  <c r="E50" i="214"/>
  <c r="E43" i="214"/>
  <c r="E39" i="214"/>
  <c r="E32" i="214"/>
  <c r="E25" i="214"/>
  <c r="E21" i="214"/>
  <c r="E17" i="214"/>
  <c r="E59" i="214"/>
  <c r="E53" i="214"/>
  <c r="E46" i="214"/>
  <c r="E42" i="214"/>
  <c r="E38" i="214"/>
  <c r="E66" i="214"/>
  <c r="E31" i="214"/>
  <c r="E24" i="214"/>
  <c r="E20" i="214"/>
  <c r="E16" i="214"/>
  <c r="E58" i="214"/>
  <c r="E52" i="214"/>
  <c r="E45" i="214"/>
  <c r="E41" i="214"/>
  <c r="E37" i="214"/>
  <c r="H60" i="214"/>
  <c r="H54" i="214"/>
  <c r="H50" i="214"/>
  <c r="H43" i="214"/>
  <c r="H39" i="214"/>
  <c r="H32" i="214"/>
  <c r="H25" i="214"/>
  <c r="H21" i="214"/>
  <c r="H17" i="214"/>
  <c r="H59" i="214"/>
  <c r="H53" i="214"/>
  <c r="H46" i="214"/>
  <c r="H42" i="214"/>
  <c r="H38" i="214"/>
  <c r="H66" i="214"/>
  <c r="H31" i="214"/>
  <c r="H24" i="214"/>
  <c r="H20" i="214"/>
  <c r="H16" i="214"/>
  <c r="H58" i="214"/>
  <c r="H52" i="214"/>
  <c r="H45" i="214"/>
  <c r="H41" i="214"/>
  <c r="H37" i="214"/>
  <c r="H30" i="214"/>
  <c r="H23" i="214"/>
  <c r="H19" i="214"/>
  <c r="H51" i="214"/>
  <c r="H44" i="214"/>
  <c r="H40" i="214"/>
  <c r="H33" i="214"/>
  <c r="H29" i="214"/>
  <c r="H22" i="214"/>
  <c r="H18" i="214"/>
  <c r="K66" i="214"/>
  <c r="K31" i="214"/>
  <c r="K24" i="214"/>
  <c r="K20" i="214"/>
  <c r="K16" i="214"/>
  <c r="K58" i="214"/>
  <c r="K52" i="214"/>
  <c r="K45" i="214"/>
  <c r="K41" i="214"/>
  <c r="K37" i="214"/>
  <c r="K30" i="214"/>
  <c r="K23" i="214"/>
  <c r="K19" i="214"/>
  <c r="K51" i="214"/>
  <c r="K44" i="214"/>
  <c r="K40" i="214"/>
  <c r="K33" i="214"/>
  <c r="K29" i="214"/>
  <c r="K22" i="214"/>
  <c r="K18" i="214"/>
  <c r="K60" i="214"/>
  <c r="K54" i="214"/>
  <c r="K50" i="214"/>
  <c r="K43" i="214"/>
  <c r="K39" i="214"/>
  <c r="K32" i="214"/>
  <c r="K25" i="214"/>
  <c r="K21" i="214"/>
  <c r="K17" i="214"/>
  <c r="K59" i="214"/>
  <c r="K53" i="214"/>
  <c r="K46" i="214"/>
  <c r="K42" i="214"/>
  <c r="K38" i="214"/>
  <c r="L58" i="214"/>
  <c r="L52" i="214"/>
  <c r="L45" i="214"/>
  <c r="L41" i="214"/>
  <c r="L37" i="214"/>
  <c r="L30" i="214"/>
  <c r="L23" i="214"/>
  <c r="L19" i="214"/>
  <c r="L51" i="214"/>
  <c r="L44" i="214"/>
  <c r="L40" i="214"/>
  <c r="L33" i="214"/>
  <c r="L29" i="214"/>
  <c r="L22" i="214"/>
  <c r="L18" i="214"/>
  <c r="L60" i="214"/>
  <c r="L61" i="214" s="1"/>
  <c r="L54" i="214"/>
  <c r="L50" i="214"/>
  <c r="L43" i="214"/>
  <c r="L39" i="214"/>
  <c r="L32" i="214"/>
  <c r="L25" i="214"/>
  <c r="L21" i="214"/>
  <c r="L17" i="214"/>
  <c r="L59" i="214"/>
  <c r="L53" i="214"/>
  <c r="L46" i="214"/>
  <c r="L42" i="214"/>
  <c r="L38" i="214"/>
  <c r="L66" i="214"/>
  <c r="L31" i="214"/>
  <c r="L24" i="214"/>
  <c r="L20" i="214"/>
  <c r="L16" i="214"/>
  <c r="L18" i="4"/>
  <c r="E51" i="208"/>
  <c r="E44" i="208"/>
  <c r="E40" i="208"/>
  <c r="E60" i="208"/>
  <c r="E54" i="208"/>
  <c r="E50" i="208"/>
  <c r="E43" i="208"/>
  <c r="E39" i="208"/>
  <c r="E33" i="208"/>
  <c r="E29" i="208"/>
  <c r="E22" i="208"/>
  <c r="E59" i="208"/>
  <c r="E53" i="208"/>
  <c r="E46" i="208"/>
  <c r="E42" i="208"/>
  <c r="E38" i="208"/>
  <c r="E32" i="208"/>
  <c r="E58" i="208"/>
  <c r="E52" i="208"/>
  <c r="E45" i="208"/>
  <c r="E41" i="208"/>
  <c r="E37" i="208"/>
  <c r="E31" i="208"/>
  <c r="E24" i="208"/>
  <c r="E20" i="208"/>
  <c r="E16" i="208"/>
  <c r="E21" i="208"/>
  <c r="E30" i="208"/>
  <c r="E19" i="208"/>
  <c r="E25" i="208"/>
  <c r="E18" i="208"/>
  <c r="E66" i="208"/>
  <c r="E23" i="208"/>
  <c r="E17" i="208"/>
  <c r="H66" i="208"/>
  <c r="H19" i="208"/>
  <c r="H29" i="208"/>
  <c r="H25" i="208"/>
  <c r="H18" i="208"/>
  <c r="H24" i="208"/>
  <c r="H23" i="208"/>
  <c r="H17" i="208"/>
  <c r="H60" i="208"/>
  <c r="H59" i="208"/>
  <c r="H58" i="208"/>
  <c r="H22" i="208"/>
  <c r="H21" i="208"/>
  <c r="H16" i="208"/>
  <c r="H54" i="208"/>
  <c r="H53" i="208"/>
  <c r="H52" i="208"/>
  <c r="H51" i="208"/>
  <c r="H50" i="208"/>
  <c r="H46" i="208"/>
  <c r="H45" i="208"/>
  <c r="H44" i="208"/>
  <c r="H43" i="208"/>
  <c r="H42" i="208"/>
  <c r="H41" i="208"/>
  <c r="H40" i="208"/>
  <c r="H39" i="208"/>
  <c r="H38" i="208"/>
  <c r="H37" i="208"/>
  <c r="H33" i="208"/>
  <c r="H32" i="208"/>
  <c r="H31" i="208"/>
  <c r="H30" i="208"/>
  <c r="H20" i="208"/>
  <c r="H26" i="208" s="1"/>
  <c r="K58" i="208"/>
  <c r="K52" i="208"/>
  <c r="K45" i="208"/>
  <c r="K41" i="208"/>
  <c r="K37" i="208"/>
  <c r="K31" i="208"/>
  <c r="K51" i="208"/>
  <c r="K44" i="208"/>
  <c r="K40" i="208"/>
  <c r="K30" i="208"/>
  <c r="K23" i="208"/>
  <c r="K60" i="208"/>
  <c r="K54" i="208"/>
  <c r="K50" i="208"/>
  <c r="K43" i="208"/>
  <c r="K39" i="208"/>
  <c r="K33" i="208"/>
  <c r="K59" i="208"/>
  <c r="K53" i="208"/>
  <c r="K46" i="208"/>
  <c r="K42" i="208"/>
  <c r="K38" i="208"/>
  <c r="K32" i="208"/>
  <c r="K25" i="208"/>
  <c r="K21" i="208"/>
  <c r="K17" i="208"/>
  <c r="K24" i="208"/>
  <c r="K66" i="208"/>
  <c r="K22" i="208"/>
  <c r="K16" i="208"/>
  <c r="K20" i="208"/>
  <c r="K19" i="208"/>
  <c r="K29" i="208"/>
  <c r="K18" i="208"/>
  <c r="E59" i="196"/>
  <c r="E53" i="196"/>
  <c r="E66" i="196"/>
  <c r="H60" i="196"/>
  <c r="H54" i="196"/>
  <c r="H59" i="196"/>
  <c r="H61" i="196" s="1"/>
  <c r="H53" i="196"/>
  <c r="H51" i="196"/>
  <c r="K66" i="196"/>
  <c r="K60" i="196"/>
  <c r="K54" i="196"/>
  <c r="L58" i="196"/>
  <c r="L51" i="196"/>
  <c r="L59" i="196"/>
  <c r="L53" i="196"/>
  <c r="L21" i="4"/>
  <c r="E60" i="197"/>
  <c r="E54" i="197"/>
  <c r="E50" i="197"/>
  <c r="E43" i="197"/>
  <c r="E39" i="197"/>
  <c r="E33" i="197"/>
  <c r="E29" i="197"/>
  <c r="E22" i="197"/>
  <c r="E18" i="197"/>
  <c r="E66" i="197"/>
  <c r="E59" i="197"/>
  <c r="E53" i="197"/>
  <c r="E46" i="197"/>
  <c r="E42" i="197"/>
  <c r="E38" i="197"/>
  <c r="E32" i="197"/>
  <c r="E25" i="197"/>
  <c r="E21" i="197"/>
  <c r="E17" i="197"/>
  <c r="E58" i="197"/>
  <c r="E52" i="197"/>
  <c r="E45" i="197"/>
  <c r="E41" i="197"/>
  <c r="E37" i="197"/>
  <c r="E31" i="197"/>
  <c r="E24" i="197"/>
  <c r="E51" i="197"/>
  <c r="E44" i="197"/>
  <c r="E40" i="197"/>
  <c r="E30" i="197"/>
  <c r="E23" i="197"/>
  <c r="E19" i="197"/>
  <c r="H66" i="197"/>
  <c r="H59" i="197"/>
  <c r="H53" i="197"/>
  <c r="H46" i="197"/>
  <c r="H42" i="197"/>
  <c r="H38" i="197"/>
  <c r="H32" i="197"/>
  <c r="H25" i="197"/>
  <c r="H58" i="197"/>
  <c r="H52" i="197"/>
  <c r="H45" i="197"/>
  <c r="H41" i="197"/>
  <c r="H37" i="197"/>
  <c r="H31" i="197"/>
  <c r="H24" i="197"/>
  <c r="H51" i="197"/>
  <c r="H44" i="197"/>
  <c r="H40" i="197"/>
  <c r="H30" i="197"/>
  <c r="H23" i="197"/>
  <c r="H60" i="197"/>
  <c r="H54" i="197"/>
  <c r="H50" i="197"/>
  <c r="H43" i="197"/>
  <c r="H39" i="197"/>
  <c r="H33" i="197"/>
  <c r="H29" i="197"/>
  <c r="H22" i="197"/>
  <c r="H18" i="197"/>
  <c r="K51" i="197"/>
  <c r="K44" i="197"/>
  <c r="K40" i="197"/>
  <c r="K30" i="197"/>
  <c r="K23" i="197"/>
  <c r="K19" i="197"/>
  <c r="K60" i="197"/>
  <c r="K54" i="197"/>
  <c r="K50" i="197"/>
  <c r="K43" i="197"/>
  <c r="K39" i="197"/>
  <c r="K33" i="197"/>
  <c r="K29" i="197"/>
  <c r="K22" i="197"/>
  <c r="K18" i="197"/>
  <c r="K66" i="197"/>
  <c r="K59" i="197"/>
  <c r="K53" i="197"/>
  <c r="K46" i="197"/>
  <c r="K42" i="197"/>
  <c r="K38" i="197"/>
  <c r="K32" i="197"/>
  <c r="K25" i="197"/>
  <c r="K58" i="197"/>
  <c r="K52" i="197"/>
  <c r="K45" i="197"/>
  <c r="K41" i="197"/>
  <c r="K37" i="197"/>
  <c r="K31" i="197"/>
  <c r="K24" i="197"/>
  <c r="K20" i="197"/>
  <c r="K16" i="197"/>
  <c r="K26" i="197" s="1"/>
  <c r="E58" i="206"/>
  <c r="E66" i="206"/>
  <c r="E51" i="206"/>
  <c r="E44" i="206"/>
  <c r="E40" i="206"/>
  <c r="E30" i="206"/>
  <c r="E23" i="206"/>
  <c r="E19" i="206"/>
  <c r="E54" i="206"/>
  <c r="E50" i="206"/>
  <c r="E43" i="206"/>
  <c r="E39" i="206"/>
  <c r="E33" i="206"/>
  <c r="E29" i="206"/>
  <c r="E22" i="206"/>
  <c r="E18" i="206"/>
  <c r="E60" i="206"/>
  <c r="E53" i="206"/>
  <c r="E46" i="206"/>
  <c r="E42" i="206"/>
  <c r="E38" i="206"/>
  <c r="E32" i="206"/>
  <c r="E25" i="206"/>
  <c r="E21" i="206"/>
  <c r="E17" i="206"/>
  <c r="E59" i="206"/>
  <c r="E52" i="206"/>
  <c r="E45" i="206"/>
  <c r="E41" i="206"/>
  <c r="E37" i="206"/>
  <c r="E31" i="206"/>
  <c r="E24" i="206"/>
  <c r="E20" i="206"/>
  <c r="E26" i="206" s="1"/>
  <c r="E16" i="206"/>
  <c r="H54" i="206"/>
  <c r="H50" i="206"/>
  <c r="H43" i="206"/>
  <c r="H39" i="206"/>
  <c r="H33" i="206"/>
  <c r="H29" i="206"/>
  <c r="H22" i="206"/>
  <c r="H18" i="206"/>
  <c r="H60" i="206"/>
  <c r="H53" i="206"/>
  <c r="H46" i="206"/>
  <c r="H42" i="206"/>
  <c r="H38" i="206"/>
  <c r="H32" i="206"/>
  <c r="H25" i="206"/>
  <c r="H21" i="206"/>
  <c r="H17" i="206"/>
  <c r="H59" i="206"/>
  <c r="H52" i="206"/>
  <c r="H45" i="206"/>
  <c r="H41" i="206"/>
  <c r="H37" i="206"/>
  <c r="H31" i="206"/>
  <c r="H24" i="206"/>
  <c r="H20" i="206"/>
  <c r="H16" i="206"/>
  <c r="H58" i="206"/>
  <c r="H61" i="206" s="1"/>
  <c r="H66" i="206"/>
  <c r="H51" i="206"/>
  <c r="H44" i="206"/>
  <c r="H40" i="206"/>
  <c r="H30" i="206"/>
  <c r="H23" i="206"/>
  <c r="H19" i="206"/>
  <c r="K59" i="206"/>
  <c r="K52" i="206"/>
  <c r="K45" i="206"/>
  <c r="K41" i="206"/>
  <c r="K37" i="206"/>
  <c r="K31" i="206"/>
  <c r="K24" i="206"/>
  <c r="K20" i="206"/>
  <c r="K16" i="206"/>
  <c r="K58" i="206"/>
  <c r="K66" i="206"/>
  <c r="K51" i="206"/>
  <c r="K44" i="206"/>
  <c r="K40" i="206"/>
  <c r="K30" i="206"/>
  <c r="K23" i="206"/>
  <c r="K19" i="206"/>
  <c r="K54" i="206"/>
  <c r="K50" i="206"/>
  <c r="K43" i="206"/>
  <c r="K39" i="206"/>
  <c r="K33" i="206"/>
  <c r="K29" i="206"/>
  <c r="K22" i="206"/>
  <c r="K18" i="206"/>
  <c r="K60" i="206"/>
  <c r="K53" i="206"/>
  <c r="K46" i="206"/>
  <c r="K42" i="206"/>
  <c r="K38" i="206"/>
  <c r="K32" i="206"/>
  <c r="K25" i="206"/>
  <c r="K21" i="206"/>
  <c r="K17" i="206"/>
  <c r="L52" i="206"/>
  <c r="L45" i="206"/>
  <c r="L41" i="206"/>
  <c r="L37" i="206"/>
  <c r="L31" i="206"/>
  <c r="L24" i="206"/>
  <c r="L20" i="206"/>
  <c r="L16" i="206"/>
  <c r="L58" i="206"/>
  <c r="L66" i="206"/>
  <c r="L51" i="206"/>
  <c r="L44" i="206"/>
  <c r="L40" i="206"/>
  <c r="L30" i="206"/>
  <c r="L23" i="206"/>
  <c r="L19" i="206"/>
  <c r="L54" i="206"/>
  <c r="L50" i="206"/>
  <c r="L43" i="206"/>
  <c r="L39" i="206"/>
  <c r="L33" i="206"/>
  <c r="L29" i="206"/>
  <c r="L22" i="206"/>
  <c r="L18" i="206"/>
  <c r="L60" i="206"/>
  <c r="L53" i="206"/>
  <c r="L46" i="206"/>
  <c r="L42" i="206"/>
  <c r="L38" i="206"/>
  <c r="L32" i="206"/>
  <c r="L25" i="206"/>
  <c r="L21" i="206"/>
  <c r="L17" i="206"/>
  <c r="L59" i="206"/>
  <c r="L24" i="4"/>
  <c r="E51" i="211"/>
  <c r="E44" i="211"/>
  <c r="E40" i="211"/>
  <c r="E30" i="211"/>
  <c r="E23" i="211"/>
  <c r="E19" i="211"/>
  <c r="E60" i="211"/>
  <c r="E54" i="211"/>
  <c r="E50" i="211"/>
  <c r="E43" i="211"/>
  <c r="E39" i="211"/>
  <c r="E33" i="211"/>
  <c r="E29" i="211"/>
  <c r="E22" i="211"/>
  <c r="E18" i="211"/>
  <c r="E59" i="211"/>
  <c r="E53" i="211"/>
  <c r="E46" i="211"/>
  <c r="E42" i="211"/>
  <c r="E38" i="211"/>
  <c r="E32" i="211"/>
  <c r="E25" i="211"/>
  <c r="E21" i="211"/>
  <c r="E17" i="211"/>
  <c r="E66" i="211"/>
  <c r="E58" i="211"/>
  <c r="E52" i="211"/>
  <c r="E45" i="211"/>
  <c r="E41" i="211"/>
  <c r="E37" i="211"/>
  <c r="E31" i="211"/>
  <c r="E24" i="211"/>
  <c r="E20" i="211"/>
  <c r="E16" i="211"/>
  <c r="H60" i="211"/>
  <c r="H54" i="211"/>
  <c r="H50" i="211"/>
  <c r="H43" i="211"/>
  <c r="H39" i="211"/>
  <c r="H33" i="211"/>
  <c r="H29" i="211"/>
  <c r="H22" i="211"/>
  <c r="H18" i="211"/>
  <c r="H59" i="211"/>
  <c r="H53" i="211"/>
  <c r="H46" i="211"/>
  <c r="H42" i="211"/>
  <c r="H38" i="211"/>
  <c r="H32" i="211"/>
  <c r="H25" i="211"/>
  <c r="H21" i="211"/>
  <c r="H17" i="211"/>
  <c r="H66" i="211"/>
  <c r="H58" i="211"/>
  <c r="H52" i="211"/>
  <c r="H45" i="211"/>
  <c r="H41" i="211"/>
  <c r="H37" i="211"/>
  <c r="H31" i="211"/>
  <c r="H24" i="211"/>
  <c r="H20" i="211"/>
  <c r="H16" i="211"/>
  <c r="H51" i="211"/>
  <c r="H44" i="211"/>
  <c r="H40" i="211"/>
  <c r="H30" i="211"/>
  <c r="H23" i="211"/>
  <c r="H19" i="211"/>
  <c r="K66" i="211"/>
  <c r="K58" i="211"/>
  <c r="K52" i="211"/>
  <c r="K45" i="211"/>
  <c r="K41" i="211"/>
  <c r="K37" i="211"/>
  <c r="K31" i="211"/>
  <c r="K24" i="211"/>
  <c r="K20" i="211"/>
  <c r="K16" i="211"/>
  <c r="K51" i="211"/>
  <c r="K44" i="211"/>
  <c r="K40" i="211"/>
  <c r="K30" i="211"/>
  <c r="K23" i="211"/>
  <c r="K19" i="211"/>
  <c r="K60" i="211"/>
  <c r="K54" i="211"/>
  <c r="K50" i="211"/>
  <c r="K43" i="211"/>
  <c r="K39" i="211"/>
  <c r="K33" i="211"/>
  <c r="K29" i="211"/>
  <c r="K22" i="211"/>
  <c r="K18" i="211"/>
  <c r="K59" i="211"/>
  <c r="K53" i="211"/>
  <c r="K46" i="211"/>
  <c r="K42" i="211"/>
  <c r="K38" i="211"/>
  <c r="K32" i="211"/>
  <c r="K25" i="211"/>
  <c r="K21" i="211"/>
  <c r="K17" i="211"/>
  <c r="E60" i="209"/>
  <c r="E54" i="209"/>
  <c r="E50" i="209"/>
  <c r="E43" i="209"/>
  <c r="E39" i="209"/>
  <c r="E33" i="209"/>
  <c r="E29" i="209"/>
  <c r="E22" i="209"/>
  <c r="E59" i="209"/>
  <c r="E53" i="209"/>
  <c r="E46" i="209"/>
  <c r="E42" i="209"/>
  <c r="E38" i="209"/>
  <c r="E32" i="209"/>
  <c r="E25" i="209"/>
  <c r="E66" i="209"/>
  <c r="E58" i="209"/>
  <c r="E61" i="209" s="1"/>
  <c r="E52" i="209"/>
  <c r="E45" i="209"/>
  <c r="E51" i="209"/>
  <c r="E44" i="209"/>
  <c r="E40" i="209"/>
  <c r="E37" i="209"/>
  <c r="E23" i="209"/>
  <c r="E24" i="209"/>
  <c r="E30" i="209"/>
  <c r="E31" i="209"/>
  <c r="E19" i="209"/>
  <c r="E18" i="209"/>
  <c r="E17" i="209"/>
  <c r="E16" i="209"/>
  <c r="E41" i="209"/>
  <c r="E21" i="209"/>
  <c r="E20" i="209"/>
  <c r="E26" i="209" s="1"/>
  <c r="H66" i="209"/>
  <c r="H58" i="209"/>
  <c r="H52" i="209"/>
  <c r="H45" i="209"/>
  <c r="H41" i="209"/>
  <c r="H37" i="209"/>
  <c r="H31" i="209"/>
  <c r="H24" i="209"/>
  <c r="H20" i="209"/>
  <c r="H16" i="209"/>
  <c r="H51" i="209"/>
  <c r="H44" i="209"/>
  <c r="H40" i="209"/>
  <c r="H30" i="209"/>
  <c r="H23" i="209"/>
  <c r="H19" i="209"/>
  <c r="H60" i="209"/>
  <c r="H54" i="209"/>
  <c r="H50" i="209"/>
  <c r="H43" i="209"/>
  <c r="H39" i="209"/>
  <c r="H33" i="209"/>
  <c r="H29" i="209"/>
  <c r="H22" i="209"/>
  <c r="H18" i="209"/>
  <c r="H59" i="209"/>
  <c r="H53" i="209"/>
  <c r="H46" i="209"/>
  <c r="H42" i="209"/>
  <c r="H38" i="209"/>
  <c r="H32" i="209"/>
  <c r="H25" i="209"/>
  <c r="H21" i="209"/>
  <c r="H17" i="209"/>
  <c r="K51" i="209"/>
  <c r="K44" i="209"/>
  <c r="K40" i="209"/>
  <c r="K30" i="209"/>
  <c r="K23" i="209"/>
  <c r="K19" i="209"/>
  <c r="K60" i="209"/>
  <c r="K54" i="209"/>
  <c r="K50" i="209"/>
  <c r="K55" i="209" s="1"/>
  <c r="K43" i="209"/>
  <c r="K39" i="209"/>
  <c r="K33" i="209"/>
  <c r="K29" i="209"/>
  <c r="K34" i="209" s="1"/>
  <c r="K22" i="209"/>
  <c r="K59" i="209"/>
  <c r="K53" i="209"/>
  <c r="K46" i="209"/>
  <c r="K66" i="209"/>
  <c r="K58" i="209"/>
  <c r="K52" i="209"/>
  <c r="K45" i="209"/>
  <c r="K41" i="209"/>
  <c r="K37" i="209"/>
  <c r="K31" i="209"/>
  <c r="K18" i="209"/>
  <c r="K17" i="209"/>
  <c r="K16" i="209"/>
  <c r="K32" i="209"/>
  <c r="K21" i="209"/>
  <c r="K20" i="209"/>
  <c r="K42" i="209"/>
  <c r="K24" i="209"/>
  <c r="K38" i="209"/>
  <c r="K25" i="209"/>
  <c r="L60" i="209"/>
  <c r="L54" i="209"/>
  <c r="L50" i="209"/>
  <c r="L43" i="209"/>
  <c r="L39" i="209"/>
  <c r="L33" i="209"/>
  <c r="L29" i="209"/>
  <c r="L22" i="209"/>
  <c r="L18" i="209"/>
  <c r="L59" i="209"/>
  <c r="L53" i="209"/>
  <c r="L46" i="209"/>
  <c r="L42" i="209"/>
  <c r="L38" i="209"/>
  <c r="L32" i="209"/>
  <c r="L25" i="209"/>
  <c r="L21" i="209"/>
  <c r="L17" i="209"/>
  <c r="L66" i="209"/>
  <c r="L58" i="209"/>
  <c r="L52" i="209"/>
  <c r="L45" i="209"/>
  <c r="L41" i="209"/>
  <c r="L37" i="209"/>
  <c r="L31" i="209"/>
  <c r="L24" i="209"/>
  <c r="L20" i="209"/>
  <c r="L16" i="209"/>
  <c r="L26" i="209" s="1"/>
  <c r="L51" i="209"/>
  <c r="L44" i="209"/>
  <c r="L40" i="209"/>
  <c r="L30" i="209"/>
  <c r="L23" i="209"/>
  <c r="L19" i="209"/>
  <c r="E60" i="215"/>
  <c r="E54" i="215"/>
  <c r="E50" i="215"/>
  <c r="E43" i="215"/>
  <c r="E39" i="215"/>
  <c r="E33" i="215"/>
  <c r="E29" i="215"/>
  <c r="E22" i="215"/>
  <c r="E18" i="215"/>
  <c r="E59" i="215"/>
  <c r="E53" i="215"/>
  <c r="E46" i="215"/>
  <c r="E42" i="215"/>
  <c r="E38" i="215"/>
  <c r="E32" i="215"/>
  <c r="E25" i="215"/>
  <c r="E21" i="215"/>
  <c r="E17" i="215"/>
  <c r="E66" i="215"/>
  <c r="E58" i="215"/>
  <c r="E52" i="215"/>
  <c r="E45" i="215"/>
  <c r="E41" i="215"/>
  <c r="E37" i="215"/>
  <c r="E31" i="215"/>
  <c r="E24" i="215"/>
  <c r="E20" i="215"/>
  <c r="E16" i="215"/>
  <c r="E51" i="215"/>
  <c r="E44" i="215"/>
  <c r="E40" i="215"/>
  <c r="E30" i="215"/>
  <c r="E23" i="215"/>
  <c r="E19" i="215"/>
  <c r="H66" i="215"/>
  <c r="H58" i="215"/>
  <c r="H52" i="215"/>
  <c r="H45" i="215"/>
  <c r="H41" i="215"/>
  <c r="H37" i="215"/>
  <c r="H31" i="215"/>
  <c r="H24" i="215"/>
  <c r="H20" i="215"/>
  <c r="H16" i="215"/>
  <c r="H51" i="215"/>
  <c r="H44" i="215"/>
  <c r="H40" i="215"/>
  <c r="H30" i="215"/>
  <c r="H23" i="215"/>
  <c r="H19" i="215"/>
  <c r="H60" i="215"/>
  <c r="H54" i="215"/>
  <c r="H50" i="215"/>
  <c r="H43" i="215"/>
  <c r="H39" i="215"/>
  <c r="H33" i="215"/>
  <c r="H29" i="215"/>
  <c r="H22" i="215"/>
  <c r="H18" i="215"/>
  <c r="H59" i="215"/>
  <c r="H53" i="215"/>
  <c r="H46" i="215"/>
  <c r="H42" i="215"/>
  <c r="H38" i="215"/>
  <c r="H32" i="215"/>
  <c r="H25" i="215"/>
  <c r="H21" i="215"/>
  <c r="H17" i="215"/>
  <c r="K51" i="215"/>
  <c r="K44" i="215"/>
  <c r="K40" i="215"/>
  <c r="K30" i="215"/>
  <c r="K23" i="215"/>
  <c r="K19" i="215"/>
  <c r="K60" i="215"/>
  <c r="K54" i="215"/>
  <c r="K50" i="215"/>
  <c r="K43" i="215"/>
  <c r="K39" i="215"/>
  <c r="K33" i="215"/>
  <c r="K29" i="215"/>
  <c r="K22" i="215"/>
  <c r="K18" i="215"/>
  <c r="K59" i="215"/>
  <c r="K53" i="215"/>
  <c r="K46" i="215"/>
  <c r="K42" i="215"/>
  <c r="K38" i="215"/>
  <c r="K32" i="215"/>
  <c r="K25" i="215"/>
  <c r="K21" i="215"/>
  <c r="K17" i="215"/>
  <c r="K66" i="215"/>
  <c r="K58" i="215"/>
  <c r="K52" i="215"/>
  <c r="K45" i="215"/>
  <c r="K41" i="215"/>
  <c r="K37" i="215"/>
  <c r="K47" i="215" s="1"/>
  <c r="K31" i="215"/>
  <c r="K24" i="215"/>
  <c r="K20" i="215"/>
  <c r="K16" i="215"/>
  <c r="L60" i="215"/>
  <c r="L54" i="215"/>
  <c r="L50" i="215"/>
  <c r="L43" i="215"/>
  <c r="L39" i="215"/>
  <c r="L33" i="215"/>
  <c r="L29" i="215"/>
  <c r="L22" i="215"/>
  <c r="L18" i="215"/>
  <c r="L59" i="215"/>
  <c r="L53" i="215"/>
  <c r="L46" i="215"/>
  <c r="L42" i="215"/>
  <c r="L38" i="215"/>
  <c r="L32" i="215"/>
  <c r="L25" i="215"/>
  <c r="L21" i="215"/>
  <c r="L17" i="215"/>
  <c r="L66" i="215"/>
  <c r="L58" i="215"/>
  <c r="L61" i="215" s="1"/>
  <c r="L52" i="215"/>
  <c r="L45" i="215"/>
  <c r="L41" i="215"/>
  <c r="L37" i="215"/>
  <c r="L31" i="215"/>
  <c r="L24" i="215"/>
  <c r="L20" i="215"/>
  <c r="L16" i="215"/>
  <c r="L26" i="215" s="1"/>
  <c r="L51" i="215"/>
  <c r="L44" i="215"/>
  <c r="L40" i="215"/>
  <c r="L30" i="215"/>
  <c r="L23" i="215"/>
  <c r="L19" i="215"/>
  <c r="E59" i="207"/>
  <c r="E66" i="207"/>
  <c r="E51" i="207"/>
  <c r="E44" i="207"/>
  <c r="E40" i="207"/>
  <c r="E30" i="207"/>
  <c r="E23" i="207"/>
  <c r="E19" i="207"/>
  <c r="E54" i="207"/>
  <c r="E50" i="207"/>
  <c r="E43" i="207"/>
  <c r="E39" i="207"/>
  <c r="E33" i="207"/>
  <c r="E29" i="207"/>
  <c r="E22" i="207"/>
  <c r="E18" i="207"/>
  <c r="E60" i="207"/>
  <c r="E53" i="207"/>
  <c r="E46" i="207"/>
  <c r="E42" i="207"/>
  <c r="E38" i="207"/>
  <c r="E32" i="207"/>
  <c r="E25" i="207"/>
  <c r="E21" i="207"/>
  <c r="E17" i="207"/>
  <c r="E58" i="207"/>
  <c r="E61" i="207" s="1"/>
  <c r="E52" i="207"/>
  <c r="E45" i="207"/>
  <c r="E41" i="207"/>
  <c r="E37" i="207"/>
  <c r="E31" i="207"/>
  <c r="E24" i="207"/>
  <c r="E20" i="207"/>
  <c r="E16" i="207"/>
  <c r="H54" i="207"/>
  <c r="H50" i="207"/>
  <c r="H43" i="207"/>
  <c r="H39" i="207"/>
  <c r="H33" i="207"/>
  <c r="H29" i="207"/>
  <c r="H22" i="207"/>
  <c r="H18" i="207"/>
  <c r="H60" i="207"/>
  <c r="H53" i="207"/>
  <c r="H46" i="207"/>
  <c r="H42" i="207"/>
  <c r="H38" i="207"/>
  <c r="H32" i="207"/>
  <c r="H25" i="207"/>
  <c r="H21" i="207"/>
  <c r="H17" i="207"/>
  <c r="H59" i="207"/>
  <c r="H58" i="207"/>
  <c r="H61" i="207" s="1"/>
  <c r="H52" i="207"/>
  <c r="H45" i="207"/>
  <c r="H41" i="207"/>
  <c r="H37" i="207"/>
  <c r="H31" i="207"/>
  <c r="H24" i="207"/>
  <c r="H20" i="207"/>
  <c r="H16" i="207"/>
  <c r="H66" i="207"/>
  <c r="H51" i="207"/>
  <c r="H44" i="207"/>
  <c r="H40" i="207"/>
  <c r="H30" i="207"/>
  <c r="H23" i="207"/>
  <c r="H19" i="207"/>
  <c r="K60" i="207"/>
  <c r="K59" i="207"/>
  <c r="K58" i="207"/>
  <c r="K52" i="207"/>
  <c r="K45" i="207"/>
  <c r="K41" i="207"/>
  <c r="K37" i="207"/>
  <c r="K31" i="207"/>
  <c r="K24" i="207"/>
  <c r="K20" i="207"/>
  <c r="K16" i="207"/>
  <c r="K66" i="207"/>
  <c r="K51" i="207"/>
  <c r="K44" i="207"/>
  <c r="K40" i="207"/>
  <c r="K30" i="207"/>
  <c r="K23" i="207"/>
  <c r="K19" i="207"/>
  <c r="K54" i="207"/>
  <c r="K50" i="207"/>
  <c r="K43" i="207"/>
  <c r="K39" i="207"/>
  <c r="K33" i="207"/>
  <c r="K29" i="207"/>
  <c r="K22" i="207"/>
  <c r="K18" i="207"/>
  <c r="K53" i="207"/>
  <c r="K46" i="207"/>
  <c r="K42" i="207"/>
  <c r="K38" i="207"/>
  <c r="K32" i="207"/>
  <c r="K25" i="207"/>
  <c r="K21" i="207"/>
  <c r="K17" i="207"/>
  <c r="L58" i="207"/>
  <c r="L52" i="207"/>
  <c r="L45" i="207"/>
  <c r="L41" i="207"/>
  <c r="L37" i="207"/>
  <c r="L31" i="207"/>
  <c r="L24" i="207"/>
  <c r="L20" i="207"/>
  <c r="L16" i="207"/>
  <c r="L66" i="207"/>
  <c r="L51" i="207"/>
  <c r="L44" i="207"/>
  <c r="L40" i="207"/>
  <c r="L30" i="207"/>
  <c r="L23" i="207"/>
  <c r="L19" i="207"/>
  <c r="L54" i="207"/>
  <c r="L50" i="207"/>
  <c r="L43" i="207"/>
  <c r="L39" i="207"/>
  <c r="L33" i="207"/>
  <c r="L29" i="207"/>
  <c r="L22" i="207"/>
  <c r="L18" i="207"/>
  <c r="L60" i="207"/>
  <c r="L53" i="207"/>
  <c r="L46" i="207"/>
  <c r="L42" i="207"/>
  <c r="L38" i="207"/>
  <c r="L32" i="207"/>
  <c r="L25" i="207"/>
  <c r="L21" i="207"/>
  <c r="L17" i="207"/>
  <c r="L59" i="207"/>
  <c r="E60" i="212"/>
  <c r="E54" i="212"/>
  <c r="E50" i="212"/>
  <c r="E43" i="212"/>
  <c r="E39" i="212"/>
  <c r="E33" i="212"/>
  <c r="E29" i="212"/>
  <c r="E22" i="212"/>
  <c r="E18" i="212"/>
  <c r="E59" i="212"/>
  <c r="E53" i="212"/>
  <c r="E46" i="212"/>
  <c r="E42" i="212"/>
  <c r="E38" i="212"/>
  <c r="E32" i="212"/>
  <c r="E25" i="212"/>
  <c r="E21" i="212"/>
  <c r="E17" i="212"/>
  <c r="E66" i="212"/>
  <c r="E58" i="212"/>
  <c r="E52" i="212"/>
  <c r="E45" i="212"/>
  <c r="E41" i="212"/>
  <c r="E37" i="212"/>
  <c r="E31" i="212"/>
  <c r="E24" i="212"/>
  <c r="E20" i="212"/>
  <c r="E16" i="212"/>
  <c r="E51" i="212"/>
  <c r="E44" i="212"/>
  <c r="E40" i="212"/>
  <c r="E30" i="212"/>
  <c r="E23" i="212"/>
  <c r="E19" i="212"/>
  <c r="H59" i="212"/>
  <c r="H53" i="212"/>
  <c r="H46" i="212"/>
  <c r="H42" i="212"/>
  <c r="H38" i="212"/>
  <c r="H32" i="212"/>
  <c r="H25" i="212"/>
  <c r="H21" i="212"/>
  <c r="H17" i="212"/>
  <c r="H66" i="212"/>
  <c r="H58" i="212"/>
  <c r="H61" i="212" s="1"/>
  <c r="H52" i="212"/>
  <c r="H45" i="212"/>
  <c r="H41" i="212"/>
  <c r="H37" i="212"/>
  <c r="H47" i="212" s="1"/>
  <c r="H31" i="212"/>
  <c r="H24" i="212"/>
  <c r="H20" i="212"/>
  <c r="H16" i="212"/>
  <c r="H51" i="212"/>
  <c r="H44" i="212"/>
  <c r="H40" i="212"/>
  <c r="H30" i="212"/>
  <c r="H23" i="212"/>
  <c r="H19" i="212"/>
  <c r="H60" i="212"/>
  <c r="H54" i="212"/>
  <c r="H50" i="212"/>
  <c r="H43" i="212"/>
  <c r="H39" i="212"/>
  <c r="H33" i="212"/>
  <c r="H29" i="212"/>
  <c r="H34" i="212" s="1"/>
  <c r="H22" i="212"/>
  <c r="H18" i="212"/>
  <c r="K51" i="212"/>
  <c r="K44" i="212"/>
  <c r="K40" i="212"/>
  <c r="K30" i="212"/>
  <c r="K23" i="212"/>
  <c r="K19" i="212"/>
  <c r="K60" i="212"/>
  <c r="K54" i="212"/>
  <c r="K50" i="212"/>
  <c r="K43" i="212"/>
  <c r="K39" i="212"/>
  <c r="K33" i="212"/>
  <c r="K29" i="212"/>
  <c r="K22" i="212"/>
  <c r="K18" i="212"/>
  <c r="K59" i="212"/>
  <c r="K53" i="212"/>
  <c r="K46" i="212"/>
  <c r="K42" i="212"/>
  <c r="K38" i="212"/>
  <c r="K32" i="212"/>
  <c r="K25" i="212"/>
  <c r="K21" i="212"/>
  <c r="K17" i="212"/>
  <c r="K66" i="212"/>
  <c r="K58" i="212"/>
  <c r="K61" i="212" s="1"/>
  <c r="K52" i="212"/>
  <c r="K45" i="212"/>
  <c r="K41" i="212"/>
  <c r="K37" i="212"/>
  <c r="K47" i="212" s="1"/>
  <c r="K31" i="212"/>
  <c r="K24" i="212"/>
  <c r="K20" i="212"/>
  <c r="K16" i="212"/>
  <c r="L51" i="212"/>
  <c r="L44" i="212"/>
  <c r="L40" i="212"/>
  <c r="L30" i="212"/>
  <c r="L23" i="212"/>
  <c r="L19" i="212"/>
  <c r="L60" i="212"/>
  <c r="L54" i="212"/>
  <c r="L50" i="212"/>
  <c r="L43" i="212"/>
  <c r="L39" i="212"/>
  <c r="L33" i="212"/>
  <c r="L29" i="212"/>
  <c r="L22" i="212"/>
  <c r="L18" i="212"/>
  <c r="L59" i="212"/>
  <c r="L53" i="212"/>
  <c r="L46" i="212"/>
  <c r="L42" i="212"/>
  <c r="L38" i="212"/>
  <c r="L32" i="212"/>
  <c r="L25" i="212"/>
  <c r="L21" i="212"/>
  <c r="L17" i="212"/>
  <c r="L66" i="212"/>
  <c r="L58" i="212"/>
  <c r="L52" i="212"/>
  <c r="L45" i="212"/>
  <c r="L41" i="212"/>
  <c r="L37" i="212"/>
  <c r="L31" i="212"/>
  <c r="L24" i="212"/>
  <c r="L20" i="212"/>
  <c r="L16" i="212"/>
  <c r="E54" i="200"/>
  <c r="E50" i="200"/>
  <c r="E43" i="200"/>
  <c r="E39" i="200"/>
  <c r="E33" i="200"/>
  <c r="E29" i="200"/>
  <c r="E22" i="200"/>
  <c r="E18" i="200"/>
  <c r="E60" i="200"/>
  <c r="E53" i="200"/>
  <c r="E46" i="200"/>
  <c r="E42" i="200"/>
  <c r="E38" i="200"/>
  <c r="E32" i="200"/>
  <c r="E25" i="200"/>
  <c r="E21" i="200"/>
  <c r="E17" i="200"/>
  <c r="E59" i="200"/>
  <c r="E52" i="200"/>
  <c r="E45" i="200"/>
  <c r="E41" i="200"/>
  <c r="E37" i="200"/>
  <c r="E31" i="200"/>
  <c r="E24" i="200"/>
  <c r="E20" i="200"/>
  <c r="E16" i="200"/>
  <c r="E66" i="200"/>
  <c r="E58" i="200"/>
  <c r="E51" i="200"/>
  <c r="E44" i="200"/>
  <c r="E40" i="200"/>
  <c r="E30" i="200"/>
  <c r="E23" i="200"/>
  <c r="E19" i="200"/>
  <c r="H59" i="200"/>
  <c r="H52" i="200"/>
  <c r="H45" i="200"/>
  <c r="H41" i="200"/>
  <c r="H37" i="200"/>
  <c r="H31" i="200"/>
  <c r="H24" i="200"/>
  <c r="H20" i="200"/>
  <c r="H16" i="200"/>
  <c r="H66" i="200"/>
  <c r="H58" i="200"/>
  <c r="H61" i="200" s="1"/>
  <c r="H51" i="200"/>
  <c r="H44" i="200"/>
  <c r="H40" i="200"/>
  <c r="H30" i="200"/>
  <c r="H23" i="200"/>
  <c r="H19" i="200"/>
  <c r="H54" i="200"/>
  <c r="H50" i="200"/>
  <c r="H43" i="200"/>
  <c r="H39" i="200"/>
  <c r="H33" i="200"/>
  <c r="H29" i="200"/>
  <c r="H22" i="200"/>
  <c r="H18" i="200"/>
  <c r="H60" i="200"/>
  <c r="H53" i="200"/>
  <c r="H46" i="200"/>
  <c r="H42" i="200"/>
  <c r="H38" i="200"/>
  <c r="H32" i="200"/>
  <c r="H25" i="200"/>
  <c r="H21" i="200"/>
  <c r="H17" i="200"/>
  <c r="K51" i="200"/>
  <c r="K44" i="200"/>
  <c r="K40" i="200"/>
  <c r="K30" i="200"/>
  <c r="K23" i="200"/>
  <c r="K19" i="200"/>
  <c r="K54" i="200"/>
  <c r="K50" i="200"/>
  <c r="K43" i="200"/>
  <c r="K39" i="200"/>
  <c r="K33" i="200"/>
  <c r="K29" i="200"/>
  <c r="K22" i="200"/>
  <c r="K18" i="200"/>
  <c r="K60" i="200"/>
  <c r="K53" i="200"/>
  <c r="K46" i="200"/>
  <c r="K42" i="200"/>
  <c r="K38" i="200"/>
  <c r="K32" i="200"/>
  <c r="K25" i="200"/>
  <c r="K21" i="200"/>
  <c r="K17" i="200"/>
  <c r="K59" i="200"/>
  <c r="K52" i="200"/>
  <c r="K45" i="200"/>
  <c r="K41" i="200"/>
  <c r="K37" i="200"/>
  <c r="K31" i="200"/>
  <c r="K24" i="200"/>
  <c r="K20" i="200"/>
  <c r="K16" i="200"/>
  <c r="K66" i="200"/>
  <c r="K58" i="200"/>
  <c r="K61" i="200" s="1"/>
  <c r="L54" i="200"/>
  <c r="L50" i="200"/>
  <c r="L43" i="200"/>
  <c r="L39" i="200"/>
  <c r="L33" i="200"/>
  <c r="L29" i="200"/>
  <c r="L22" i="200"/>
  <c r="L18" i="200"/>
  <c r="L60" i="200"/>
  <c r="L53" i="200"/>
  <c r="L46" i="200"/>
  <c r="L42" i="200"/>
  <c r="L38" i="200"/>
  <c r="L32" i="200"/>
  <c r="L25" i="200"/>
  <c r="L21" i="200"/>
  <c r="L17" i="200"/>
  <c r="L59" i="200"/>
  <c r="L52" i="200"/>
  <c r="L45" i="200"/>
  <c r="L41" i="200"/>
  <c r="L37" i="200"/>
  <c r="L31" i="200"/>
  <c r="L24" i="200"/>
  <c r="L20" i="200"/>
  <c r="L16" i="200"/>
  <c r="L66" i="200"/>
  <c r="L58" i="200"/>
  <c r="L51" i="200"/>
  <c r="L44" i="200"/>
  <c r="L40" i="200"/>
  <c r="L30" i="200"/>
  <c r="L23" i="200"/>
  <c r="L19" i="200"/>
  <c r="E51" i="199"/>
  <c r="E44" i="199"/>
  <c r="E40" i="199"/>
  <c r="E30" i="199"/>
  <c r="E23" i="199"/>
  <c r="E19" i="199"/>
  <c r="E60" i="199"/>
  <c r="E54" i="199"/>
  <c r="E50" i="199"/>
  <c r="E43" i="199"/>
  <c r="E39" i="199"/>
  <c r="E33" i="199"/>
  <c r="E29" i="199"/>
  <c r="E22" i="199"/>
  <c r="E18" i="199"/>
  <c r="E59" i="199"/>
  <c r="E53" i="199"/>
  <c r="E46" i="199"/>
  <c r="E42" i="199"/>
  <c r="E38" i="199"/>
  <c r="E32" i="199"/>
  <c r="E25" i="199"/>
  <c r="E21" i="199"/>
  <c r="E17" i="199"/>
  <c r="E66" i="199"/>
  <c r="E58" i="199"/>
  <c r="E61" i="199" s="1"/>
  <c r="E52" i="199"/>
  <c r="E45" i="199"/>
  <c r="E41" i="199"/>
  <c r="E47" i="199" s="1"/>
  <c r="E37" i="199"/>
  <c r="E31" i="199"/>
  <c r="E24" i="199"/>
  <c r="E20" i="199"/>
  <c r="E26" i="199" s="1"/>
  <c r="E16" i="199"/>
  <c r="H59" i="199"/>
  <c r="H53" i="199"/>
  <c r="H46" i="199"/>
  <c r="H42" i="199"/>
  <c r="H38" i="199"/>
  <c r="H32" i="199"/>
  <c r="H25" i="199"/>
  <c r="H21" i="199"/>
  <c r="H17" i="199"/>
  <c r="H66" i="199"/>
  <c r="H58" i="199"/>
  <c r="H61" i="199" s="1"/>
  <c r="H52" i="199"/>
  <c r="H45" i="199"/>
  <c r="H41" i="199"/>
  <c r="H37" i="199"/>
  <c r="H47" i="199" s="1"/>
  <c r="H31" i="199"/>
  <c r="H24" i="199"/>
  <c r="H20" i="199"/>
  <c r="H16" i="199"/>
  <c r="H26" i="199" s="1"/>
  <c r="H51" i="199"/>
  <c r="H44" i="199"/>
  <c r="H40" i="199"/>
  <c r="H30" i="199"/>
  <c r="H23" i="199"/>
  <c r="H19" i="199"/>
  <c r="H60" i="199"/>
  <c r="H54" i="199"/>
  <c r="H50" i="199"/>
  <c r="H43" i="199"/>
  <c r="H39" i="199"/>
  <c r="H33" i="199"/>
  <c r="H29" i="199"/>
  <c r="H22" i="199"/>
  <c r="H18" i="199"/>
  <c r="K66" i="199"/>
  <c r="K58" i="199"/>
  <c r="K52" i="199"/>
  <c r="K45" i="199"/>
  <c r="K41" i="199"/>
  <c r="K37" i="199"/>
  <c r="K31" i="199"/>
  <c r="K24" i="199"/>
  <c r="K20" i="199"/>
  <c r="K16" i="199"/>
  <c r="K51" i="199"/>
  <c r="K44" i="199"/>
  <c r="K40" i="199"/>
  <c r="K30" i="199"/>
  <c r="K23" i="199"/>
  <c r="K19" i="199"/>
  <c r="K60" i="199"/>
  <c r="K54" i="199"/>
  <c r="K50" i="199"/>
  <c r="K43" i="199"/>
  <c r="K39" i="199"/>
  <c r="K33" i="199"/>
  <c r="K29" i="199"/>
  <c r="K22" i="199"/>
  <c r="K18" i="199"/>
  <c r="K59" i="199"/>
  <c r="K53" i="199"/>
  <c r="K46" i="199"/>
  <c r="K42" i="199"/>
  <c r="K38" i="199"/>
  <c r="K32" i="199"/>
  <c r="K25" i="199"/>
  <c r="K21" i="199"/>
  <c r="K17" i="199"/>
  <c r="L51" i="199"/>
  <c r="L44" i="199"/>
  <c r="L40" i="199"/>
  <c r="L30" i="199"/>
  <c r="L23" i="199"/>
  <c r="L19" i="199"/>
  <c r="L60" i="199"/>
  <c r="L54" i="199"/>
  <c r="L50" i="199"/>
  <c r="L43" i="199"/>
  <c r="L39" i="199"/>
  <c r="L33" i="199"/>
  <c r="L29" i="199"/>
  <c r="L22" i="199"/>
  <c r="L18" i="199"/>
  <c r="L59" i="199"/>
  <c r="L53" i="199"/>
  <c r="L46" i="199"/>
  <c r="L42" i="199"/>
  <c r="L38" i="199"/>
  <c r="L32" i="199"/>
  <c r="L25" i="199"/>
  <c r="L21" i="199"/>
  <c r="L17" i="199"/>
  <c r="L66" i="199"/>
  <c r="L58" i="199"/>
  <c r="L52" i="199"/>
  <c r="L45" i="199"/>
  <c r="L41" i="199"/>
  <c r="L37" i="199"/>
  <c r="L31" i="199"/>
  <c r="L24" i="199"/>
  <c r="L20" i="199"/>
  <c r="L16" i="199"/>
  <c r="L33" i="4"/>
  <c r="E66" i="198"/>
  <c r="E58" i="198"/>
  <c r="E52" i="198"/>
  <c r="E45" i="198"/>
  <c r="E41" i="198"/>
  <c r="E37" i="198"/>
  <c r="E31" i="198"/>
  <c r="E24" i="198"/>
  <c r="E20" i="198"/>
  <c r="E16" i="198"/>
  <c r="E51" i="198"/>
  <c r="E44" i="198"/>
  <c r="E40" i="198"/>
  <c r="E30" i="198"/>
  <c r="E23" i="198"/>
  <c r="E19" i="198"/>
  <c r="E60" i="198"/>
  <c r="E54" i="198"/>
  <c r="E50" i="198"/>
  <c r="E43" i="198"/>
  <c r="E39" i="198"/>
  <c r="E33" i="198"/>
  <c r="E29" i="198"/>
  <c r="E22" i="198"/>
  <c r="E18" i="198"/>
  <c r="E59" i="198"/>
  <c r="E53" i="198"/>
  <c r="E46" i="198"/>
  <c r="E42" i="198"/>
  <c r="E38" i="198"/>
  <c r="E32" i="198"/>
  <c r="E25" i="198"/>
  <c r="E21" i="198"/>
  <c r="E17" i="198"/>
  <c r="H51" i="198"/>
  <c r="H44" i="198"/>
  <c r="H40" i="198"/>
  <c r="H30" i="198"/>
  <c r="H23" i="198"/>
  <c r="H19" i="198"/>
  <c r="H60" i="198"/>
  <c r="H54" i="198"/>
  <c r="H50" i="198"/>
  <c r="H43" i="198"/>
  <c r="H39" i="198"/>
  <c r="H33" i="198"/>
  <c r="H29" i="198"/>
  <c r="H22" i="198"/>
  <c r="H18" i="198"/>
  <c r="H59" i="198"/>
  <c r="H53" i="198"/>
  <c r="H46" i="198"/>
  <c r="H42" i="198"/>
  <c r="H38" i="198"/>
  <c r="H32" i="198"/>
  <c r="H25" i="198"/>
  <c r="H21" i="198"/>
  <c r="H17" i="198"/>
  <c r="H66" i="198"/>
  <c r="H58" i="198"/>
  <c r="H61" i="198" s="1"/>
  <c r="H52" i="198"/>
  <c r="H45" i="198"/>
  <c r="H41" i="198"/>
  <c r="H37" i="198"/>
  <c r="H47" i="198" s="1"/>
  <c r="H31" i="198"/>
  <c r="H24" i="198"/>
  <c r="H20" i="198"/>
  <c r="H16" i="198"/>
  <c r="K59" i="198"/>
  <c r="K53" i="198"/>
  <c r="K46" i="198"/>
  <c r="K42" i="198"/>
  <c r="K38" i="198"/>
  <c r="K32" i="198"/>
  <c r="K25" i="198"/>
  <c r="K21" i="198"/>
  <c r="K17" i="198"/>
  <c r="K66" i="198"/>
  <c r="K58" i="198"/>
  <c r="K52" i="198"/>
  <c r="K45" i="198"/>
  <c r="K41" i="198"/>
  <c r="K37" i="198"/>
  <c r="K31" i="198"/>
  <c r="K24" i="198"/>
  <c r="K20" i="198"/>
  <c r="K16" i="198"/>
  <c r="K51" i="198"/>
  <c r="K44" i="198"/>
  <c r="K40" i="198"/>
  <c r="K30" i="198"/>
  <c r="K23" i="198"/>
  <c r="K19" i="198"/>
  <c r="K60" i="198"/>
  <c r="K54" i="198"/>
  <c r="K50" i="198"/>
  <c r="K55" i="198" s="1"/>
  <c r="K43" i="198"/>
  <c r="K39" i="198"/>
  <c r="K33" i="198"/>
  <c r="K29" i="198"/>
  <c r="K34" i="198" s="1"/>
  <c r="K22" i="198"/>
  <c r="K18" i="198"/>
  <c r="E66" i="213"/>
  <c r="E58" i="213"/>
  <c r="E52" i="213"/>
  <c r="E45" i="213"/>
  <c r="E41" i="213"/>
  <c r="E37" i="213"/>
  <c r="E51" i="213"/>
  <c r="E44" i="213"/>
  <c r="E40" i="213"/>
  <c r="E60" i="213"/>
  <c r="E54" i="213"/>
  <c r="E50" i="213"/>
  <c r="E43" i="213"/>
  <c r="E39" i="213"/>
  <c r="E33" i="213"/>
  <c r="E59" i="213"/>
  <c r="E53" i="213"/>
  <c r="E46" i="213"/>
  <c r="E42" i="213"/>
  <c r="E38" i="213"/>
  <c r="E17" i="213"/>
  <c r="E30" i="213"/>
  <c r="E29" i="213"/>
  <c r="E25" i="213"/>
  <c r="E24" i="213"/>
  <c r="E23" i="213"/>
  <c r="E31" i="213"/>
  <c r="E22" i="213"/>
  <c r="E16" i="213"/>
  <c r="E32" i="213"/>
  <c r="E21" i="213"/>
  <c r="E20" i="213"/>
  <c r="E19" i="213"/>
  <c r="E18" i="213"/>
  <c r="H51" i="213"/>
  <c r="H44" i="213"/>
  <c r="H40" i="213"/>
  <c r="H30" i="213"/>
  <c r="H23" i="213"/>
  <c r="H60" i="213"/>
  <c r="H54" i="213"/>
  <c r="H50" i="213"/>
  <c r="H55" i="213" s="1"/>
  <c r="H43" i="213"/>
  <c r="H39" i="213"/>
  <c r="H33" i="213"/>
  <c r="H29" i="213"/>
  <c r="H34" i="213" s="1"/>
  <c r="H59" i="213"/>
  <c r="H53" i="213"/>
  <c r="H46" i="213"/>
  <c r="H42" i="213"/>
  <c r="H38" i="213"/>
  <c r="H32" i="213"/>
  <c r="H25" i="213"/>
  <c r="H21" i="213"/>
  <c r="H66" i="213"/>
  <c r="H58" i="213"/>
  <c r="H52" i="213"/>
  <c r="H45" i="213"/>
  <c r="H41" i="213"/>
  <c r="H37" i="213"/>
  <c r="H31" i="213"/>
  <c r="H24" i="213"/>
  <c r="H20" i="213"/>
  <c r="H19" i="213"/>
  <c r="H18" i="213"/>
  <c r="H17" i="213"/>
  <c r="H22" i="213"/>
  <c r="H16" i="213"/>
  <c r="K59" i="213"/>
  <c r="K53" i="213"/>
  <c r="K46" i="213"/>
  <c r="K42" i="213"/>
  <c r="K38" i="213"/>
  <c r="K66" i="213"/>
  <c r="K58" i="213"/>
  <c r="K61" i="213" s="1"/>
  <c r="K52" i="213"/>
  <c r="K45" i="213"/>
  <c r="K41" i="213"/>
  <c r="K37" i="213"/>
  <c r="K31" i="213"/>
  <c r="K51" i="213"/>
  <c r="K44" i="213"/>
  <c r="K40" i="213"/>
  <c r="K30" i="213"/>
  <c r="K60" i="213"/>
  <c r="K54" i="213"/>
  <c r="K50" i="213"/>
  <c r="K43" i="213"/>
  <c r="K39" i="213"/>
  <c r="K33" i="213"/>
  <c r="K18" i="213"/>
  <c r="K17" i="213"/>
  <c r="K29" i="213"/>
  <c r="K25" i="213"/>
  <c r="K24" i="213"/>
  <c r="K23" i="213"/>
  <c r="K22" i="213"/>
  <c r="K16" i="213"/>
  <c r="K32" i="213"/>
  <c r="K21" i="213"/>
  <c r="K20" i="213"/>
  <c r="K19" i="213"/>
  <c r="L59" i="213"/>
  <c r="L53" i="213"/>
  <c r="L46" i="213"/>
  <c r="L42" i="213"/>
  <c r="L38" i="213"/>
  <c r="L32" i="213"/>
  <c r="L25" i="213"/>
  <c r="L66" i="213"/>
  <c r="L58" i="213"/>
  <c r="L52" i="213"/>
  <c r="L45" i="213"/>
  <c r="L41" i="213"/>
  <c r="L37" i="213"/>
  <c r="L47" i="213" s="1"/>
  <c r="L31" i="213"/>
  <c r="L24" i="213"/>
  <c r="L51" i="213"/>
  <c r="L44" i="213"/>
  <c r="L40" i="213"/>
  <c r="L30" i="213"/>
  <c r="L23" i="213"/>
  <c r="L19" i="213"/>
  <c r="L60" i="213"/>
  <c r="L54" i="213"/>
  <c r="L50" i="213"/>
  <c r="L55" i="213" s="1"/>
  <c r="L43" i="213"/>
  <c r="L39" i="213"/>
  <c r="L33" i="213"/>
  <c r="L29" i="213"/>
  <c r="L34" i="213" s="1"/>
  <c r="L22" i="213"/>
  <c r="L18" i="213"/>
  <c r="L17" i="213"/>
  <c r="L16" i="213"/>
  <c r="L21" i="213"/>
  <c r="L20" i="213"/>
  <c r="E66" i="210"/>
  <c r="E58" i="210"/>
  <c r="E52" i="210"/>
  <c r="E45" i="210"/>
  <c r="E41" i="210"/>
  <c r="E37" i="210"/>
  <c r="E31" i="210"/>
  <c r="E24" i="210"/>
  <c r="E20" i="210"/>
  <c r="E16" i="210"/>
  <c r="E51" i="210"/>
  <c r="E44" i="210"/>
  <c r="E40" i="210"/>
  <c r="E30" i="210"/>
  <c r="E23" i="210"/>
  <c r="E19" i="210"/>
  <c r="E60" i="210"/>
  <c r="E54" i="210"/>
  <c r="E50" i="210"/>
  <c r="E43" i="210"/>
  <c r="E39" i="210"/>
  <c r="E33" i="210"/>
  <c r="E29" i="210"/>
  <c r="E22" i="210"/>
  <c r="E18" i="210"/>
  <c r="E59" i="210"/>
  <c r="E53" i="210"/>
  <c r="E46" i="210"/>
  <c r="E42" i="210"/>
  <c r="E38" i="210"/>
  <c r="E32" i="210"/>
  <c r="E25" i="210"/>
  <c r="E21" i="210"/>
  <c r="E17" i="210"/>
  <c r="H51" i="210"/>
  <c r="H44" i="210"/>
  <c r="H40" i="210"/>
  <c r="H30" i="210"/>
  <c r="H23" i="210"/>
  <c r="H19" i="210"/>
  <c r="H60" i="210"/>
  <c r="H54" i="210"/>
  <c r="H50" i="210"/>
  <c r="H43" i="210"/>
  <c r="H39" i="210"/>
  <c r="H33" i="210"/>
  <c r="H29" i="210"/>
  <c r="H22" i="210"/>
  <c r="H18" i="210"/>
  <c r="H59" i="210"/>
  <c r="H53" i="210"/>
  <c r="H46" i="210"/>
  <c r="H42" i="210"/>
  <c r="H38" i="210"/>
  <c r="H32" i="210"/>
  <c r="H25" i="210"/>
  <c r="H21" i="210"/>
  <c r="H17" i="210"/>
  <c r="H66" i="210"/>
  <c r="H58" i="210"/>
  <c r="H52" i="210"/>
  <c r="H45" i="210"/>
  <c r="H41" i="210"/>
  <c r="H37" i="210"/>
  <c r="H31" i="210"/>
  <c r="H24" i="210"/>
  <c r="H20" i="210"/>
  <c r="H16" i="210"/>
  <c r="K59" i="210"/>
  <c r="K53" i="210"/>
  <c r="K46" i="210"/>
  <c r="K42" i="210"/>
  <c r="K38" i="210"/>
  <c r="K32" i="210"/>
  <c r="K25" i="210"/>
  <c r="K21" i="210"/>
  <c r="K17" i="210"/>
  <c r="K66" i="210"/>
  <c r="K58" i="210"/>
  <c r="K52" i="210"/>
  <c r="K45" i="210"/>
  <c r="K41" i="210"/>
  <c r="K37" i="210"/>
  <c r="K47" i="210" s="1"/>
  <c r="K31" i="210"/>
  <c r="K24" i="210"/>
  <c r="K20" i="210"/>
  <c r="K16" i="210"/>
  <c r="K51" i="210"/>
  <c r="K44" i="210"/>
  <c r="K40" i="210"/>
  <c r="K30" i="210"/>
  <c r="K23" i="210"/>
  <c r="K19" i="210"/>
  <c r="K60" i="210"/>
  <c r="K54" i="210"/>
  <c r="K50" i="210"/>
  <c r="K43" i="210"/>
  <c r="K39" i="210"/>
  <c r="K33" i="210"/>
  <c r="K29" i="210"/>
  <c r="K22" i="210"/>
  <c r="K18" i="210"/>
  <c r="L59" i="210"/>
  <c r="L53" i="210"/>
  <c r="L46" i="210"/>
  <c r="L42" i="210"/>
  <c r="L38" i="210"/>
  <c r="L32" i="210"/>
  <c r="L25" i="210"/>
  <c r="L21" i="210"/>
  <c r="L17" i="210"/>
  <c r="L66" i="210"/>
  <c r="L58" i="210"/>
  <c r="L52" i="210"/>
  <c r="L45" i="210"/>
  <c r="L41" i="210"/>
  <c r="L37" i="210"/>
  <c r="L31" i="210"/>
  <c r="L24" i="210"/>
  <c r="L20" i="210"/>
  <c r="L16" i="210"/>
  <c r="L51" i="210"/>
  <c r="L44" i="210"/>
  <c r="L40" i="210"/>
  <c r="L30" i="210"/>
  <c r="L23" i="210"/>
  <c r="L19" i="210"/>
  <c r="L60" i="210"/>
  <c r="L54" i="210"/>
  <c r="L50" i="210"/>
  <c r="L55" i="210" s="1"/>
  <c r="L43" i="210"/>
  <c r="L39" i="210"/>
  <c r="L33" i="210"/>
  <c r="L29" i="210"/>
  <c r="L34" i="210" s="1"/>
  <c r="L22" i="210"/>
  <c r="L18" i="210"/>
  <c r="L36" i="4"/>
  <c r="E60" i="204"/>
  <c r="E54" i="204"/>
  <c r="E50" i="204"/>
  <c r="E43" i="204"/>
  <c r="E59" i="204"/>
  <c r="E53" i="204"/>
  <c r="E46" i="204"/>
  <c r="E42" i="204"/>
  <c r="E66" i="204"/>
  <c r="E38" i="204"/>
  <c r="E32" i="204"/>
  <c r="E25" i="204"/>
  <c r="E21" i="204"/>
  <c r="E17" i="204"/>
  <c r="E45" i="204"/>
  <c r="E44" i="204"/>
  <c r="E37" i="204"/>
  <c r="E31" i="204"/>
  <c r="E24" i="204"/>
  <c r="E20" i="204"/>
  <c r="E16" i="204"/>
  <c r="E41" i="204"/>
  <c r="E52" i="204"/>
  <c r="E51" i="204"/>
  <c r="E30" i="204"/>
  <c r="E23" i="204"/>
  <c r="E19" i="204"/>
  <c r="E40" i="204"/>
  <c r="E58" i="204"/>
  <c r="E61" i="204" s="1"/>
  <c r="E39" i="204"/>
  <c r="E33" i="204"/>
  <c r="E29" i="204"/>
  <c r="E22" i="204"/>
  <c r="E18" i="204"/>
  <c r="H66" i="204"/>
  <c r="H58" i="204"/>
  <c r="H52" i="204"/>
  <c r="H45" i="204"/>
  <c r="H60" i="204"/>
  <c r="H54" i="204"/>
  <c r="H50" i="204"/>
  <c r="H43" i="204"/>
  <c r="H39" i="204"/>
  <c r="H59" i="204"/>
  <c r="H53" i="204"/>
  <c r="H46" i="204"/>
  <c r="H42" i="204"/>
  <c r="H41" i="204"/>
  <c r="H51" i="204"/>
  <c r="H30" i="204"/>
  <c r="H23" i="204"/>
  <c r="H19" i="204"/>
  <c r="H40" i="204"/>
  <c r="H33" i="204"/>
  <c r="H29" i="204"/>
  <c r="H22" i="204"/>
  <c r="H18" i="204"/>
  <c r="H38" i="204"/>
  <c r="H32" i="204"/>
  <c r="H25" i="204"/>
  <c r="H21" i="204"/>
  <c r="H17" i="204"/>
  <c r="H44" i="204"/>
  <c r="H37" i="204"/>
  <c r="H31" i="204"/>
  <c r="H24" i="204"/>
  <c r="H20" i="204"/>
  <c r="H16" i="204"/>
  <c r="K51" i="204"/>
  <c r="K44" i="204"/>
  <c r="K60" i="204"/>
  <c r="K54" i="204"/>
  <c r="K50" i="204"/>
  <c r="K43" i="204"/>
  <c r="K53" i="204"/>
  <c r="K33" i="204"/>
  <c r="K29" i="204"/>
  <c r="K22" i="204"/>
  <c r="K18" i="204"/>
  <c r="K58" i="204"/>
  <c r="K39" i="204"/>
  <c r="K59" i="204"/>
  <c r="K38" i="204"/>
  <c r="K32" i="204"/>
  <c r="K25" i="204"/>
  <c r="K21" i="204"/>
  <c r="K17" i="204"/>
  <c r="K66" i="204"/>
  <c r="K37" i="204"/>
  <c r="K31" i="204"/>
  <c r="K24" i="204"/>
  <c r="K20" i="204"/>
  <c r="K16" i="204"/>
  <c r="K45" i="204"/>
  <c r="K42" i="204"/>
  <c r="K41" i="204"/>
  <c r="K46" i="204"/>
  <c r="K30" i="204"/>
  <c r="K34" i="204" s="1"/>
  <c r="K23" i="204"/>
  <c r="K19" i="204"/>
  <c r="K52" i="204"/>
  <c r="K40" i="204"/>
  <c r="E60" i="231"/>
  <c r="E54" i="231"/>
  <c r="E66" i="231"/>
  <c r="E46" i="231"/>
  <c r="E59" i="231"/>
  <c r="E58" i="231"/>
  <c r="E45" i="231"/>
  <c r="E41" i="231"/>
  <c r="E37" i="231"/>
  <c r="E31" i="231"/>
  <c r="E24" i="231"/>
  <c r="E20" i="231"/>
  <c r="E16" i="231"/>
  <c r="E53" i="231"/>
  <c r="E52" i="231"/>
  <c r="E44" i="231"/>
  <c r="E40" i="231"/>
  <c r="E30" i="231"/>
  <c r="E23" i="231"/>
  <c r="E19" i="231"/>
  <c r="E51" i="231"/>
  <c r="E43" i="231"/>
  <c r="E39" i="231"/>
  <c r="E33" i="231"/>
  <c r="E29" i="231"/>
  <c r="E22" i="231"/>
  <c r="E18" i="231"/>
  <c r="E50" i="231"/>
  <c r="E55" i="231" s="1"/>
  <c r="E42" i="231"/>
  <c r="E38" i="231"/>
  <c r="E32" i="231"/>
  <c r="E25" i="231"/>
  <c r="E21" i="231"/>
  <c r="E17" i="231"/>
  <c r="H60" i="231"/>
  <c r="H54" i="231"/>
  <c r="H50" i="231"/>
  <c r="H66" i="231"/>
  <c r="H53" i="231"/>
  <c r="H52" i="231"/>
  <c r="H44" i="231"/>
  <c r="H40" i="231"/>
  <c r="H30" i="231"/>
  <c r="H23" i="231"/>
  <c r="H19" i="231"/>
  <c r="H51" i="231"/>
  <c r="H43" i="231"/>
  <c r="H39" i="231"/>
  <c r="H33" i="231"/>
  <c r="H29" i="231"/>
  <c r="H22" i="231"/>
  <c r="H18" i="231"/>
  <c r="H42" i="231"/>
  <c r="H38" i="231"/>
  <c r="H32" i="231"/>
  <c r="H25" i="231"/>
  <c r="H21" i="231"/>
  <c r="H17" i="231"/>
  <c r="H46" i="231"/>
  <c r="H59" i="231"/>
  <c r="H58" i="231"/>
  <c r="H45" i="231"/>
  <c r="H41" i="231"/>
  <c r="H37" i="231"/>
  <c r="H47" i="231" s="1"/>
  <c r="H31" i="231"/>
  <c r="H24" i="231"/>
  <c r="H20" i="231"/>
  <c r="H16" i="231"/>
  <c r="K66" i="231"/>
  <c r="K58" i="231"/>
  <c r="K52" i="231"/>
  <c r="K50" i="231"/>
  <c r="K42" i="231"/>
  <c r="K38" i="231"/>
  <c r="K32" i="231"/>
  <c r="K25" i="231"/>
  <c r="K21" i="231"/>
  <c r="K17" i="231"/>
  <c r="K46" i="231"/>
  <c r="K59" i="231"/>
  <c r="K45" i="231"/>
  <c r="K41" i="231"/>
  <c r="K37" i="231"/>
  <c r="K31" i="231"/>
  <c r="K24" i="231"/>
  <c r="K20" i="231"/>
  <c r="K16" i="231"/>
  <c r="K60" i="231"/>
  <c r="K53" i="231"/>
  <c r="K44" i="231"/>
  <c r="K40" i="231"/>
  <c r="K30" i="231"/>
  <c r="K23" i="231"/>
  <c r="K19" i="231"/>
  <c r="K54" i="231"/>
  <c r="K51" i="231"/>
  <c r="K43" i="231"/>
  <c r="K39" i="231"/>
  <c r="K33" i="231"/>
  <c r="K29" i="231"/>
  <c r="K34" i="231" s="1"/>
  <c r="K22" i="231"/>
  <c r="K18" i="231"/>
  <c r="L59" i="231"/>
  <c r="L53" i="231"/>
  <c r="L66" i="231"/>
  <c r="L58" i="231"/>
  <c r="L52" i="231"/>
  <c r="L45" i="231"/>
  <c r="L60" i="231"/>
  <c r="L50" i="231"/>
  <c r="L42" i="231"/>
  <c r="L38" i="231"/>
  <c r="L32" i="231"/>
  <c r="L25" i="231"/>
  <c r="L21" i="231"/>
  <c r="L17" i="231"/>
  <c r="L46" i="231"/>
  <c r="L41" i="231"/>
  <c r="L37" i="231"/>
  <c r="L31" i="231"/>
  <c r="L24" i="231"/>
  <c r="L20" i="231"/>
  <c r="L16" i="231"/>
  <c r="L44" i="231"/>
  <c r="L40" i="231"/>
  <c r="L30" i="231"/>
  <c r="L23" i="231"/>
  <c r="L19" i="231"/>
  <c r="L54" i="231"/>
  <c r="L51" i="231"/>
  <c r="L43" i="231"/>
  <c r="L39" i="231"/>
  <c r="L33" i="231"/>
  <c r="L29" i="231"/>
  <c r="L22" i="231"/>
  <c r="L18" i="231"/>
  <c r="E59" i="219"/>
  <c r="E53" i="219"/>
  <c r="E46" i="219"/>
  <c r="E42" i="219"/>
  <c r="E38" i="219"/>
  <c r="E32" i="219"/>
  <c r="E25" i="219"/>
  <c r="E21" i="219"/>
  <c r="E17" i="219"/>
  <c r="E66" i="219"/>
  <c r="E58" i="219"/>
  <c r="E52" i="219"/>
  <c r="E45" i="219"/>
  <c r="E41" i="219"/>
  <c r="E37" i="219"/>
  <c r="E31" i="219"/>
  <c r="E24" i="219"/>
  <c r="E20" i="219"/>
  <c r="E16" i="219"/>
  <c r="E51" i="219"/>
  <c r="E44" i="219"/>
  <c r="E40" i="219"/>
  <c r="E30" i="219"/>
  <c r="E23" i="219"/>
  <c r="E19" i="219"/>
  <c r="E60" i="219"/>
  <c r="E54" i="219"/>
  <c r="E50" i="219"/>
  <c r="E55" i="219" s="1"/>
  <c r="E43" i="219"/>
  <c r="E39" i="219"/>
  <c r="E33" i="219"/>
  <c r="E29" i="219"/>
  <c r="E34" i="219" s="1"/>
  <c r="E22" i="219"/>
  <c r="E18" i="219"/>
  <c r="H51" i="219"/>
  <c r="H44" i="219"/>
  <c r="H40" i="219"/>
  <c r="H30" i="219"/>
  <c r="H23" i="219"/>
  <c r="H19" i="219"/>
  <c r="H60" i="219"/>
  <c r="H54" i="219"/>
  <c r="H50" i="219"/>
  <c r="H43" i="219"/>
  <c r="H39" i="219"/>
  <c r="H33" i="219"/>
  <c r="H29" i="219"/>
  <c r="H22" i="219"/>
  <c r="H18" i="219"/>
  <c r="H59" i="219"/>
  <c r="H53" i="219"/>
  <c r="H46" i="219"/>
  <c r="H42" i="219"/>
  <c r="H38" i="219"/>
  <c r="H32" i="219"/>
  <c r="H25" i="219"/>
  <c r="H21" i="219"/>
  <c r="H17" i="219"/>
  <c r="H66" i="219"/>
  <c r="H58" i="219"/>
  <c r="H61" i="219" s="1"/>
  <c r="H52" i="219"/>
  <c r="H45" i="219"/>
  <c r="H41" i="219"/>
  <c r="H37" i="219"/>
  <c r="H31" i="219"/>
  <c r="H24" i="219"/>
  <c r="H20" i="219"/>
  <c r="H16" i="219"/>
  <c r="K60" i="219"/>
  <c r="K54" i="219"/>
  <c r="K50" i="219"/>
  <c r="K43" i="219"/>
  <c r="K39" i="219"/>
  <c r="K33" i="219"/>
  <c r="K29" i="219"/>
  <c r="K22" i="219"/>
  <c r="K18" i="219"/>
  <c r="K59" i="219"/>
  <c r="K53" i="219"/>
  <c r="K46" i="219"/>
  <c r="K42" i="219"/>
  <c r="K38" i="219"/>
  <c r="K32" i="219"/>
  <c r="K25" i="219"/>
  <c r="K21" i="219"/>
  <c r="K17" i="219"/>
  <c r="K66" i="219"/>
  <c r="K58" i="219"/>
  <c r="K61" i="219" s="1"/>
  <c r="K52" i="219"/>
  <c r="K45" i="219"/>
  <c r="K41" i="219"/>
  <c r="K37" i="219"/>
  <c r="K47" i="219" s="1"/>
  <c r="K31" i="219"/>
  <c r="K24" i="219"/>
  <c r="K20" i="219"/>
  <c r="K16" i="219"/>
  <c r="K51" i="219"/>
  <c r="K44" i="219"/>
  <c r="K40" i="219"/>
  <c r="K30" i="219"/>
  <c r="K23" i="219"/>
  <c r="K19" i="219"/>
  <c r="L59" i="219"/>
  <c r="L53" i="219"/>
  <c r="L46" i="219"/>
  <c r="L42" i="219"/>
  <c r="L38" i="219"/>
  <c r="L32" i="219"/>
  <c r="L25" i="219"/>
  <c r="L21" i="219"/>
  <c r="L17" i="219"/>
  <c r="L66" i="219"/>
  <c r="L58" i="219"/>
  <c r="L52" i="219"/>
  <c r="L45" i="219"/>
  <c r="L41" i="219"/>
  <c r="L37" i="219"/>
  <c r="L31" i="219"/>
  <c r="L24" i="219"/>
  <c r="L20" i="219"/>
  <c r="L16" i="219"/>
  <c r="L51" i="219"/>
  <c r="L44" i="219"/>
  <c r="L40" i="219"/>
  <c r="L30" i="219"/>
  <c r="L23" i="219"/>
  <c r="L19" i="219"/>
  <c r="L60" i="219"/>
  <c r="L54" i="219"/>
  <c r="L50" i="219"/>
  <c r="L43" i="219"/>
  <c r="L39" i="219"/>
  <c r="L33" i="219"/>
  <c r="L29" i="219"/>
  <c r="L22" i="219"/>
  <c r="L18" i="219"/>
  <c r="L39" i="4"/>
  <c r="E60" i="220"/>
  <c r="E54" i="220"/>
  <c r="E50" i="220"/>
  <c r="E43" i="220"/>
  <c r="E39" i="220"/>
  <c r="E33" i="220"/>
  <c r="E29" i="220"/>
  <c r="E59" i="220"/>
  <c r="E53" i="220"/>
  <c r="E46" i="220"/>
  <c r="E42" i="220"/>
  <c r="E38" i="220"/>
  <c r="E32" i="220"/>
  <c r="E66" i="220"/>
  <c r="E58" i="220"/>
  <c r="E61" i="220" s="1"/>
  <c r="E52" i="220"/>
  <c r="E45" i="220"/>
  <c r="E41" i="220"/>
  <c r="E51" i="220"/>
  <c r="E44" i="220"/>
  <c r="E40" i="220"/>
  <c r="E30" i="220"/>
  <c r="E24" i="220"/>
  <c r="E37" i="220"/>
  <c r="E23" i="220"/>
  <c r="E19" i="220"/>
  <c r="E22" i="220"/>
  <c r="E18" i="220"/>
  <c r="E31" i="220"/>
  <c r="E21" i="220"/>
  <c r="E17" i="220"/>
  <c r="E25" i="220"/>
  <c r="E20" i="220"/>
  <c r="E16" i="220"/>
  <c r="H66" i="220"/>
  <c r="H60" i="220"/>
  <c r="H33" i="220"/>
  <c r="H22" i="220"/>
  <c r="H18" i="220"/>
  <c r="H32" i="220"/>
  <c r="H31" i="220"/>
  <c r="H30" i="220"/>
  <c r="H29" i="220"/>
  <c r="H34" i="220" s="1"/>
  <c r="H21" i="220"/>
  <c r="H17" i="220"/>
  <c r="H25" i="220"/>
  <c r="H20" i="220"/>
  <c r="H16" i="220"/>
  <c r="H59" i="220"/>
  <c r="H58" i="220"/>
  <c r="H61" i="220" s="1"/>
  <c r="H24" i="220"/>
  <c r="H54" i="220"/>
  <c r="H53" i="220"/>
  <c r="H52" i="220"/>
  <c r="H51" i="220"/>
  <c r="H50" i="220"/>
  <c r="H46" i="220"/>
  <c r="H45" i="220"/>
  <c r="H44" i="220"/>
  <c r="H43" i="220"/>
  <c r="H42" i="220"/>
  <c r="H41" i="220"/>
  <c r="H40" i="220"/>
  <c r="H39" i="220"/>
  <c r="H38" i="220"/>
  <c r="H37" i="220"/>
  <c r="H23" i="220"/>
  <c r="H19" i="220"/>
  <c r="K51" i="220"/>
  <c r="K44" i="220"/>
  <c r="K40" i="220"/>
  <c r="K30" i="220"/>
  <c r="K23" i="220"/>
  <c r="K60" i="220"/>
  <c r="K54" i="220"/>
  <c r="K50" i="220"/>
  <c r="K43" i="220"/>
  <c r="K39" i="220"/>
  <c r="K33" i="220"/>
  <c r="K29" i="220"/>
  <c r="K59" i="220"/>
  <c r="K53" i="220"/>
  <c r="K46" i="220"/>
  <c r="K42" i="220"/>
  <c r="K38" i="220"/>
  <c r="K66" i="220"/>
  <c r="K58" i="220"/>
  <c r="K52" i="220"/>
  <c r="K45" i="220"/>
  <c r="K41" i="220"/>
  <c r="K37" i="220"/>
  <c r="K47" i="220" s="1"/>
  <c r="K31" i="220"/>
  <c r="K25" i="220"/>
  <c r="K20" i="220"/>
  <c r="K16" i="220"/>
  <c r="K24" i="220"/>
  <c r="K19" i="220"/>
  <c r="K22" i="220"/>
  <c r="K18" i="220"/>
  <c r="K32" i="220"/>
  <c r="K21" i="220"/>
  <c r="K17" i="220"/>
  <c r="E59" i="221"/>
  <c r="E53" i="221"/>
  <c r="E46" i="221"/>
  <c r="E42" i="221"/>
  <c r="E38" i="221"/>
  <c r="E32" i="221"/>
  <c r="E25" i="221"/>
  <c r="E21" i="221"/>
  <c r="E17" i="221"/>
  <c r="E66" i="221"/>
  <c r="E58" i="221"/>
  <c r="E52" i="221"/>
  <c r="E45" i="221"/>
  <c r="E41" i="221"/>
  <c r="E37" i="221"/>
  <c r="E31" i="221"/>
  <c r="E24" i="221"/>
  <c r="E20" i="221"/>
  <c r="E16" i="221"/>
  <c r="E51" i="221"/>
  <c r="E44" i="221"/>
  <c r="E40" i="221"/>
  <c r="E30" i="221"/>
  <c r="E23" i="221"/>
  <c r="E19" i="221"/>
  <c r="E60" i="221"/>
  <c r="E54" i="221"/>
  <c r="E50" i="221"/>
  <c r="E55" i="221" s="1"/>
  <c r="E43" i="221"/>
  <c r="E39" i="221"/>
  <c r="E33" i="221"/>
  <c r="E29" i="221"/>
  <c r="E22" i="221"/>
  <c r="E18" i="221"/>
  <c r="H66" i="221"/>
  <c r="H58" i="221"/>
  <c r="H52" i="221"/>
  <c r="H45" i="221"/>
  <c r="H41" i="221"/>
  <c r="H37" i="221"/>
  <c r="H31" i="221"/>
  <c r="H24" i="221"/>
  <c r="H51" i="221"/>
  <c r="H44" i="221"/>
  <c r="H40" i="221"/>
  <c r="H30" i="221"/>
  <c r="H23" i="221"/>
  <c r="H19" i="221"/>
  <c r="H60" i="221"/>
  <c r="H54" i="221"/>
  <c r="H50" i="221"/>
  <c r="H43" i="221"/>
  <c r="H39" i="221"/>
  <c r="H33" i="221"/>
  <c r="H29" i="221"/>
  <c r="H22" i="221"/>
  <c r="H18" i="221"/>
  <c r="H59" i="221"/>
  <c r="H53" i="221"/>
  <c r="H46" i="221"/>
  <c r="H42" i="221"/>
  <c r="H38" i="221"/>
  <c r="H32" i="221"/>
  <c r="H25" i="221"/>
  <c r="H21" i="221"/>
  <c r="H17" i="221"/>
  <c r="H16" i="221"/>
  <c r="H20" i="221"/>
  <c r="K60" i="221"/>
  <c r="K54" i="221"/>
  <c r="K50" i="221"/>
  <c r="K43" i="221"/>
  <c r="K39" i="221"/>
  <c r="K33" i="221"/>
  <c r="K29" i="221"/>
  <c r="K22" i="221"/>
  <c r="K18" i="221"/>
  <c r="K59" i="221"/>
  <c r="K53" i="221"/>
  <c r="K46" i="221"/>
  <c r="K42" i="221"/>
  <c r="K38" i="221"/>
  <c r="K32" i="221"/>
  <c r="K25" i="221"/>
  <c r="K21" i="221"/>
  <c r="K17" i="221"/>
  <c r="K66" i="221"/>
  <c r="K58" i="221"/>
  <c r="K52" i="221"/>
  <c r="K45" i="221"/>
  <c r="K41" i="221"/>
  <c r="K37" i="221"/>
  <c r="K31" i="221"/>
  <c r="K24" i="221"/>
  <c r="K20" i="221"/>
  <c r="K16" i="221"/>
  <c r="K51" i="221"/>
  <c r="K44" i="221"/>
  <c r="K40" i="221"/>
  <c r="K30" i="221"/>
  <c r="K23" i="221"/>
  <c r="K19" i="221"/>
  <c r="L60" i="221"/>
  <c r="L54" i="221"/>
  <c r="L50" i="221"/>
  <c r="L55" i="221" s="1"/>
  <c r="L43" i="221"/>
  <c r="L39" i="221"/>
  <c r="L33" i="221"/>
  <c r="L29" i="221"/>
  <c r="L22" i="221"/>
  <c r="L59" i="221"/>
  <c r="L53" i="221"/>
  <c r="L46" i="221"/>
  <c r="L42" i="221"/>
  <c r="L38" i="221"/>
  <c r="L32" i="221"/>
  <c r="L25" i="221"/>
  <c r="L21" i="221"/>
  <c r="L17" i="221"/>
  <c r="L66" i="221"/>
  <c r="L58" i="221"/>
  <c r="L61" i="221" s="1"/>
  <c r="L52" i="221"/>
  <c r="L45" i="221"/>
  <c r="L41" i="221"/>
  <c r="L37" i="221"/>
  <c r="L47" i="221" s="1"/>
  <c r="L31" i="221"/>
  <c r="L24" i="221"/>
  <c r="L20" i="221"/>
  <c r="L16" i="221"/>
  <c r="L51" i="221"/>
  <c r="L44" i="221"/>
  <c r="L40" i="221"/>
  <c r="L30" i="221"/>
  <c r="L23" i="221"/>
  <c r="L19" i="221"/>
  <c r="L18" i="221"/>
  <c r="E58" i="232"/>
  <c r="E52" i="232"/>
  <c r="E45" i="232"/>
  <c r="E41" i="232"/>
  <c r="E37" i="232"/>
  <c r="E31" i="232"/>
  <c r="E51" i="232"/>
  <c r="E44" i="232"/>
  <c r="E40" i="232"/>
  <c r="E30" i="232"/>
  <c r="E23" i="232"/>
  <c r="E19" i="232"/>
  <c r="E60" i="232"/>
  <c r="E54" i="232"/>
  <c r="E50" i="232"/>
  <c r="E43" i="232"/>
  <c r="E39" i="232"/>
  <c r="E33" i="232"/>
  <c r="E29" i="232"/>
  <c r="E22" i="232"/>
  <c r="E18" i="232"/>
  <c r="E59" i="232"/>
  <c r="E53" i="232"/>
  <c r="E46" i="232"/>
  <c r="E42" i="232"/>
  <c r="E38" i="232"/>
  <c r="E32" i="232"/>
  <c r="E25" i="232"/>
  <c r="E21" i="232"/>
  <c r="E17" i="232"/>
  <c r="E66" i="232"/>
  <c r="E24" i="232"/>
  <c r="E16" i="232"/>
  <c r="E20" i="232"/>
  <c r="H60" i="232"/>
  <c r="H54" i="232"/>
  <c r="H50" i="232"/>
  <c r="H43" i="232"/>
  <c r="H39" i="232"/>
  <c r="H33" i="232"/>
  <c r="H29" i="232"/>
  <c r="H22" i="232"/>
  <c r="H18" i="232"/>
  <c r="H59" i="232"/>
  <c r="H53" i="232"/>
  <c r="H46" i="232"/>
  <c r="H42" i="232"/>
  <c r="H38" i="232"/>
  <c r="H32" i="232"/>
  <c r="H25" i="232"/>
  <c r="H21" i="232"/>
  <c r="H17" i="232"/>
  <c r="H66" i="232"/>
  <c r="H58" i="232"/>
  <c r="H52" i="232"/>
  <c r="H45" i="232"/>
  <c r="H41" i="232"/>
  <c r="H37" i="232"/>
  <c r="H31" i="232"/>
  <c r="H24" i="232"/>
  <c r="H51" i="232"/>
  <c r="H44" i="232"/>
  <c r="H40" i="232"/>
  <c r="H30" i="232"/>
  <c r="H23" i="232"/>
  <c r="H19" i="232"/>
  <c r="H20" i="232"/>
  <c r="H16" i="232"/>
  <c r="K59" i="232"/>
  <c r="K53" i="232"/>
  <c r="K46" i="232"/>
  <c r="K42" i="232"/>
  <c r="K38" i="232"/>
  <c r="K32" i="232"/>
  <c r="K25" i="232"/>
  <c r="K66" i="232"/>
  <c r="K58" i="232"/>
  <c r="K61" i="232" s="1"/>
  <c r="K52" i="232"/>
  <c r="K45" i="232"/>
  <c r="K41" i="232"/>
  <c r="K37" i="232"/>
  <c r="K31" i="232"/>
  <c r="K24" i="232"/>
  <c r="K20" i="232"/>
  <c r="K51" i="232"/>
  <c r="K44" i="232"/>
  <c r="K40" i="232"/>
  <c r="K30" i="232"/>
  <c r="K23" i="232"/>
  <c r="K19" i="232"/>
  <c r="K60" i="232"/>
  <c r="K54" i="232"/>
  <c r="K50" i="232"/>
  <c r="K55" i="232" s="1"/>
  <c r="K43" i="232"/>
  <c r="K39" i="232"/>
  <c r="K33" i="232"/>
  <c r="K29" i="232"/>
  <c r="K22" i="232"/>
  <c r="K18" i="232"/>
  <c r="K21" i="232"/>
  <c r="K16" i="232"/>
  <c r="K26" i="232" s="1"/>
  <c r="K17" i="232"/>
  <c r="L66" i="232"/>
  <c r="L58" i="232"/>
  <c r="L61" i="232" s="1"/>
  <c r="L52" i="232"/>
  <c r="L45" i="232"/>
  <c r="L41" i="232"/>
  <c r="L37" i="232"/>
  <c r="L31" i="232"/>
  <c r="L24" i="232"/>
  <c r="L20" i="232"/>
  <c r="L16" i="232"/>
  <c r="L51" i="232"/>
  <c r="L44" i="232"/>
  <c r="L40" i="232"/>
  <c r="L30" i="232"/>
  <c r="L23" i="232"/>
  <c r="L19" i="232"/>
  <c r="L60" i="232"/>
  <c r="L54" i="232"/>
  <c r="L50" i="232"/>
  <c r="L55" i="232" s="1"/>
  <c r="L43" i="232"/>
  <c r="L39" i="232"/>
  <c r="L33" i="232"/>
  <c r="L29" i="232"/>
  <c r="L34" i="232" s="1"/>
  <c r="L22" i="232"/>
  <c r="L59" i="232"/>
  <c r="L53" i="232"/>
  <c r="L46" i="232"/>
  <c r="L42" i="232"/>
  <c r="L38" i="232"/>
  <c r="L32" i="232"/>
  <c r="L25" i="232"/>
  <c r="L21" i="232"/>
  <c r="L17" i="232"/>
  <c r="L18" i="232"/>
  <c r="L42" i="4"/>
  <c r="E66" i="222"/>
  <c r="E58" i="222"/>
  <c r="E52" i="222"/>
  <c r="E45" i="222"/>
  <c r="E41" i="222"/>
  <c r="E37" i="222"/>
  <c r="E31" i="222"/>
  <c r="E24" i="222"/>
  <c r="E20" i="222"/>
  <c r="E16" i="222"/>
  <c r="E51" i="222"/>
  <c r="E44" i="222"/>
  <c r="E40" i="222"/>
  <c r="E30" i="222"/>
  <c r="E23" i="222"/>
  <c r="E19" i="222"/>
  <c r="E60" i="222"/>
  <c r="E54" i="222"/>
  <c r="E50" i="222"/>
  <c r="E43" i="222"/>
  <c r="E39" i="222"/>
  <c r="E33" i="222"/>
  <c r="E29" i="222"/>
  <c r="E22" i="222"/>
  <c r="E18" i="222"/>
  <c r="E59" i="222"/>
  <c r="E53" i="222"/>
  <c r="E46" i="222"/>
  <c r="E42" i="222"/>
  <c r="E38" i="222"/>
  <c r="E32" i="222"/>
  <c r="E25" i="222"/>
  <c r="E21" i="222"/>
  <c r="E17" i="222"/>
  <c r="H51" i="222"/>
  <c r="H44" i="222"/>
  <c r="H40" i="222"/>
  <c r="H30" i="222"/>
  <c r="H23" i="222"/>
  <c r="H19" i="222"/>
  <c r="H60" i="222"/>
  <c r="H54" i="222"/>
  <c r="H50" i="222"/>
  <c r="H43" i="222"/>
  <c r="H39" i="222"/>
  <c r="H33" i="222"/>
  <c r="H29" i="222"/>
  <c r="H22" i="222"/>
  <c r="H18" i="222"/>
  <c r="H59" i="222"/>
  <c r="H53" i="222"/>
  <c r="H46" i="222"/>
  <c r="H42" i="222"/>
  <c r="H38" i="222"/>
  <c r="H32" i="222"/>
  <c r="H25" i="222"/>
  <c r="H21" i="222"/>
  <c r="H17" i="222"/>
  <c r="H66" i="222"/>
  <c r="H58" i="222"/>
  <c r="H61" i="222" s="1"/>
  <c r="H52" i="222"/>
  <c r="H45" i="222"/>
  <c r="H41" i="222"/>
  <c r="H37" i="222"/>
  <c r="H31" i="222"/>
  <c r="H24" i="222"/>
  <c r="H20" i="222"/>
  <c r="H16" i="222"/>
  <c r="K59" i="222"/>
  <c r="K53" i="222"/>
  <c r="K46" i="222"/>
  <c r="K42" i="222"/>
  <c r="K38" i="222"/>
  <c r="K32" i="222"/>
  <c r="K25" i="222"/>
  <c r="K21" i="222"/>
  <c r="K17" i="222"/>
  <c r="K66" i="222"/>
  <c r="K58" i="222"/>
  <c r="K52" i="222"/>
  <c r="K45" i="222"/>
  <c r="K41" i="222"/>
  <c r="K37" i="222"/>
  <c r="K31" i="222"/>
  <c r="K24" i="222"/>
  <c r="K20" i="222"/>
  <c r="K16" i="222"/>
  <c r="K51" i="222"/>
  <c r="K44" i="222"/>
  <c r="K40" i="222"/>
  <c r="K30" i="222"/>
  <c r="K23" i="222"/>
  <c r="K19" i="222"/>
  <c r="K60" i="222"/>
  <c r="K54" i="222"/>
  <c r="K50" i="222"/>
  <c r="K55" i="222" s="1"/>
  <c r="K43" i="222"/>
  <c r="K39" i="222"/>
  <c r="K33" i="222"/>
  <c r="K29" i="222"/>
  <c r="K34" i="222" s="1"/>
  <c r="K22" i="222"/>
  <c r="K18" i="222"/>
  <c r="E51" i="223"/>
  <c r="E44" i="223"/>
  <c r="E40" i="223"/>
  <c r="E30" i="223"/>
  <c r="E23" i="223"/>
  <c r="E19" i="223"/>
  <c r="E60" i="223"/>
  <c r="E54" i="223"/>
  <c r="E50" i="223"/>
  <c r="E43" i="223"/>
  <c r="E39" i="223"/>
  <c r="E33" i="223"/>
  <c r="E29" i="223"/>
  <c r="E22" i="223"/>
  <c r="E18" i="223"/>
  <c r="E59" i="223"/>
  <c r="E53" i="223"/>
  <c r="E46" i="223"/>
  <c r="E42" i="223"/>
  <c r="E38" i="223"/>
  <c r="E32" i="223"/>
  <c r="E25" i="223"/>
  <c r="E21" i="223"/>
  <c r="E17" i="223"/>
  <c r="E66" i="223"/>
  <c r="E58" i="223"/>
  <c r="E52" i="223"/>
  <c r="E45" i="223"/>
  <c r="E41" i="223"/>
  <c r="E37" i="223"/>
  <c r="E31" i="223"/>
  <c r="E24" i="223"/>
  <c r="E20" i="223"/>
  <c r="E16" i="223"/>
  <c r="H59" i="223"/>
  <c r="H53" i="223"/>
  <c r="H46" i="223"/>
  <c r="H42" i="223"/>
  <c r="H38" i="223"/>
  <c r="H32" i="223"/>
  <c r="H25" i="223"/>
  <c r="H21" i="223"/>
  <c r="H17" i="223"/>
  <c r="H66" i="223"/>
  <c r="H58" i="223"/>
  <c r="H61" i="223" s="1"/>
  <c r="H52" i="223"/>
  <c r="H45" i="223"/>
  <c r="H41" i="223"/>
  <c r="H37" i="223"/>
  <c r="H31" i="223"/>
  <c r="H24" i="223"/>
  <c r="H20" i="223"/>
  <c r="H16" i="223"/>
  <c r="H51" i="223"/>
  <c r="H44" i="223"/>
  <c r="H40" i="223"/>
  <c r="H30" i="223"/>
  <c r="H23" i="223"/>
  <c r="H19" i="223"/>
  <c r="H60" i="223"/>
  <c r="H54" i="223"/>
  <c r="H50" i="223"/>
  <c r="H55" i="223" s="1"/>
  <c r="H43" i="223"/>
  <c r="H39" i="223"/>
  <c r="H33" i="223"/>
  <c r="H29" i="223"/>
  <c r="H22" i="223"/>
  <c r="H18" i="223"/>
  <c r="K58" i="223"/>
  <c r="K52" i="223"/>
  <c r="K45" i="223"/>
  <c r="K41" i="223"/>
  <c r="K37" i="223"/>
  <c r="K31" i="223"/>
  <c r="K24" i="223"/>
  <c r="K20" i="223"/>
  <c r="K16" i="223"/>
  <c r="K51" i="223"/>
  <c r="K44" i="223"/>
  <c r="K40" i="223"/>
  <c r="K30" i="223"/>
  <c r="K23" i="223"/>
  <c r="K19" i="223"/>
  <c r="K60" i="223"/>
  <c r="K54" i="223"/>
  <c r="K50" i="223"/>
  <c r="K43" i="223"/>
  <c r="K39" i="223"/>
  <c r="K33" i="223"/>
  <c r="K29" i="223"/>
  <c r="K22" i="223"/>
  <c r="K18" i="223"/>
  <c r="K59" i="223"/>
  <c r="K53" i="223"/>
  <c r="K46" i="223"/>
  <c r="K42" i="223"/>
  <c r="K38" i="223"/>
  <c r="K32" i="223"/>
  <c r="K25" i="223"/>
  <c r="K21" i="223"/>
  <c r="K17" i="223"/>
  <c r="K66" i="223"/>
  <c r="L51" i="223"/>
  <c r="L44" i="223"/>
  <c r="L40" i="223"/>
  <c r="L30" i="223"/>
  <c r="L23" i="223"/>
  <c r="L19" i="223"/>
  <c r="L60" i="223"/>
  <c r="L54" i="223"/>
  <c r="L50" i="223"/>
  <c r="L43" i="223"/>
  <c r="L39" i="223"/>
  <c r="L33" i="223"/>
  <c r="L29" i="223"/>
  <c r="L22" i="223"/>
  <c r="L18" i="223"/>
  <c r="L59" i="223"/>
  <c r="L53" i="223"/>
  <c r="L46" i="223"/>
  <c r="L42" i="223"/>
  <c r="L38" i="223"/>
  <c r="L32" i="223"/>
  <c r="L25" i="223"/>
  <c r="L21" i="223"/>
  <c r="L17" i="223"/>
  <c r="L66" i="223"/>
  <c r="L58" i="223"/>
  <c r="L52" i="223"/>
  <c r="L45" i="223"/>
  <c r="L41" i="223"/>
  <c r="L37" i="223"/>
  <c r="L31" i="223"/>
  <c r="L24" i="223"/>
  <c r="L20" i="223"/>
  <c r="L16" i="223"/>
  <c r="L44" i="4"/>
  <c r="E60" i="233"/>
  <c r="E54" i="233"/>
  <c r="E50" i="233"/>
  <c r="E43" i="233"/>
  <c r="E39" i="233"/>
  <c r="E33" i="233"/>
  <c r="E29" i="233"/>
  <c r="E22" i="233"/>
  <c r="E18" i="233"/>
  <c r="E59" i="233"/>
  <c r="E53" i="233"/>
  <c r="E46" i="233"/>
  <c r="E42" i="233"/>
  <c r="E38" i="233"/>
  <c r="E32" i="233"/>
  <c r="E25" i="233"/>
  <c r="E21" i="233"/>
  <c r="E17" i="233"/>
  <c r="E66" i="233"/>
  <c r="E58" i="233"/>
  <c r="E52" i="233"/>
  <c r="E45" i="233"/>
  <c r="E41" i="233"/>
  <c r="E37" i="233"/>
  <c r="E31" i="233"/>
  <c r="E24" i="233"/>
  <c r="E20" i="233"/>
  <c r="E16" i="233"/>
  <c r="E51" i="233"/>
  <c r="E44" i="233"/>
  <c r="E40" i="233"/>
  <c r="E30" i="233"/>
  <c r="E23" i="233"/>
  <c r="E19" i="233"/>
  <c r="H59" i="233"/>
  <c r="H53" i="233"/>
  <c r="H46" i="233"/>
  <c r="H42" i="233"/>
  <c r="H38" i="233"/>
  <c r="H32" i="233"/>
  <c r="H25" i="233"/>
  <c r="H21" i="233"/>
  <c r="H17" i="233"/>
  <c r="H66" i="233"/>
  <c r="H58" i="233"/>
  <c r="H61" i="233" s="1"/>
  <c r="H52" i="233"/>
  <c r="H45" i="233"/>
  <c r="H41" i="233"/>
  <c r="H37" i="233"/>
  <c r="H31" i="233"/>
  <c r="H24" i="233"/>
  <c r="H20" i="233"/>
  <c r="H16" i="233"/>
  <c r="H51" i="233"/>
  <c r="H44" i="233"/>
  <c r="H40" i="233"/>
  <c r="H30" i="233"/>
  <c r="H23" i="233"/>
  <c r="H19" i="233"/>
  <c r="H60" i="233"/>
  <c r="H54" i="233"/>
  <c r="H50" i="233"/>
  <c r="H43" i="233"/>
  <c r="H39" i="233"/>
  <c r="H33" i="233"/>
  <c r="H29" i="233"/>
  <c r="H34" i="233" s="1"/>
  <c r="H22" i="233"/>
  <c r="H18" i="233"/>
  <c r="K51" i="233"/>
  <c r="K44" i="233"/>
  <c r="K40" i="233"/>
  <c r="K30" i="233"/>
  <c r="K23" i="233"/>
  <c r="K19" i="233"/>
  <c r="K60" i="233"/>
  <c r="K54" i="233"/>
  <c r="K50" i="233"/>
  <c r="K43" i="233"/>
  <c r="K39" i="233"/>
  <c r="K33" i="233"/>
  <c r="K29" i="233"/>
  <c r="K22" i="233"/>
  <c r="K18" i="233"/>
  <c r="K59" i="233"/>
  <c r="K53" i="233"/>
  <c r="K46" i="233"/>
  <c r="K42" i="233"/>
  <c r="K38" i="233"/>
  <c r="K32" i="233"/>
  <c r="K25" i="233"/>
  <c r="K21" i="233"/>
  <c r="K17" i="233"/>
  <c r="K66" i="233"/>
  <c r="K58" i="233"/>
  <c r="K61" i="233" s="1"/>
  <c r="K52" i="233"/>
  <c r="K45" i="233"/>
  <c r="K41" i="233"/>
  <c r="K37" i="233"/>
  <c r="K31" i="233"/>
  <c r="K24" i="233"/>
  <c r="K20" i="233"/>
  <c r="K16" i="233"/>
  <c r="L45" i="4"/>
  <c r="E60" i="224"/>
  <c r="E66" i="224"/>
  <c r="E29" i="224"/>
  <c r="E59" i="224"/>
  <c r="E58" i="224"/>
  <c r="E25" i="224"/>
  <c r="E21" i="224"/>
  <c r="E17" i="224"/>
  <c r="E54" i="224"/>
  <c r="E53" i="224"/>
  <c r="E52" i="224"/>
  <c r="E51" i="224"/>
  <c r="E50" i="224"/>
  <c r="E46" i="224"/>
  <c r="E45" i="224"/>
  <c r="E44" i="224"/>
  <c r="E43" i="224"/>
  <c r="E42" i="224"/>
  <c r="E41" i="224"/>
  <c r="E40" i="224"/>
  <c r="E39" i="224"/>
  <c r="E38" i="224"/>
  <c r="E24" i="224"/>
  <c r="E20" i="224"/>
  <c r="E16" i="224"/>
  <c r="E37" i="224"/>
  <c r="E23" i="224"/>
  <c r="E19" i="224"/>
  <c r="E33" i="224"/>
  <c r="E32" i="224"/>
  <c r="E31" i="224"/>
  <c r="E30" i="224"/>
  <c r="E22" i="224"/>
  <c r="E18" i="224"/>
  <c r="H66" i="224"/>
  <c r="H58" i="224"/>
  <c r="H52" i="224"/>
  <c r="H45" i="224"/>
  <c r="H41" i="224"/>
  <c r="H37" i="224"/>
  <c r="H31" i="224"/>
  <c r="H51" i="224"/>
  <c r="H44" i="224"/>
  <c r="H40" i="224"/>
  <c r="H30" i="224"/>
  <c r="H60" i="224"/>
  <c r="H54" i="224"/>
  <c r="H50" i="224"/>
  <c r="H43" i="224"/>
  <c r="H59" i="224"/>
  <c r="H53" i="224"/>
  <c r="H46" i="224"/>
  <c r="H42" i="224"/>
  <c r="H38" i="224"/>
  <c r="H32" i="224"/>
  <c r="H39" i="224"/>
  <c r="H24" i="224"/>
  <c r="H20" i="224"/>
  <c r="H16" i="224"/>
  <c r="H23" i="224"/>
  <c r="H19" i="224"/>
  <c r="H33" i="224"/>
  <c r="H22" i="224"/>
  <c r="H18" i="224"/>
  <c r="H29" i="224"/>
  <c r="H25" i="224"/>
  <c r="H21" i="224"/>
  <c r="H17" i="224"/>
  <c r="K66" i="224"/>
  <c r="K33" i="224"/>
  <c r="K32" i="224"/>
  <c r="K22" i="224"/>
  <c r="K18" i="224"/>
  <c r="K31" i="224"/>
  <c r="K30" i="224"/>
  <c r="K29" i="224"/>
  <c r="K25" i="224"/>
  <c r="K21" i="224"/>
  <c r="K17" i="224"/>
  <c r="K59" i="224"/>
  <c r="K58" i="224"/>
  <c r="K61" i="224" s="1"/>
  <c r="K60" i="224"/>
  <c r="K54" i="224"/>
  <c r="K53" i="224"/>
  <c r="K52" i="224"/>
  <c r="K51" i="224"/>
  <c r="K50" i="224"/>
  <c r="K46" i="224"/>
  <c r="K45" i="224"/>
  <c r="K44" i="224"/>
  <c r="K43" i="224"/>
  <c r="K42" i="224"/>
  <c r="K41" i="224"/>
  <c r="K40" i="224"/>
  <c r="K39" i="224"/>
  <c r="K24" i="224"/>
  <c r="K20" i="224"/>
  <c r="K16" i="224"/>
  <c r="K38" i="224"/>
  <c r="K37" i="224"/>
  <c r="K23" i="224"/>
  <c r="K19" i="224"/>
  <c r="E58" i="225"/>
  <c r="E52" i="225"/>
  <c r="E66" i="225"/>
  <c r="E45" i="225"/>
  <c r="E41" i="225"/>
  <c r="E37" i="225"/>
  <c r="E31" i="225"/>
  <c r="E24" i="225"/>
  <c r="E20" i="225"/>
  <c r="E16" i="225"/>
  <c r="E51" i="225"/>
  <c r="E44" i="225"/>
  <c r="E40" i="225"/>
  <c r="E30" i="225"/>
  <c r="E23" i="225"/>
  <c r="E19" i="225"/>
  <c r="E60" i="225"/>
  <c r="E54" i="225"/>
  <c r="E50" i="225"/>
  <c r="E43" i="225"/>
  <c r="E39" i="225"/>
  <c r="E33" i="225"/>
  <c r="E29" i="225"/>
  <c r="E22" i="225"/>
  <c r="E18" i="225"/>
  <c r="E59" i="225"/>
  <c r="E53" i="225"/>
  <c r="E46" i="225"/>
  <c r="E42" i="225"/>
  <c r="E38" i="225"/>
  <c r="E32" i="225"/>
  <c r="E25" i="225"/>
  <c r="E21" i="225"/>
  <c r="E17" i="225"/>
  <c r="H44" i="225"/>
  <c r="H40" i="225"/>
  <c r="H30" i="225"/>
  <c r="H23" i="225"/>
  <c r="H19" i="225"/>
  <c r="H60" i="225"/>
  <c r="H54" i="225"/>
  <c r="H50" i="225"/>
  <c r="H43" i="225"/>
  <c r="H39" i="225"/>
  <c r="H33" i="225"/>
  <c r="H29" i="225"/>
  <c r="H22" i="225"/>
  <c r="H59" i="225"/>
  <c r="H53" i="225"/>
  <c r="H46" i="225"/>
  <c r="H42" i="225"/>
  <c r="H38" i="225"/>
  <c r="H32" i="225"/>
  <c r="H58" i="225"/>
  <c r="H52" i="225"/>
  <c r="H66" i="225"/>
  <c r="H45" i="225"/>
  <c r="H41" i="225"/>
  <c r="H37" i="225"/>
  <c r="H31" i="225"/>
  <c r="H24" i="225"/>
  <c r="H51" i="225"/>
  <c r="H17" i="225"/>
  <c r="H16" i="225"/>
  <c r="H25" i="225"/>
  <c r="H18" i="225"/>
  <c r="H20" i="225"/>
  <c r="H21" i="225"/>
  <c r="K59" i="225"/>
  <c r="K53" i="225"/>
  <c r="K46" i="225"/>
  <c r="K42" i="225"/>
  <c r="K38" i="225"/>
  <c r="K32" i="225"/>
  <c r="K25" i="225"/>
  <c r="K21" i="225"/>
  <c r="K17" i="225"/>
  <c r="K58" i="225"/>
  <c r="K52" i="225"/>
  <c r="K66" i="225"/>
  <c r="K45" i="225"/>
  <c r="K41" i="225"/>
  <c r="K37" i="225"/>
  <c r="K31" i="225"/>
  <c r="K24" i="225"/>
  <c r="K20" i="225"/>
  <c r="K16" i="225"/>
  <c r="K51" i="225"/>
  <c r="K44" i="225"/>
  <c r="K40" i="225"/>
  <c r="K30" i="225"/>
  <c r="K23" i="225"/>
  <c r="K19" i="225"/>
  <c r="K60" i="225"/>
  <c r="K54" i="225"/>
  <c r="K50" i="225"/>
  <c r="K55" i="225" s="1"/>
  <c r="K43" i="225"/>
  <c r="K39" i="225"/>
  <c r="K33" i="225"/>
  <c r="K29" i="225"/>
  <c r="K22" i="225"/>
  <c r="K18" i="225"/>
  <c r="L46" i="225"/>
  <c r="L42" i="225"/>
  <c r="L38" i="225"/>
  <c r="L32" i="225"/>
  <c r="L25" i="225"/>
  <c r="L21" i="225"/>
  <c r="L17" i="225"/>
  <c r="L58" i="225"/>
  <c r="L52" i="225"/>
  <c r="L66" i="225"/>
  <c r="L45" i="225"/>
  <c r="L41" i="225"/>
  <c r="L37" i="225"/>
  <c r="L31" i="225"/>
  <c r="L24" i="225"/>
  <c r="L20" i="225"/>
  <c r="L51" i="225"/>
  <c r="L44" i="225"/>
  <c r="L40" i="225"/>
  <c r="L60" i="225"/>
  <c r="L54" i="225"/>
  <c r="L50" i="225"/>
  <c r="L43" i="225"/>
  <c r="L39" i="225"/>
  <c r="L33" i="225"/>
  <c r="L29" i="225"/>
  <c r="L34" i="225" s="1"/>
  <c r="L22" i="225"/>
  <c r="L59" i="225"/>
  <c r="L53" i="225"/>
  <c r="L30" i="225"/>
  <c r="L23" i="225"/>
  <c r="L16" i="225"/>
  <c r="L18" i="225"/>
  <c r="L19" i="225"/>
  <c r="E51" i="226"/>
  <c r="E44" i="226"/>
  <c r="E40" i="226"/>
  <c r="E30" i="226"/>
  <c r="E23" i="226"/>
  <c r="E19" i="226"/>
  <c r="E60" i="226"/>
  <c r="E54" i="226"/>
  <c r="E50" i="226"/>
  <c r="E43" i="226"/>
  <c r="E39" i="226"/>
  <c r="E33" i="226"/>
  <c r="E29" i="226"/>
  <c r="E22" i="226"/>
  <c r="E18" i="226"/>
  <c r="E59" i="226"/>
  <c r="E53" i="226"/>
  <c r="E46" i="226"/>
  <c r="E42" i="226"/>
  <c r="E38" i="226"/>
  <c r="E32" i="226"/>
  <c r="E25" i="226"/>
  <c r="E21" i="226"/>
  <c r="E17" i="226"/>
  <c r="E66" i="226"/>
  <c r="E58" i="226"/>
  <c r="E52" i="226"/>
  <c r="E45" i="226"/>
  <c r="E41" i="226"/>
  <c r="E47" i="226" s="1"/>
  <c r="E37" i="226"/>
  <c r="E31" i="226"/>
  <c r="E24" i="226"/>
  <c r="E20" i="226"/>
  <c r="E26" i="226" s="1"/>
  <c r="E16" i="226"/>
  <c r="H60" i="226"/>
  <c r="H54" i="226"/>
  <c r="H50" i="226"/>
  <c r="H43" i="226"/>
  <c r="H39" i="226"/>
  <c r="H33" i="226"/>
  <c r="H29" i="226"/>
  <c r="H22" i="226"/>
  <c r="H18" i="226"/>
  <c r="H59" i="226"/>
  <c r="H53" i="226"/>
  <c r="H46" i="226"/>
  <c r="H42" i="226"/>
  <c r="H38" i="226"/>
  <c r="H32" i="226"/>
  <c r="H25" i="226"/>
  <c r="H21" i="226"/>
  <c r="H17" i="226"/>
  <c r="H66" i="226"/>
  <c r="H58" i="226"/>
  <c r="H52" i="226"/>
  <c r="H45" i="226"/>
  <c r="H41" i="226"/>
  <c r="H37" i="226"/>
  <c r="H31" i="226"/>
  <c r="H24" i="226"/>
  <c r="H20" i="226"/>
  <c r="H26" i="226" s="1"/>
  <c r="H16" i="226"/>
  <c r="H51" i="226"/>
  <c r="H44" i="226"/>
  <c r="H40" i="226"/>
  <c r="H30" i="226"/>
  <c r="H23" i="226"/>
  <c r="H19" i="226"/>
  <c r="K66" i="226"/>
  <c r="K58" i="226"/>
  <c r="K52" i="226"/>
  <c r="K45" i="226"/>
  <c r="K41" i="226"/>
  <c r="K37" i="226"/>
  <c r="K31" i="226"/>
  <c r="K24" i="226"/>
  <c r="K20" i="226"/>
  <c r="K16" i="226"/>
  <c r="K51" i="226"/>
  <c r="K44" i="226"/>
  <c r="K40" i="226"/>
  <c r="K30" i="226"/>
  <c r="K23" i="226"/>
  <c r="K19" i="226"/>
  <c r="K60" i="226"/>
  <c r="K54" i="226"/>
  <c r="K50" i="226"/>
  <c r="K43" i="226"/>
  <c r="K39" i="226"/>
  <c r="K33" i="226"/>
  <c r="K29" i="226"/>
  <c r="K22" i="226"/>
  <c r="K18" i="226"/>
  <c r="K59" i="226"/>
  <c r="K53" i="226"/>
  <c r="K46" i="226"/>
  <c r="K42" i="226"/>
  <c r="K38" i="226"/>
  <c r="K32" i="226"/>
  <c r="K25" i="226"/>
  <c r="K21" i="226"/>
  <c r="K17" i="226"/>
  <c r="L66" i="226"/>
  <c r="L58" i="226"/>
  <c r="L52" i="226"/>
  <c r="L45" i="226"/>
  <c r="L41" i="226"/>
  <c r="L37" i="226"/>
  <c r="L31" i="226"/>
  <c r="L24" i="226"/>
  <c r="L20" i="226"/>
  <c r="L16" i="226"/>
  <c r="L51" i="226"/>
  <c r="L44" i="226"/>
  <c r="L40" i="226"/>
  <c r="L30" i="226"/>
  <c r="L23" i="226"/>
  <c r="L19" i="226"/>
  <c r="L60" i="226"/>
  <c r="L54" i="226"/>
  <c r="L50" i="226"/>
  <c r="L43" i="226"/>
  <c r="L39" i="226"/>
  <c r="L33" i="226"/>
  <c r="L29" i="226"/>
  <c r="L22" i="226"/>
  <c r="L18" i="226"/>
  <c r="L59" i="226"/>
  <c r="L53" i="226"/>
  <c r="L46" i="226"/>
  <c r="L42" i="226"/>
  <c r="L38" i="226"/>
  <c r="L32" i="226"/>
  <c r="L25" i="226"/>
  <c r="L21" i="226"/>
  <c r="L17" i="226"/>
  <c r="L48" i="4"/>
  <c r="E59" i="227"/>
  <c r="E58" i="227"/>
  <c r="E50" i="227"/>
  <c r="E43" i="227"/>
  <c r="E39" i="227"/>
  <c r="E33" i="227"/>
  <c r="E29" i="227"/>
  <c r="E22" i="227"/>
  <c r="E18" i="227"/>
  <c r="E54" i="227"/>
  <c r="E46" i="227"/>
  <c r="E42" i="227"/>
  <c r="E38" i="227"/>
  <c r="E32" i="227"/>
  <c r="E25" i="227"/>
  <c r="E21" i="227"/>
  <c r="E17" i="227"/>
  <c r="E53" i="227"/>
  <c r="E66" i="227"/>
  <c r="E52" i="227"/>
  <c r="E45" i="227"/>
  <c r="E41" i="227"/>
  <c r="E37" i="227"/>
  <c r="E31" i="227"/>
  <c r="E24" i="227"/>
  <c r="E20" i="227"/>
  <c r="E16" i="227"/>
  <c r="E60" i="227"/>
  <c r="E51" i="227"/>
  <c r="E44" i="227"/>
  <c r="E40" i="227"/>
  <c r="E30" i="227"/>
  <c r="E23" i="227"/>
  <c r="E19" i="227"/>
  <c r="H60" i="227"/>
  <c r="H54" i="227"/>
  <c r="H66" i="227"/>
  <c r="H58" i="227"/>
  <c r="H61" i="227" s="1"/>
  <c r="H46" i="227"/>
  <c r="H42" i="227"/>
  <c r="H38" i="227"/>
  <c r="H32" i="227"/>
  <c r="H25" i="227"/>
  <c r="H21" i="227"/>
  <c r="H17" i="227"/>
  <c r="H53" i="227"/>
  <c r="H52" i="227"/>
  <c r="H45" i="227"/>
  <c r="H41" i="227"/>
  <c r="H37" i="227"/>
  <c r="H31" i="227"/>
  <c r="H24" i="227"/>
  <c r="H20" i="227"/>
  <c r="H16" i="227"/>
  <c r="H51" i="227"/>
  <c r="H44" i="227"/>
  <c r="H40" i="227"/>
  <c r="H30" i="227"/>
  <c r="H23" i="227"/>
  <c r="H19" i="227"/>
  <c r="H59" i="227"/>
  <c r="H50" i="227"/>
  <c r="H43" i="227"/>
  <c r="H39" i="227"/>
  <c r="H33" i="227"/>
  <c r="H29" i="227"/>
  <c r="H34" i="227" s="1"/>
  <c r="H22" i="227"/>
  <c r="H18" i="227"/>
  <c r="K66" i="227"/>
  <c r="K51" i="227"/>
  <c r="K44" i="227"/>
  <c r="K40" i="227"/>
  <c r="K30" i="227"/>
  <c r="K23" i="227"/>
  <c r="K19" i="227"/>
  <c r="K60" i="227"/>
  <c r="K59" i="227"/>
  <c r="K58" i="227"/>
  <c r="K50" i="227"/>
  <c r="K43" i="227"/>
  <c r="K39" i="227"/>
  <c r="K33" i="227"/>
  <c r="K29" i="227"/>
  <c r="K22" i="227"/>
  <c r="K18" i="227"/>
  <c r="K54" i="227"/>
  <c r="K46" i="227"/>
  <c r="K42" i="227"/>
  <c r="K38" i="227"/>
  <c r="K32" i="227"/>
  <c r="K25" i="227"/>
  <c r="K21" i="227"/>
  <c r="K17" i="227"/>
  <c r="K53" i="227"/>
  <c r="K52" i="227"/>
  <c r="K45" i="227"/>
  <c r="K41" i="227"/>
  <c r="K37" i="227"/>
  <c r="K31" i="227"/>
  <c r="K24" i="227"/>
  <c r="K20" i="227"/>
  <c r="K16" i="227"/>
  <c r="E60" i="228"/>
  <c r="E54" i="228"/>
  <c r="E50" i="228"/>
  <c r="E66" i="228"/>
  <c r="E44" i="228"/>
  <c r="E43" i="228"/>
  <c r="E42" i="228"/>
  <c r="E41" i="228"/>
  <c r="E40" i="228"/>
  <c r="E39" i="228"/>
  <c r="E38" i="228"/>
  <c r="E37" i="228"/>
  <c r="E46" i="228"/>
  <c r="E45" i="228"/>
  <c r="E33" i="228"/>
  <c r="E32" i="228"/>
  <c r="E31" i="228"/>
  <c r="E30" i="228"/>
  <c r="E29" i="228"/>
  <c r="E25" i="228"/>
  <c r="E24" i="228"/>
  <c r="E23" i="228"/>
  <c r="E22" i="228"/>
  <c r="E21" i="228"/>
  <c r="E51" i="228"/>
  <c r="E20" i="228"/>
  <c r="E19" i="228"/>
  <c r="E53" i="228"/>
  <c r="E52" i="228"/>
  <c r="E18" i="228"/>
  <c r="E17" i="228"/>
  <c r="E59" i="228"/>
  <c r="E58" i="228"/>
  <c r="E16" i="228"/>
  <c r="H60" i="228"/>
  <c r="H54" i="228"/>
  <c r="H50" i="228"/>
  <c r="H43" i="228"/>
  <c r="H39" i="228"/>
  <c r="H33" i="228"/>
  <c r="H29" i="228"/>
  <c r="H22" i="228"/>
  <c r="H18" i="228"/>
  <c r="H59" i="228"/>
  <c r="H53" i="228"/>
  <c r="H46" i="228"/>
  <c r="H42" i="228"/>
  <c r="H38" i="228"/>
  <c r="H32" i="228"/>
  <c r="H25" i="228"/>
  <c r="H21" i="228"/>
  <c r="H17" i="228"/>
  <c r="H66" i="228"/>
  <c r="H58" i="228"/>
  <c r="H61" i="228" s="1"/>
  <c r="H52" i="228"/>
  <c r="H45" i="228"/>
  <c r="H41" i="228"/>
  <c r="H37" i="228"/>
  <c r="H47" i="228" s="1"/>
  <c r="H31" i="228"/>
  <c r="H24" i="228"/>
  <c r="H51" i="228"/>
  <c r="H44" i="228"/>
  <c r="H40" i="228"/>
  <c r="H30" i="228"/>
  <c r="H23" i="228"/>
  <c r="H19" i="228"/>
  <c r="H20" i="228"/>
  <c r="H16" i="228"/>
  <c r="K66" i="228"/>
  <c r="K51" i="228"/>
  <c r="K44" i="228"/>
  <c r="K59" i="228"/>
  <c r="K58" i="228"/>
  <c r="K54" i="228"/>
  <c r="K60" i="228"/>
  <c r="K43" i="228"/>
  <c r="K42" i="228"/>
  <c r="K41" i="228"/>
  <c r="K40" i="228"/>
  <c r="K39" i="228"/>
  <c r="K38" i="228"/>
  <c r="K37" i="228"/>
  <c r="K47" i="228" s="1"/>
  <c r="K46" i="228"/>
  <c r="K45" i="228"/>
  <c r="K33" i="228"/>
  <c r="K32" i="228"/>
  <c r="K31" i="228"/>
  <c r="K30" i="228"/>
  <c r="K29" i="228"/>
  <c r="K25" i="228"/>
  <c r="K24" i="228"/>
  <c r="K23" i="228"/>
  <c r="K22" i="228"/>
  <c r="K21" i="228"/>
  <c r="K20" i="228"/>
  <c r="K50" i="228"/>
  <c r="K19" i="228"/>
  <c r="K53" i="228"/>
  <c r="K52" i="228"/>
  <c r="K18" i="228"/>
  <c r="K17" i="228"/>
  <c r="K16" i="228"/>
  <c r="L58" i="228"/>
  <c r="L52" i="228"/>
  <c r="L45" i="228"/>
  <c r="L41" i="228"/>
  <c r="L37" i="228"/>
  <c r="L31" i="228"/>
  <c r="L24" i="228"/>
  <c r="L20" i="228"/>
  <c r="L16" i="228"/>
  <c r="L51" i="228"/>
  <c r="L44" i="228"/>
  <c r="L40" i="228"/>
  <c r="L30" i="228"/>
  <c r="L23" i="228"/>
  <c r="L19" i="228"/>
  <c r="L60" i="228"/>
  <c r="L54" i="228"/>
  <c r="L50" i="228"/>
  <c r="L55" i="228" s="1"/>
  <c r="L43" i="228"/>
  <c r="L39" i="228"/>
  <c r="L33" i="228"/>
  <c r="L29" i="228"/>
  <c r="L34" i="228" s="1"/>
  <c r="L22" i="228"/>
  <c r="L59" i="228"/>
  <c r="L61" i="228" s="1"/>
  <c r="L53" i="228"/>
  <c r="L46" i="228"/>
  <c r="L42" i="228"/>
  <c r="L38" i="228"/>
  <c r="L32" i="228"/>
  <c r="L25" i="228"/>
  <c r="L21" i="228"/>
  <c r="L17" i="228"/>
  <c r="L66" i="228"/>
  <c r="L18" i="228"/>
  <c r="E60" i="229"/>
  <c r="E54" i="229"/>
  <c r="E50" i="229"/>
  <c r="E43" i="229"/>
  <c r="E39" i="229"/>
  <c r="E33" i="229"/>
  <c r="E29" i="229"/>
  <c r="E22" i="229"/>
  <c r="E18" i="229"/>
  <c r="E59" i="229"/>
  <c r="E53" i="229"/>
  <c r="E46" i="229"/>
  <c r="E42" i="229"/>
  <c r="E38" i="229"/>
  <c r="E32" i="229"/>
  <c r="E25" i="229"/>
  <c r="E21" i="229"/>
  <c r="E17" i="229"/>
  <c r="E66" i="229"/>
  <c r="E58" i="229"/>
  <c r="E52" i="229"/>
  <c r="E45" i="229"/>
  <c r="E41" i="229"/>
  <c r="E37" i="229"/>
  <c r="E31" i="229"/>
  <c r="E24" i="229"/>
  <c r="E20" i="229"/>
  <c r="E16" i="229"/>
  <c r="E51" i="229"/>
  <c r="E44" i="229"/>
  <c r="E40" i="229"/>
  <c r="E30" i="229"/>
  <c r="E23" i="229"/>
  <c r="E19" i="229"/>
  <c r="H59" i="229"/>
  <c r="H53" i="229"/>
  <c r="H46" i="229"/>
  <c r="H42" i="229"/>
  <c r="H38" i="229"/>
  <c r="H32" i="229"/>
  <c r="H25" i="229"/>
  <c r="H21" i="229"/>
  <c r="H66" i="229"/>
  <c r="H58" i="229"/>
  <c r="H52" i="229"/>
  <c r="H45" i="229"/>
  <c r="H41" i="229"/>
  <c r="H37" i="229"/>
  <c r="H31" i="229"/>
  <c r="H24" i="229"/>
  <c r="H20" i="229"/>
  <c r="H51" i="229"/>
  <c r="H44" i="229"/>
  <c r="H40" i="229"/>
  <c r="H30" i="229"/>
  <c r="H23" i="229"/>
  <c r="H19" i="229"/>
  <c r="H60" i="229"/>
  <c r="H54" i="229"/>
  <c r="H50" i="229"/>
  <c r="H55" i="229" s="1"/>
  <c r="H43" i="229"/>
  <c r="H39" i="229"/>
  <c r="H33" i="229"/>
  <c r="H29" i="229"/>
  <c r="H34" i="229" s="1"/>
  <c r="H22" i="229"/>
  <c r="H18" i="229"/>
  <c r="H16" i="229"/>
  <c r="H17" i="229"/>
  <c r="K51" i="229"/>
  <c r="K44" i="229"/>
  <c r="K40" i="229"/>
  <c r="K30" i="229"/>
  <c r="K34" i="229" s="1"/>
  <c r="K23" i="229"/>
  <c r="K19" i="229"/>
  <c r="K60" i="229"/>
  <c r="K54" i="229"/>
  <c r="K50" i="229"/>
  <c r="K43" i="229"/>
  <c r="K39" i="229"/>
  <c r="K33" i="229"/>
  <c r="K29" i="229"/>
  <c r="K22" i="229"/>
  <c r="K18" i="229"/>
  <c r="K59" i="229"/>
  <c r="K53" i="229"/>
  <c r="K46" i="229"/>
  <c r="K42" i="229"/>
  <c r="K38" i="229"/>
  <c r="K32" i="229"/>
  <c r="K25" i="229"/>
  <c r="K21" i="229"/>
  <c r="K17" i="229"/>
  <c r="K66" i="229"/>
  <c r="K58" i="229"/>
  <c r="K61" i="229" s="1"/>
  <c r="K52" i="229"/>
  <c r="K45" i="229"/>
  <c r="K41" i="229"/>
  <c r="K37" i="229"/>
  <c r="K31" i="229"/>
  <c r="K24" i="229"/>
  <c r="K20" i="229"/>
  <c r="K16" i="229"/>
  <c r="L51" i="229"/>
  <c r="L44" i="229"/>
  <c r="L40" i="229"/>
  <c r="L30" i="229"/>
  <c r="L23" i="229"/>
  <c r="L19" i="229"/>
  <c r="L60" i="229"/>
  <c r="L54" i="229"/>
  <c r="L50" i="229"/>
  <c r="L43" i="229"/>
  <c r="L39" i="229"/>
  <c r="L33" i="229"/>
  <c r="L29" i="229"/>
  <c r="L22" i="229"/>
  <c r="L18" i="229"/>
  <c r="L59" i="229"/>
  <c r="L53" i="229"/>
  <c r="L46" i="229"/>
  <c r="L42" i="229"/>
  <c r="L38" i="229"/>
  <c r="L32" i="229"/>
  <c r="L25" i="229"/>
  <c r="L21" i="229"/>
  <c r="L17" i="229"/>
  <c r="L66" i="229"/>
  <c r="L58" i="229"/>
  <c r="L52" i="229"/>
  <c r="L45" i="229"/>
  <c r="L41" i="229"/>
  <c r="L37" i="229"/>
  <c r="L31" i="229"/>
  <c r="L24" i="229"/>
  <c r="L20" i="229"/>
  <c r="L16" i="229"/>
  <c r="L51" i="4"/>
  <c r="E59" i="234"/>
  <c r="E53" i="234"/>
  <c r="E46" i="234"/>
  <c r="E42" i="234"/>
  <c r="E38" i="234"/>
  <c r="E32" i="234"/>
  <c r="E25" i="234"/>
  <c r="E21" i="234"/>
  <c r="E17" i="234"/>
  <c r="E66" i="234"/>
  <c r="E58" i="234"/>
  <c r="E52" i="234"/>
  <c r="E45" i="234"/>
  <c r="E41" i="234"/>
  <c r="E37" i="234"/>
  <c r="E31" i="234"/>
  <c r="E24" i="234"/>
  <c r="E20" i="234"/>
  <c r="E16" i="234"/>
  <c r="E51" i="234"/>
  <c r="E44" i="234"/>
  <c r="E40" i="234"/>
  <c r="E30" i="234"/>
  <c r="E23" i="234"/>
  <c r="E19" i="234"/>
  <c r="E60" i="234"/>
  <c r="E54" i="234"/>
  <c r="E50" i="234"/>
  <c r="E55" i="234" s="1"/>
  <c r="E43" i="234"/>
  <c r="E39" i="234"/>
  <c r="E33" i="234"/>
  <c r="E29" i="234"/>
  <c r="E34" i="234" s="1"/>
  <c r="E22" i="234"/>
  <c r="E18" i="234"/>
  <c r="H58" i="234"/>
  <c r="H52" i="234"/>
  <c r="H45" i="234"/>
  <c r="H41" i="234"/>
  <c r="H37" i="234"/>
  <c r="H31" i="234"/>
  <c r="H24" i="234"/>
  <c r="H20" i="234"/>
  <c r="H16" i="234"/>
  <c r="H51" i="234"/>
  <c r="H44" i="234"/>
  <c r="H40" i="234"/>
  <c r="H30" i="234"/>
  <c r="H23" i="234"/>
  <c r="H19" i="234"/>
  <c r="H60" i="234"/>
  <c r="H54" i="234"/>
  <c r="H50" i="234"/>
  <c r="H43" i="234"/>
  <c r="H39" i="234"/>
  <c r="H33" i="234"/>
  <c r="H29" i="234"/>
  <c r="H22" i="234"/>
  <c r="H18" i="234"/>
  <c r="H59" i="234"/>
  <c r="H53" i="234"/>
  <c r="H46" i="234"/>
  <c r="H42" i="234"/>
  <c r="H38" i="234"/>
  <c r="H32" i="234"/>
  <c r="H25" i="234"/>
  <c r="H21" i="234"/>
  <c r="H17" i="234"/>
  <c r="H66" i="234"/>
  <c r="K60" i="234"/>
  <c r="K54" i="234"/>
  <c r="K50" i="234"/>
  <c r="K43" i="234"/>
  <c r="K39" i="234"/>
  <c r="K33" i="234"/>
  <c r="K29" i="234"/>
  <c r="K22" i="234"/>
  <c r="K18" i="234"/>
  <c r="K59" i="234"/>
  <c r="K53" i="234"/>
  <c r="K46" i="234"/>
  <c r="K42" i="234"/>
  <c r="K38" i="234"/>
  <c r="K32" i="234"/>
  <c r="K25" i="234"/>
  <c r="K21" i="234"/>
  <c r="K17" i="234"/>
  <c r="K66" i="234"/>
  <c r="K58" i="234"/>
  <c r="K52" i="234"/>
  <c r="K45" i="234"/>
  <c r="K41" i="234"/>
  <c r="K37" i="234"/>
  <c r="K31" i="234"/>
  <c r="K24" i="234"/>
  <c r="K20" i="234"/>
  <c r="K16" i="234"/>
  <c r="K51" i="234"/>
  <c r="K44" i="234"/>
  <c r="K40" i="234"/>
  <c r="K30" i="234"/>
  <c r="K23" i="234"/>
  <c r="K19" i="234"/>
  <c r="E59" i="230"/>
  <c r="E53" i="230"/>
  <c r="E46" i="230"/>
  <c r="E42" i="230"/>
  <c r="E38" i="230"/>
  <c r="E32" i="230"/>
  <c r="E25" i="230"/>
  <c r="E21" i="230"/>
  <c r="E17" i="230"/>
  <c r="E66" i="230"/>
  <c r="E58" i="230"/>
  <c r="E61" i="230" s="1"/>
  <c r="E52" i="230"/>
  <c r="E45" i="230"/>
  <c r="E41" i="230"/>
  <c r="E37" i="230"/>
  <c r="E31" i="230"/>
  <c r="E24" i="230"/>
  <c r="E20" i="230"/>
  <c r="E16" i="230"/>
  <c r="E51" i="230"/>
  <c r="E44" i="230"/>
  <c r="E40" i="230"/>
  <c r="E30" i="230"/>
  <c r="E23" i="230"/>
  <c r="E19" i="230"/>
  <c r="E60" i="230"/>
  <c r="E54" i="230"/>
  <c r="E50" i="230"/>
  <c r="E43" i="230"/>
  <c r="E39" i="230"/>
  <c r="E33" i="230"/>
  <c r="E29" i="230"/>
  <c r="E22" i="230"/>
  <c r="E18" i="230"/>
  <c r="H66" i="230"/>
  <c r="H58" i="230"/>
  <c r="H52" i="230"/>
  <c r="H45" i="230"/>
  <c r="H41" i="230"/>
  <c r="H37" i="230"/>
  <c r="H31" i="230"/>
  <c r="H24" i="230"/>
  <c r="H20" i="230"/>
  <c r="H16" i="230"/>
  <c r="H51" i="230"/>
  <c r="H44" i="230"/>
  <c r="H40" i="230"/>
  <c r="H30" i="230"/>
  <c r="H23" i="230"/>
  <c r="H19" i="230"/>
  <c r="H60" i="230"/>
  <c r="H54" i="230"/>
  <c r="H50" i="230"/>
  <c r="H43" i="230"/>
  <c r="H39" i="230"/>
  <c r="H33" i="230"/>
  <c r="H29" i="230"/>
  <c r="H22" i="230"/>
  <c r="H18" i="230"/>
  <c r="H59" i="230"/>
  <c r="H53" i="230"/>
  <c r="H46" i="230"/>
  <c r="H42" i="230"/>
  <c r="H38" i="230"/>
  <c r="H32" i="230"/>
  <c r="H25" i="230"/>
  <c r="H21" i="230"/>
  <c r="H17" i="230"/>
  <c r="K60" i="230"/>
  <c r="K54" i="230"/>
  <c r="K50" i="230"/>
  <c r="K43" i="230"/>
  <c r="K39" i="230"/>
  <c r="K33" i="230"/>
  <c r="K29" i="230"/>
  <c r="K22" i="230"/>
  <c r="K18" i="230"/>
  <c r="K59" i="230"/>
  <c r="K53" i="230"/>
  <c r="K46" i="230"/>
  <c r="K42" i="230"/>
  <c r="K38" i="230"/>
  <c r="K32" i="230"/>
  <c r="K25" i="230"/>
  <c r="K21" i="230"/>
  <c r="K17" i="230"/>
  <c r="K66" i="230"/>
  <c r="K58" i="230"/>
  <c r="K52" i="230"/>
  <c r="K45" i="230"/>
  <c r="K41" i="230"/>
  <c r="K37" i="230"/>
  <c r="K31" i="230"/>
  <c r="K24" i="230"/>
  <c r="K20" i="230"/>
  <c r="K16" i="230"/>
  <c r="K51" i="230"/>
  <c r="K44" i="230"/>
  <c r="K40" i="230"/>
  <c r="K30" i="230"/>
  <c r="K23" i="230"/>
  <c r="K19" i="230"/>
  <c r="L60" i="230"/>
  <c r="L54" i="230"/>
  <c r="L50" i="230"/>
  <c r="L43" i="230"/>
  <c r="L39" i="230"/>
  <c r="L33" i="230"/>
  <c r="L29" i="230"/>
  <c r="L22" i="230"/>
  <c r="L18" i="230"/>
  <c r="L59" i="230"/>
  <c r="L53" i="230"/>
  <c r="L46" i="230"/>
  <c r="L42" i="230"/>
  <c r="L38" i="230"/>
  <c r="L32" i="230"/>
  <c r="L25" i="230"/>
  <c r="L21" i="230"/>
  <c r="L17" i="230"/>
  <c r="L66" i="230"/>
  <c r="L58" i="230"/>
  <c r="L52" i="230"/>
  <c r="L45" i="230"/>
  <c r="L41" i="230"/>
  <c r="L37" i="230"/>
  <c r="L31" i="230"/>
  <c r="L24" i="230"/>
  <c r="L20" i="230"/>
  <c r="L16" i="230"/>
  <c r="L51" i="230"/>
  <c r="L44" i="230"/>
  <c r="L40" i="230"/>
  <c r="L30" i="230"/>
  <c r="L23" i="230"/>
  <c r="L19" i="230"/>
  <c r="L53" i="4"/>
  <c r="E58" i="235"/>
  <c r="E52" i="235"/>
  <c r="E45" i="235"/>
  <c r="E41" i="235"/>
  <c r="E37" i="235"/>
  <c r="E31" i="235"/>
  <c r="E24" i="235"/>
  <c r="E20" i="235"/>
  <c r="E16" i="235"/>
  <c r="E51" i="235"/>
  <c r="E44" i="235"/>
  <c r="E40" i="235"/>
  <c r="E30" i="235"/>
  <c r="E23" i="235"/>
  <c r="E19" i="235"/>
  <c r="E60" i="235"/>
  <c r="E54" i="235"/>
  <c r="E50" i="235"/>
  <c r="E43" i="235"/>
  <c r="E39" i="235"/>
  <c r="E33" i="235"/>
  <c r="E29" i="235"/>
  <c r="E22" i="235"/>
  <c r="E18" i="235"/>
  <c r="E59" i="235"/>
  <c r="E53" i="235"/>
  <c r="E46" i="235"/>
  <c r="E42" i="235"/>
  <c r="E38" i="235"/>
  <c r="E32" i="235"/>
  <c r="E25" i="235"/>
  <c r="E21" i="235"/>
  <c r="E17" i="235"/>
  <c r="E66" i="235"/>
  <c r="H60" i="235"/>
  <c r="H54" i="235"/>
  <c r="H50" i="235"/>
  <c r="H43" i="235"/>
  <c r="H39" i="235"/>
  <c r="H33" i="235"/>
  <c r="H29" i="235"/>
  <c r="H22" i="235"/>
  <c r="H18" i="235"/>
  <c r="H59" i="235"/>
  <c r="H53" i="235"/>
  <c r="H46" i="235"/>
  <c r="H42" i="235"/>
  <c r="H38" i="235"/>
  <c r="H32" i="235"/>
  <c r="H25" i="235"/>
  <c r="H21" i="235"/>
  <c r="H17" i="235"/>
  <c r="H66" i="235"/>
  <c r="H58" i="235"/>
  <c r="H61" i="235" s="1"/>
  <c r="H52" i="235"/>
  <c r="H45" i="235"/>
  <c r="H41" i="235"/>
  <c r="H37" i="235"/>
  <c r="H47" i="235" s="1"/>
  <c r="H31" i="235"/>
  <c r="H24" i="235"/>
  <c r="H20" i="235"/>
  <c r="H16" i="235"/>
  <c r="H51" i="235"/>
  <c r="H44" i="235"/>
  <c r="H40" i="235"/>
  <c r="H30" i="235"/>
  <c r="H23" i="235"/>
  <c r="H19" i="235"/>
  <c r="K59" i="235"/>
  <c r="K53" i="235"/>
  <c r="K46" i="235"/>
  <c r="K42" i="235"/>
  <c r="K38" i="235"/>
  <c r="K32" i="235"/>
  <c r="K25" i="235"/>
  <c r="K21" i="235"/>
  <c r="K17" i="235"/>
  <c r="K66" i="235"/>
  <c r="K58" i="235"/>
  <c r="K52" i="235"/>
  <c r="K45" i="235"/>
  <c r="K41" i="235"/>
  <c r="K37" i="235"/>
  <c r="K31" i="235"/>
  <c r="K24" i="235"/>
  <c r="K20" i="235"/>
  <c r="K16" i="235"/>
  <c r="K51" i="235"/>
  <c r="K44" i="235"/>
  <c r="K40" i="235"/>
  <c r="K30" i="235"/>
  <c r="K23" i="235"/>
  <c r="K19" i="235"/>
  <c r="K60" i="235"/>
  <c r="K54" i="235"/>
  <c r="K50" i="235"/>
  <c r="K43" i="235"/>
  <c r="K39" i="235"/>
  <c r="K33" i="235"/>
  <c r="K29" i="235"/>
  <c r="K22" i="235"/>
  <c r="K18" i="235"/>
  <c r="L6" i="4"/>
  <c r="F4" i="4"/>
  <c r="I4" i="4"/>
  <c r="C4" i="4"/>
  <c r="K26" i="229" l="1"/>
  <c r="H26" i="227"/>
  <c r="H55" i="226"/>
  <c r="E34" i="226"/>
  <c r="E34" i="224"/>
  <c r="L34" i="223"/>
  <c r="E26" i="222"/>
  <c r="H47" i="232"/>
  <c r="E26" i="232"/>
  <c r="K47" i="221"/>
  <c r="H26" i="221"/>
  <c r="E26" i="221"/>
  <c r="K34" i="220"/>
  <c r="H55" i="220"/>
  <c r="E47" i="220"/>
  <c r="L26" i="219"/>
  <c r="E47" i="230"/>
  <c r="K47" i="234"/>
  <c r="H55" i="234"/>
  <c r="K55" i="229"/>
  <c r="E47" i="229"/>
  <c r="K26" i="228"/>
  <c r="H55" i="228"/>
  <c r="E55" i="227"/>
  <c r="L34" i="226"/>
  <c r="L47" i="226"/>
  <c r="L55" i="225"/>
  <c r="K34" i="225"/>
  <c r="K26" i="224"/>
  <c r="H26" i="224"/>
  <c r="E47" i="224"/>
  <c r="H47" i="233"/>
  <c r="K34" i="223"/>
  <c r="H34" i="223"/>
  <c r="E61" i="223"/>
  <c r="H47" i="222"/>
  <c r="K47" i="232"/>
  <c r="H34" i="232"/>
  <c r="E61" i="232"/>
  <c r="L26" i="221"/>
  <c r="H26" i="220"/>
  <c r="K26" i="219"/>
  <c r="K55" i="230"/>
  <c r="H26" i="235"/>
  <c r="H55" i="235"/>
  <c r="L47" i="230"/>
  <c r="H55" i="230"/>
  <c r="K34" i="234"/>
  <c r="H61" i="234"/>
  <c r="E61" i="234"/>
  <c r="L47" i="229"/>
  <c r="H61" i="229"/>
  <c r="E61" i="229"/>
  <c r="E47" i="228"/>
  <c r="H47" i="227"/>
  <c r="E26" i="227"/>
  <c r="E61" i="227"/>
  <c r="K34" i="226"/>
  <c r="L47" i="225"/>
  <c r="K47" i="225"/>
  <c r="H26" i="225"/>
  <c r="H47" i="225"/>
  <c r="E55" i="225"/>
  <c r="H34" i="224"/>
  <c r="K47" i="233"/>
  <c r="K34" i="233"/>
  <c r="K47" i="223"/>
  <c r="H47" i="223"/>
  <c r="E26" i="223"/>
  <c r="E55" i="223"/>
  <c r="K26" i="222"/>
  <c r="K61" i="222"/>
  <c r="H34" i="222"/>
  <c r="E34" i="222"/>
  <c r="L26" i="232"/>
  <c r="K34" i="232"/>
  <c r="K26" i="221"/>
  <c r="K61" i="221"/>
  <c r="H47" i="221"/>
  <c r="E34" i="221"/>
  <c r="K26" i="220"/>
  <c r="H47" i="220"/>
  <c r="E34" i="235"/>
  <c r="E47" i="235"/>
  <c r="K34" i="235"/>
  <c r="L34" i="230"/>
  <c r="K47" i="235"/>
  <c r="K34" i="230"/>
  <c r="K47" i="230"/>
  <c r="H61" i="230"/>
  <c r="E55" i="230"/>
  <c r="H26" i="234"/>
  <c r="E26" i="234"/>
  <c r="L34" i="229"/>
  <c r="H26" i="229"/>
  <c r="E26" i="229"/>
  <c r="E55" i="229"/>
  <c r="L47" i="228"/>
  <c r="H26" i="228"/>
  <c r="E34" i="228"/>
  <c r="E55" i="228"/>
  <c r="K47" i="227"/>
  <c r="K34" i="227"/>
  <c r="K47" i="226"/>
  <c r="H47" i="226"/>
  <c r="E61" i="226"/>
  <c r="H55" i="225"/>
  <c r="E26" i="225"/>
  <c r="H55" i="224"/>
  <c r="H47" i="224"/>
  <c r="E26" i="224"/>
  <c r="E47" i="233"/>
  <c r="E34" i="233"/>
  <c r="L26" i="223"/>
  <c r="L61" i="223"/>
  <c r="E4" i="4"/>
  <c r="C37" i="8"/>
  <c r="C23" i="8"/>
  <c r="C16" i="8"/>
  <c r="C24" i="8"/>
  <c r="C44" i="8"/>
  <c r="C40" i="8"/>
  <c r="C19" i="8"/>
  <c r="E26" i="228"/>
  <c r="L55" i="226"/>
  <c r="H34" i="226"/>
  <c r="E55" i="226"/>
  <c r="E61" i="225"/>
  <c r="K55" i="224"/>
  <c r="K26" i="233"/>
  <c r="H55" i="233"/>
  <c r="L55" i="223"/>
  <c r="E47" i="222"/>
  <c r="H61" i="232"/>
  <c r="E47" i="221"/>
  <c r="K55" i="220"/>
  <c r="E26" i="220"/>
  <c r="H34" i="235"/>
  <c r="L26" i="230"/>
  <c r="L61" i="230"/>
  <c r="E26" i="230"/>
  <c r="K26" i="234"/>
  <c r="K61" i="234"/>
  <c r="H34" i="234"/>
  <c r="K34" i="228"/>
  <c r="K61" i="228"/>
  <c r="H34" i="228"/>
  <c r="E61" i="228"/>
  <c r="K55" i="227"/>
  <c r="E34" i="227"/>
  <c r="L26" i="226"/>
  <c r="L61" i="226"/>
  <c r="K55" i="233"/>
  <c r="K55" i="223"/>
  <c r="H55" i="232"/>
  <c r="L34" i="221"/>
  <c r="E55" i="220"/>
  <c r="E55" i="235"/>
  <c r="K4" i="4"/>
  <c r="I40" i="8"/>
  <c r="I19" i="8"/>
  <c r="I24" i="8"/>
  <c r="I16" i="8"/>
  <c r="I37" i="8"/>
  <c r="I23" i="8"/>
  <c r="I44" i="8"/>
  <c r="E61" i="235"/>
  <c r="H4" i="4"/>
  <c r="F44" i="8"/>
  <c r="F16" i="8"/>
  <c r="F24" i="8"/>
  <c r="F40" i="8"/>
  <c r="F19" i="8"/>
  <c r="F37" i="8"/>
  <c r="F23" i="8"/>
  <c r="K55" i="235"/>
  <c r="L55" i="230"/>
  <c r="H34" i="230"/>
  <c r="K55" i="234"/>
  <c r="K47" i="229"/>
  <c r="H47" i="229"/>
  <c r="K55" i="228"/>
  <c r="K26" i="227"/>
  <c r="K61" i="227"/>
  <c r="H55" i="227"/>
  <c r="E47" i="227"/>
  <c r="K55" i="226"/>
  <c r="K26" i="225"/>
  <c r="E34" i="225"/>
  <c r="E55" i="224"/>
  <c r="E61" i="224"/>
  <c r="H26" i="233"/>
  <c r="E61" i="233"/>
  <c r="K26" i="223"/>
  <c r="K61" i="223"/>
  <c r="E47" i="223"/>
  <c r="E34" i="223"/>
  <c r="K47" i="222"/>
  <c r="H26" i="222"/>
  <c r="H55" i="222"/>
  <c r="E55" i="222"/>
  <c r="L47" i="232"/>
  <c r="E47" i="232"/>
  <c r="K34" i="221"/>
  <c r="H61" i="221"/>
  <c r="H26" i="230"/>
  <c r="E26" i="235"/>
  <c r="H47" i="234"/>
  <c r="L26" i="229"/>
  <c r="L61" i="229"/>
  <c r="L58" i="188"/>
  <c r="L52" i="188"/>
  <c r="L45" i="188"/>
  <c r="L65" i="188"/>
  <c r="L57" i="188"/>
  <c r="L51" i="188"/>
  <c r="L44" i="188"/>
  <c r="L50" i="188"/>
  <c r="L43" i="188"/>
  <c r="L39" i="188"/>
  <c r="L29" i="188"/>
  <c r="L38" i="188"/>
  <c r="L24" i="188"/>
  <c r="L20" i="188"/>
  <c r="L16" i="188"/>
  <c r="L59" i="188"/>
  <c r="L37" i="188"/>
  <c r="L36" i="188"/>
  <c r="L23" i="188"/>
  <c r="L19" i="188"/>
  <c r="L15" i="188"/>
  <c r="L32" i="188"/>
  <c r="L22" i="188"/>
  <c r="L18" i="188"/>
  <c r="L53" i="188"/>
  <c r="L31" i="188"/>
  <c r="L49" i="188"/>
  <c r="L54" i="188" s="1"/>
  <c r="L41" i="188"/>
  <c r="L30" i="188"/>
  <c r="L21" i="188"/>
  <c r="L17" i="188"/>
  <c r="L42" i="188"/>
  <c r="L40" i="188"/>
  <c r="L28" i="188"/>
  <c r="K26" i="235"/>
  <c r="K61" i="235"/>
  <c r="K26" i="230"/>
  <c r="K61" i="230"/>
  <c r="H47" i="230"/>
  <c r="E34" i="230"/>
  <c r="E47" i="234"/>
  <c r="L55" i="229"/>
  <c r="E34" i="229"/>
  <c r="L26" i="228"/>
  <c r="K26" i="226"/>
  <c r="K61" i="226"/>
  <c r="H61" i="226"/>
  <c r="L26" i="225"/>
  <c r="L61" i="225"/>
  <c r="K61" i="225"/>
  <c r="H61" i="225"/>
  <c r="H34" i="225"/>
  <c r="E47" i="225"/>
  <c r="K47" i="224"/>
  <c r="K34" i="224"/>
  <c r="H61" i="224"/>
  <c r="E26" i="233"/>
  <c r="E55" i="233"/>
  <c r="L47" i="223"/>
  <c r="H26" i="223"/>
  <c r="E61" i="222"/>
  <c r="H26" i="232"/>
  <c r="E34" i="231"/>
  <c r="H34" i="204"/>
  <c r="K55" i="210"/>
  <c r="H47" i="210"/>
  <c r="H61" i="213"/>
  <c r="E26" i="213"/>
  <c r="L55" i="199"/>
  <c r="K55" i="199"/>
  <c r="L61" i="200"/>
  <c r="H47" i="200"/>
  <c r="L55" i="212"/>
  <c r="E34" i="212"/>
  <c r="L26" i="207"/>
  <c r="L61" i="207"/>
  <c r="K26" i="207"/>
  <c r="K61" i="207"/>
  <c r="H47" i="215"/>
  <c r="E34" i="215"/>
  <c r="K61" i="209"/>
  <c r="E47" i="209"/>
  <c r="E34" i="209"/>
  <c r="H55" i="211"/>
  <c r="E47" i="211"/>
  <c r="E34" i="211"/>
  <c r="L26" i="206"/>
  <c r="K26" i="206"/>
  <c r="K61" i="206"/>
  <c r="E47" i="206"/>
  <c r="E34" i="206"/>
  <c r="H34" i="197"/>
  <c r="E55" i="197"/>
  <c r="K47" i="208"/>
  <c r="E26" i="208"/>
  <c r="K61" i="214"/>
  <c r="H34" i="214"/>
  <c r="H47" i="214"/>
  <c r="E47" i="214"/>
  <c r="K55" i="216"/>
  <c r="E34" i="216"/>
  <c r="E55" i="216"/>
  <c r="K26" i="201"/>
  <c r="K61" i="201"/>
  <c r="H34" i="201"/>
  <c r="E34" i="201"/>
  <c r="L55" i="217"/>
  <c r="E47" i="217"/>
  <c r="H47" i="205"/>
  <c r="E55" i="205"/>
  <c r="L26" i="218"/>
  <c r="H34" i="218"/>
  <c r="E47" i="218"/>
  <c r="E34" i="218"/>
  <c r="K26" i="202"/>
  <c r="K61" i="202"/>
  <c r="E47" i="194"/>
  <c r="K61" i="191"/>
  <c r="G33" i="188"/>
  <c r="I25" i="188"/>
  <c r="H34" i="191"/>
  <c r="F60" i="188"/>
  <c r="L5" i="4"/>
  <c r="E23" i="186"/>
  <c r="E44" i="186"/>
  <c r="E19" i="186"/>
  <c r="E40" i="186"/>
  <c r="E16" i="186"/>
  <c r="E37" i="186"/>
  <c r="E34" i="191"/>
  <c r="E47" i="191"/>
  <c r="E61" i="195"/>
  <c r="H34" i="194"/>
  <c r="E47" i="190"/>
  <c r="K34" i="193"/>
  <c r="K47" i="193"/>
  <c r="H34" i="190"/>
  <c r="J60" i="188"/>
  <c r="K55" i="194"/>
  <c r="L47" i="192"/>
  <c r="H47" i="219"/>
  <c r="K55" i="231"/>
  <c r="E47" i="231"/>
  <c r="E47" i="204"/>
  <c r="K26" i="210"/>
  <c r="K61" i="210"/>
  <c r="H34" i="210"/>
  <c r="E34" i="210"/>
  <c r="L61" i="213"/>
  <c r="K55" i="213"/>
  <c r="K47" i="213"/>
  <c r="H26" i="213"/>
  <c r="E34" i="213"/>
  <c r="E47" i="198"/>
  <c r="K26" i="199"/>
  <c r="K61" i="199"/>
  <c r="H55" i="199"/>
  <c r="E47" i="200"/>
  <c r="E34" i="200"/>
  <c r="L61" i="212"/>
  <c r="H55" i="212"/>
  <c r="E34" i="207"/>
  <c r="L47" i="215"/>
  <c r="K26" i="215"/>
  <c r="L47" i="209"/>
  <c r="K26" i="209"/>
  <c r="K34" i="197"/>
  <c r="K26" i="214"/>
  <c r="E47" i="203"/>
  <c r="E34" i="203"/>
  <c r="K55" i="201"/>
  <c r="H47" i="201"/>
  <c r="L26" i="217"/>
  <c r="E26" i="217"/>
  <c r="E34" i="202"/>
  <c r="F54" i="188"/>
  <c r="K61" i="192"/>
  <c r="H44" i="186"/>
  <c r="H19" i="186"/>
  <c r="H40" i="186"/>
  <c r="H16" i="186"/>
  <c r="H37" i="186"/>
  <c r="H23" i="186"/>
  <c r="D25" i="188"/>
  <c r="H26" i="197"/>
  <c r="E26" i="195"/>
  <c r="L66" i="190"/>
  <c r="L33" i="190"/>
  <c r="L29" i="190"/>
  <c r="L22" i="190"/>
  <c r="L18" i="190"/>
  <c r="L54" i="190"/>
  <c r="L50" i="190"/>
  <c r="L43" i="190"/>
  <c r="L39" i="190"/>
  <c r="L60" i="190"/>
  <c r="L53" i="190"/>
  <c r="L46" i="190"/>
  <c r="L42" i="190"/>
  <c r="L38" i="190"/>
  <c r="L59" i="190"/>
  <c r="L31" i="190"/>
  <c r="L24" i="190"/>
  <c r="L20" i="190"/>
  <c r="L16" i="190"/>
  <c r="L52" i="190"/>
  <c r="L45" i="190"/>
  <c r="L41" i="190"/>
  <c r="L37" i="190"/>
  <c r="L58" i="190"/>
  <c r="L61" i="190" s="1"/>
  <c r="L30" i="190"/>
  <c r="L23" i="190"/>
  <c r="L51" i="190"/>
  <c r="L44" i="190"/>
  <c r="L40" i="190"/>
  <c r="L25" i="190"/>
  <c r="L19" i="190"/>
  <c r="L17" i="190"/>
  <c r="L21" i="190"/>
  <c r="L32" i="190"/>
  <c r="H47" i="194"/>
  <c r="E26" i="196"/>
  <c r="E55" i="190"/>
  <c r="K26" i="194"/>
  <c r="G44" i="8"/>
  <c r="G40" i="8"/>
  <c r="G19" i="8"/>
  <c r="G23" i="8"/>
  <c r="G16" i="8"/>
  <c r="G37" i="8"/>
  <c r="G24" i="8"/>
  <c r="L61" i="219"/>
  <c r="K55" i="219"/>
  <c r="H34" i="219"/>
  <c r="E47" i="219"/>
  <c r="L47" i="231"/>
  <c r="K26" i="231"/>
  <c r="K26" i="204"/>
  <c r="L26" i="213"/>
  <c r="E47" i="213"/>
  <c r="E34" i="199"/>
  <c r="H55" i="200"/>
  <c r="K55" i="212"/>
  <c r="E47" i="207"/>
  <c r="L34" i="215"/>
  <c r="K55" i="215"/>
  <c r="H55" i="215"/>
  <c r="L34" i="209"/>
  <c r="H55" i="209"/>
  <c r="K34" i="211"/>
  <c r="H26" i="211"/>
  <c r="L34" i="206"/>
  <c r="H55" i="206"/>
  <c r="K47" i="197"/>
  <c r="H61" i="197"/>
  <c r="H47" i="208"/>
  <c r="L26" i="214"/>
  <c r="L55" i="214"/>
  <c r="E34" i="214"/>
  <c r="K26" i="203"/>
  <c r="K61" i="203"/>
  <c r="H55" i="203"/>
  <c r="L47" i="201"/>
  <c r="E47" i="201"/>
  <c r="K55" i="217"/>
  <c r="K61" i="217"/>
  <c r="K55" i="218"/>
  <c r="L34" i="202"/>
  <c r="H26" i="202"/>
  <c r="H55" i="202"/>
  <c r="G25" i="188"/>
  <c r="G60" i="188"/>
  <c r="L34" i="191"/>
  <c r="H47" i="191"/>
  <c r="F25" i="188"/>
  <c r="K55" i="196"/>
  <c r="E52" i="188"/>
  <c r="E36" i="188"/>
  <c r="E53" i="188"/>
  <c r="E45" i="188"/>
  <c r="E23" i="188"/>
  <c r="E19" i="188"/>
  <c r="E15" i="188"/>
  <c r="E57" i="188"/>
  <c r="E49" i="188"/>
  <c r="E32" i="188"/>
  <c r="E42" i="188"/>
  <c r="E31" i="188"/>
  <c r="E22" i="188"/>
  <c r="E18" i="188"/>
  <c r="E58" i="188"/>
  <c r="E50" i="188"/>
  <c r="E41" i="188"/>
  <c r="E30" i="188"/>
  <c r="E59" i="188"/>
  <c r="E43" i="188"/>
  <c r="E40" i="188"/>
  <c r="E29" i="188"/>
  <c r="E28" i="188"/>
  <c r="E21" i="188"/>
  <c r="E17" i="188"/>
  <c r="E65" i="188"/>
  <c r="E51" i="188"/>
  <c r="E39" i="188"/>
  <c r="E38" i="188"/>
  <c r="E44" i="188"/>
  <c r="E37" i="188"/>
  <c r="E24" i="188"/>
  <c r="E20" i="188"/>
  <c r="E16" i="188"/>
  <c r="E34" i="196"/>
  <c r="K26" i="190"/>
  <c r="H34" i="193"/>
  <c r="H47" i="193"/>
  <c r="E55" i="193"/>
  <c r="L26" i="194"/>
  <c r="E55" i="232"/>
  <c r="K55" i="221"/>
  <c r="H34" i="221"/>
  <c r="E34" i="220"/>
  <c r="L34" i="219"/>
  <c r="L34" i="231"/>
  <c r="L55" i="231"/>
  <c r="K61" i="231"/>
  <c r="E61" i="231"/>
  <c r="H61" i="204"/>
  <c r="E26" i="204"/>
  <c r="L47" i="210"/>
  <c r="E47" i="210"/>
  <c r="K34" i="213"/>
  <c r="K47" i="198"/>
  <c r="H26" i="198"/>
  <c r="H55" i="198"/>
  <c r="E55" i="198"/>
  <c r="L47" i="199"/>
  <c r="L47" i="200"/>
  <c r="L34" i="200"/>
  <c r="K26" i="200"/>
  <c r="K55" i="200"/>
  <c r="E61" i="200"/>
  <c r="L47" i="212"/>
  <c r="K26" i="212"/>
  <c r="H26" i="212"/>
  <c r="E61" i="212"/>
  <c r="L34" i="207"/>
  <c r="K34" i="207"/>
  <c r="H26" i="207"/>
  <c r="H55" i="207"/>
  <c r="K61" i="215"/>
  <c r="H61" i="215"/>
  <c r="E61" i="215"/>
  <c r="H61" i="209"/>
  <c r="K47" i="211"/>
  <c r="H47" i="211"/>
  <c r="E61" i="211"/>
  <c r="H26" i="206"/>
  <c r="L21" i="197"/>
  <c r="L17" i="197"/>
  <c r="L22" i="197"/>
  <c r="L19" i="197"/>
  <c r="L18" i="197"/>
  <c r="L23" i="197"/>
  <c r="H55" i="196"/>
  <c r="K26" i="208"/>
  <c r="E47" i="208"/>
  <c r="E55" i="208"/>
  <c r="K55" i="203"/>
  <c r="H26" i="203"/>
  <c r="K47" i="216"/>
  <c r="H55" i="216"/>
  <c r="E26" i="216"/>
  <c r="E61" i="216"/>
  <c r="L34" i="201"/>
  <c r="H61" i="217"/>
  <c r="H55" i="217"/>
  <c r="K34" i="205"/>
  <c r="H55" i="205"/>
  <c r="E61" i="205"/>
  <c r="H61" i="218"/>
  <c r="E61" i="218"/>
  <c r="L47" i="202"/>
  <c r="K34" i="202"/>
  <c r="E47" i="202"/>
  <c r="H26" i="192"/>
  <c r="H34" i="192"/>
  <c r="E55" i="194"/>
  <c r="I54" i="188"/>
  <c r="E34" i="192"/>
  <c r="L60" i="196"/>
  <c r="L52" i="196"/>
  <c r="L44" i="196"/>
  <c r="L40" i="196"/>
  <c r="L30" i="196"/>
  <c r="L23" i="196"/>
  <c r="L19" i="196"/>
  <c r="L54" i="196"/>
  <c r="L50" i="196"/>
  <c r="L43" i="196"/>
  <c r="L39" i="196"/>
  <c r="L33" i="196"/>
  <c r="L29" i="196"/>
  <c r="L22" i="196"/>
  <c r="L18" i="196"/>
  <c r="L46" i="196"/>
  <c r="L42" i="196"/>
  <c r="L38" i="196"/>
  <c r="L32" i="196"/>
  <c r="L25" i="196"/>
  <c r="L21" i="196"/>
  <c r="L17" i="196"/>
  <c r="L66" i="196"/>
  <c r="L45" i="196"/>
  <c r="L41" i="196"/>
  <c r="L37" i="196"/>
  <c r="L47" i="196" s="1"/>
  <c r="L31" i="196"/>
  <c r="L24" i="196"/>
  <c r="L20" i="196"/>
  <c r="L16" i="196"/>
  <c r="K61" i="195"/>
  <c r="K34" i="192"/>
  <c r="H26" i="195"/>
  <c r="H55" i="195"/>
  <c r="D33" i="188"/>
  <c r="H47" i="196"/>
  <c r="E34" i="195"/>
  <c r="H60" i="188"/>
  <c r="H54" i="188"/>
  <c r="K34" i="190"/>
  <c r="E34" i="190"/>
  <c r="K26" i="193"/>
  <c r="K55" i="193"/>
  <c r="H26" i="190"/>
  <c r="J25" i="188"/>
  <c r="K47" i="194"/>
  <c r="E26" i="193"/>
  <c r="L55" i="194"/>
  <c r="L47" i="219"/>
  <c r="H61" i="231"/>
  <c r="H55" i="231"/>
  <c r="H26" i="204"/>
  <c r="E55" i="204"/>
  <c r="K34" i="210"/>
  <c r="H26" i="210"/>
  <c r="H61" i="210"/>
  <c r="H47" i="213"/>
  <c r="E55" i="213"/>
  <c r="E61" i="198"/>
  <c r="L34" i="199"/>
  <c r="L34" i="212"/>
  <c r="E26" i="212"/>
  <c r="E55" i="212"/>
  <c r="L47" i="207"/>
  <c r="K47" i="207"/>
  <c r="H26" i="215"/>
  <c r="E55" i="215"/>
  <c r="K47" i="209"/>
  <c r="H26" i="209"/>
  <c r="E55" i="209"/>
  <c r="H34" i="211"/>
  <c r="E26" i="211"/>
  <c r="E55" i="211"/>
  <c r="L47" i="206"/>
  <c r="K34" i="206"/>
  <c r="E55" i="206"/>
  <c r="H55" i="197"/>
  <c r="E47" i="197"/>
  <c r="E34" i="197"/>
  <c r="K34" i="208"/>
  <c r="K61" i="208"/>
  <c r="H55" i="208"/>
  <c r="H61" i="208"/>
  <c r="H34" i="208"/>
  <c r="K34" i="214"/>
  <c r="K47" i="214"/>
  <c r="H61" i="214"/>
  <c r="E61" i="214"/>
  <c r="E61" i="203"/>
  <c r="K61" i="216"/>
  <c r="H26" i="216"/>
  <c r="K47" i="201"/>
  <c r="H55" i="201"/>
  <c r="E55" i="201"/>
  <c r="L34" i="217"/>
  <c r="H26" i="217"/>
  <c r="E61" i="217"/>
  <c r="H61" i="205"/>
  <c r="E34" i="205"/>
  <c r="E26" i="205"/>
  <c r="L47" i="218"/>
  <c r="H55" i="218"/>
  <c r="H26" i="218"/>
  <c r="E26" i="218"/>
  <c r="E55" i="218"/>
  <c r="K47" i="202"/>
  <c r="E26" i="197"/>
  <c r="E61" i="194"/>
  <c r="K47" i="191"/>
  <c r="I46" i="188"/>
  <c r="K58" i="188"/>
  <c r="K50" i="188"/>
  <c r="K42" i="188"/>
  <c r="K40" i="188"/>
  <c r="K39" i="188"/>
  <c r="K28" i="188"/>
  <c r="K43" i="188"/>
  <c r="K38" i="188"/>
  <c r="K24" i="188"/>
  <c r="K20" i="188"/>
  <c r="K16" i="188"/>
  <c r="K65" i="188"/>
  <c r="K59" i="188"/>
  <c r="K51" i="188"/>
  <c r="K37" i="188"/>
  <c r="K44" i="188"/>
  <c r="K36" i="188"/>
  <c r="K23" i="188"/>
  <c r="K19" i="188"/>
  <c r="K15" i="188"/>
  <c r="K52" i="188"/>
  <c r="K45" i="188"/>
  <c r="K32" i="188"/>
  <c r="K22" i="188"/>
  <c r="K18" i="188"/>
  <c r="K57" i="188"/>
  <c r="K53" i="188"/>
  <c r="K31" i="188"/>
  <c r="K49" i="188"/>
  <c r="K54" i="188" s="1"/>
  <c r="K41" i="188"/>
  <c r="K30" i="188"/>
  <c r="K29" i="188"/>
  <c r="K21" i="188"/>
  <c r="K17" i="188"/>
  <c r="E26" i="192"/>
  <c r="E61" i="192"/>
  <c r="E55" i="192"/>
  <c r="H55" i="191"/>
  <c r="L41" i="189"/>
  <c r="L20" i="189"/>
  <c r="L43" i="189"/>
  <c r="L44" i="189"/>
  <c r="L45" i="189"/>
  <c r="L24" i="189"/>
  <c r="L38" i="189"/>
  <c r="L17" i="189"/>
  <c r="L39" i="189"/>
  <c r="L40" i="189"/>
  <c r="L42" i="189"/>
  <c r="L46" i="189"/>
  <c r="K61" i="196"/>
  <c r="E26" i="191"/>
  <c r="D46" i="188"/>
  <c r="E47" i="195"/>
  <c r="H55" i="194"/>
  <c r="E26" i="190"/>
  <c r="K61" i="193"/>
  <c r="H55" i="190"/>
  <c r="J33" i="188"/>
  <c r="J46" i="188"/>
  <c r="K34" i="194"/>
  <c r="L30" i="193"/>
  <c r="L51" i="193"/>
  <c r="L44" i="193"/>
  <c r="L40" i="193"/>
  <c r="L33" i="193"/>
  <c r="L29" i="193"/>
  <c r="L22" i="193"/>
  <c r="L60" i="193"/>
  <c r="L54" i="193"/>
  <c r="L50" i="193"/>
  <c r="L43" i="193"/>
  <c r="L39" i="193"/>
  <c r="L32" i="193"/>
  <c r="L25" i="193"/>
  <c r="L21" i="193"/>
  <c r="L17" i="193"/>
  <c r="L59" i="193"/>
  <c r="L53" i="193"/>
  <c r="L46" i="193"/>
  <c r="L42" i="193"/>
  <c r="L38" i="193"/>
  <c r="L66" i="193"/>
  <c r="L31" i="193"/>
  <c r="L24" i="193"/>
  <c r="L58" i="193"/>
  <c r="L52" i="193"/>
  <c r="L45" i="193"/>
  <c r="L41" i="193"/>
  <c r="L37" i="193"/>
  <c r="L16" i="193"/>
  <c r="L18" i="193"/>
  <c r="L20" i="193"/>
  <c r="L19" i="193"/>
  <c r="L23" i="193"/>
  <c r="L61" i="194"/>
  <c r="E26" i="231"/>
  <c r="H55" i="210"/>
  <c r="E55" i="210"/>
  <c r="E26" i="198"/>
  <c r="K47" i="199"/>
  <c r="K34" i="199"/>
  <c r="H34" i="199"/>
  <c r="H26" i="200"/>
  <c r="E55" i="200"/>
  <c r="E55" i="207"/>
  <c r="K47" i="206"/>
  <c r="E61" i="206"/>
  <c r="K55" i="197"/>
  <c r="H55" i="214"/>
  <c r="E55" i="214"/>
  <c r="E55" i="203"/>
  <c r="K34" i="201"/>
  <c r="H61" i="201"/>
  <c r="L47" i="217"/>
  <c r="K47" i="218"/>
  <c r="H47" i="202"/>
  <c r="E55" i="202"/>
  <c r="E26" i="194"/>
  <c r="K26" i="195"/>
  <c r="F33" i="188"/>
  <c r="K47" i="192"/>
  <c r="K26" i="196"/>
  <c r="E55" i="191"/>
  <c r="D54" i="188"/>
  <c r="D60" i="188"/>
  <c r="C54" i="188"/>
  <c r="H61" i="194"/>
  <c r="E47" i="196"/>
  <c r="K61" i="190"/>
  <c r="E47" i="193"/>
  <c r="L26" i="192"/>
  <c r="K34" i="219"/>
  <c r="H26" i="219"/>
  <c r="H55" i="219"/>
  <c r="E61" i="219"/>
  <c r="L26" i="231"/>
  <c r="K47" i="231"/>
  <c r="H26" i="231"/>
  <c r="K47" i="204"/>
  <c r="K55" i="204"/>
  <c r="H55" i="204"/>
  <c r="E61" i="210"/>
  <c r="K26" i="213"/>
  <c r="E61" i="213"/>
  <c r="E55" i="199"/>
  <c r="H34" i="200"/>
  <c r="E26" i="200"/>
  <c r="K34" i="212"/>
  <c r="H47" i="207"/>
  <c r="E26" i="207"/>
  <c r="L55" i="215"/>
  <c r="K34" i="215"/>
  <c r="H34" i="215"/>
  <c r="E26" i="215"/>
  <c r="L55" i="209"/>
  <c r="H34" i="209"/>
  <c r="K55" i="211"/>
  <c r="L55" i="206"/>
  <c r="H47" i="206"/>
  <c r="H34" i="206"/>
  <c r="K61" i="197"/>
  <c r="H47" i="197"/>
  <c r="H26" i="214"/>
  <c r="E26" i="214"/>
  <c r="K47" i="203"/>
  <c r="E47" i="216"/>
  <c r="L26" i="201"/>
  <c r="H26" i="201"/>
  <c r="E26" i="201"/>
  <c r="K26" i="217"/>
  <c r="K34" i="217"/>
  <c r="K47" i="217"/>
  <c r="K61" i="205"/>
  <c r="L55" i="218"/>
  <c r="K34" i="218"/>
  <c r="L55" i="202"/>
  <c r="H34" i="202"/>
  <c r="E61" i="202"/>
  <c r="G46" i="188"/>
  <c r="I60" i="188"/>
  <c r="L55" i="191"/>
  <c r="H26" i="191"/>
  <c r="K26" i="192"/>
  <c r="K55" i="192"/>
  <c r="C46" i="188"/>
  <c r="C25" i="188"/>
  <c r="H26" i="194"/>
  <c r="E55" i="196"/>
  <c r="K37" i="186"/>
  <c r="K23" i="186"/>
  <c r="K19" i="186"/>
  <c r="K44" i="186"/>
  <c r="K40" i="186"/>
  <c r="K16" i="186"/>
  <c r="H61" i="190"/>
  <c r="J54" i="188"/>
  <c r="L47" i="194"/>
  <c r="L34" i="192"/>
  <c r="E34" i="232"/>
  <c r="H55" i="221"/>
  <c r="E61" i="221"/>
  <c r="K61" i="220"/>
  <c r="L55" i="219"/>
  <c r="E26" i="219"/>
  <c r="L61" i="231"/>
  <c r="H34" i="231"/>
  <c r="K61" i="204"/>
  <c r="H47" i="204"/>
  <c r="E34" i="204"/>
  <c r="L26" i="210"/>
  <c r="L61" i="210"/>
  <c r="E26" i="210"/>
  <c r="K26" i="198"/>
  <c r="K61" i="198"/>
  <c r="H34" i="198"/>
  <c r="E34" i="198"/>
  <c r="L26" i="199"/>
  <c r="L61" i="199"/>
  <c r="L26" i="200"/>
  <c r="L55" i="200"/>
  <c r="K47" i="200"/>
  <c r="K34" i="200"/>
  <c r="L26" i="212"/>
  <c r="E47" i="212"/>
  <c r="L55" i="207"/>
  <c r="K55" i="207"/>
  <c r="H34" i="207"/>
  <c r="E47" i="215"/>
  <c r="L61" i="209"/>
  <c r="H47" i="209"/>
  <c r="K26" i="211"/>
  <c r="K61" i="211"/>
  <c r="H61" i="211"/>
  <c r="L61" i="206"/>
  <c r="K55" i="206"/>
  <c r="E61" i="197"/>
  <c r="L61" i="196"/>
  <c r="K55" i="208"/>
  <c r="E61" i="208"/>
  <c r="E34" i="208"/>
  <c r="L34" i="214"/>
  <c r="L47" i="214"/>
  <c r="K55" i="214"/>
  <c r="K34" i="203"/>
  <c r="H47" i="203"/>
  <c r="K26" i="216"/>
  <c r="K34" i="216"/>
  <c r="H47" i="216"/>
  <c r="H34" i="216"/>
  <c r="L55" i="201"/>
  <c r="H47" i="217"/>
  <c r="H34" i="217"/>
  <c r="E55" i="217"/>
  <c r="K47" i="205"/>
  <c r="K55" i="205"/>
  <c r="H34" i="205"/>
  <c r="E47" i="205"/>
  <c r="H47" i="218"/>
  <c r="L26" i="202"/>
  <c r="L61" i="202"/>
  <c r="K55" i="202"/>
  <c r="E26" i="202"/>
  <c r="H55" i="192"/>
  <c r="E34" i="194"/>
  <c r="L66" i="195"/>
  <c r="L58" i="195"/>
  <c r="L52" i="195"/>
  <c r="L45" i="195"/>
  <c r="L41" i="195"/>
  <c r="L37" i="195"/>
  <c r="L31" i="195"/>
  <c r="L24" i="195"/>
  <c r="L20" i="195"/>
  <c r="L16" i="195"/>
  <c r="L51" i="195"/>
  <c r="L44" i="195"/>
  <c r="L40" i="195"/>
  <c r="L30" i="195"/>
  <c r="L23" i="195"/>
  <c r="L19" i="195"/>
  <c r="L60" i="195"/>
  <c r="L54" i="195"/>
  <c r="L50" i="195"/>
  <c r="L43" i="195"/>
  <c r="L39" i="195"/>
  <c r="L33" i="195"/>
  <c r="L29" i="195"/>
  <c r="L22" i="195"/>
  <c r="L18" i="195"/>
  <c r="L59" i="195"/>
  <c r="L53" i="195"/>
  <c r="L46" i="195"/>
  <c r="L42" i="195"/>
  <c r="L38" i="195"/>
  <c r="L32" i="195"/>
  <c r="L25" i="195"/>
  <c r="L21" i="195"/>
  <c r="L17" i="195"/>
  <c r="I33" i="188"/>
  <c r="K47" i="195"/>
  <c r="H34" i="195"/>
  <c r="H26" i="196"/>
  <c r="E55" i="195"/>
  <c r="E61" i="196"/>
  <c r="K55" i="190"/>
  <c r="J37" i="8"/>
  <c r="J16" i="8"/>
  <c r="J24" i="8"/>
  <c r="J23" i="8"/>
  <c r="J44" i="8"/>
  <c r="J40" i="8"/>
  <c r="J19" i="8"/>
  <c r="H26" i="193"/>
  <c r="E61" i="190"/>
  <c r="H47" i="190"/>
  <c r="K61" i="194"/>
  <c r="E34" i="193"/>
  <c r="L34" i="194"/>
  <c r="L66" i="235"/>
  <c r="L58" i="235"/>
  <c r="L52" i="235"/>
  <c r="L45" i="235"/>
  <c r="L41" i="235"/>
  <c r="L37" i="235"/>
  <c r="L31" i="235"/>
  <c r="L24" i="235"/>
  <c r="L20" i="235"/>
  <c r="L16" i="235"/>
  <c r="L51" i="235"/>
  <c r="L44" i="235"/>
  <c r="L40" i="235"/>
  <c r="L30" i="235"/>
  <c r="L23" i="235"/>
  <c r="L19" i="235"/>
  <c r="L60" i="235"/>
  <c r="L54" i="235"/>
  <c r="L50" i="235"/>
  <c r="L43" i="235"/>
  <c r="L39" i="235"/>
  <c r="L33" i="235"/>
  <c r="L29" i="235"/>
  <c r="L22" i="235"/>
  <c r="L18" i="235"/>
  <c r="L59" i="235"/>
  <c r="L53" i="235"/>
  <c r="L46" i="235"/>
  <c r="L42" i="235"/>
  <c r="L38" i="235"/>
  <c r="L32" i="235"/>
  <c r="L25" i="235"/>
  <c r="L21" i="235"/>
  <c r="L17" i="235"/>
  <c r="L60" i="234"/>
  <c r="L54" i="234"/>
  <c r="L50" i="234"/>
  <c r="L43" i="234"/>
  <c r="L39" i="234"/>
  <c r="L33" i="234"/>
  <c r="L29" i="234"/>
  <c r="L22" i="234"/>
  <c r="L18" i="234"/>
  <c r="L59" i="234"/>
  <c r="L53" i="234"/>
  <c r="L46" i="234"/>
  <c r="L42" i="234"/>
  <c r="L38" i="234"/>
  <c r="L32" i="234"/>
  <c r="L25" i="234"/>
  <c r="L21" i="234"/>
  <c r="L17" i="234"/>
  <c r="L66" i="234"/>
  <c r="L58" i="234"/>
  <c r="L61" i="234" s="1"/>
  <c r="L52" i="234"/>
  <c r="L45" i="234"/>
  <c r="L41" i="234"/>
  <c r="L37" i="234"/>
  <c r="L31" i="234"/>
  <c r="L24" i="234"/>
  <c r="L20" i="234"/>
  <c r="L16" i="234"/>
  <c r="L51" i="234"/>
  <c r="L44" i="234"/>
  <c r="L40" i="234"/>
  <c r="L30" i="234"/>
  <c r="L23" i="234"/>
  <c r="L19" i="234"/>
  <c r="L59" i="227"/>
  <c r="L66" i="227"/>
  <c r="L58" i="227"/>
  <c r="L52" i="227"/>
  <c r="L60" i="227"/>
  <c r="L54" i="227"/>
  <c r="L51" i="227"/>
  <c r="L44" i="227"/>
  <c r="L40" i="227"/>
  <c r="L30" i="227"/>
  <c r="L23" i="227"/>
  <c r="L19" i="227"/>
  <c r="L50" i="227"/>
  <c r="L55" i="227" s="1"/>
  <c r="L43" i="227"/>
  <c r="L39" i="227"/>
  <c r="L33" i="227"/>
  <c r="L29" i="227"/>
  <c r="L34" i="227" s="1"/>
  <c r="L22" i="227"/>
  <c r="L18" i="227"/>
  <c r="L46" i="227"/>
  <c r="L42" i="227"/>
  <c r="L38" i="227"/>
  <c r="L32" i="227"/>
  <c r="L25" i="227"/>
  <c r="L21" i="227"/>
  <c r="L17" i="227"/>
  <c r="L53" i="227"/>
  <c r="L45" i="227"/>
  <c r="L41" i="227"/>
  <c r="L37" i="227"/>
  <c r="L31" i="227"/>
  <c r="L24" i="227"/>
  <c r="L20" i="227"/>
  <c r="L16" i="227"/>
  <c r="L60" i="224"/>
  <c r="L54" i="224"/>
  <c r="L50" i="224"/>
  <c r="L43" i="224"/>
  <c r="L39" i="224"/>
  <c r="L33" i="224"/>
  <c r="L29" i="224"/>
  <c r="L59" i="224"/>
  <c r="L53" i="224"/>
  <c r="L46" i="224"/>
  <c r="L42" i="224"/>
  <c r="L38" i="224"/>
  <c r="L32" i="224"/>
  <c r="L25" i="224"/>
  <c r="L58" i="224"/>
  <c r="L52" i="224"/>
  <c r="L45" i="224"/>
  <c r="L41" i="224"/>
  <c r="L51" i="224"/>
  <c r="L44" i="224"/>
  <c r="L40" i="224"/>
  <c r="L30" i="224"/>
  <c r="L22" i="224"/>
  <c r="L18" i="224"/>
  <c r="L31" i="224"/>
  <c r="L21" i="224"/>
  <c r="L17" i="224"/>
  <c r="L24" i="224"/>
  <c r="L20" i="224"/>
  <c r="L16" i="224"/>
  <c r="L66" i="224"/>
  <c r="L37" i="224"/>
  <c r="L23" i="224"/>
  <c r="L19" i="224"/>
  <c r="L51" i="233"/>
  <c r="L44" i="233"/>
  <c r="L40" i="233"/>
  <c r="L30" i="233"/>
  <c r="L23" i="233"/>
  <c r="L19" i="233"/>
  <c r="L60" i="233"/>
  <c r="L54" i="233"/>
  <c r="L50" i="233"/>
  <c r="L43" i="233"/>
  <c r="L39" i="233"/>
  <c r="L33" i="233"/>
  <c r="L29" i="233"/>
  <c r="L22" i="233"/>
  <c r="L18" i="233"/>
  <c r="L59" i="233"/>
  <c r="L53" i="233"/>
  <c r="L46" i="233"/>
  <c r="L42" i="233"/>
  <c r="L38" i="233"/>
  <c r="L32" i="233"/>
  <c r="L25" i="233"/>
  <c r="L21" i="233"/>
  <c r="L17" i="233"/>
  <c r="L66" i="233"/>
  <c r="L58" i="233"/>
  <c r="L61" i="233" s="1"/>
  <c r="L52" i="233"/>
  <c r="L45" i="233"/>
  <c r="L41" i="233"/>
  <c r="L37" i="233"/>
  <c r="L31" i="233"/>
  <c r="L24" i="233"/>
  <c r="L20" i="233"/>
  <c r="L16" i="233"/>
  <c r="L59" i="222"/>
  <c r="L53" i="222"/>
  <c r="L46" i="222"/>
  <c r="L42" i="222"/>
  <c r="L38" i="222"/>
  <c r="L32" i="222"/>
  <c r="L25" i="222"/>
  <c r="L21" i="222"/>
  <c r="L17" i="222"/>
  <c r="L66" i="222"/>
  <c r="L58" i="222"/>
  <c r="L61" i="222" s="1"/>
  <c r="L52" i="222"/>
  <c r="L45" i="222"/>
  <c r="L41" i="222"/>
  <c r="L37" i="222"/>
  <c r="L47" i="222" s="1"/>
  <c r="L31" i="222"/>
  <c r="L24" i="222"/>
  <c r="L20" i="222"/>
  <c r="L16" i="222"/>
  <c r="L51" i="222"/>
  <c r="L44" i="222"/>
  <c r="L40" i="222"/>
  <c r="L30" i="222"/>
  <c r="L23" i="222"/>
  <c r="L19" i="222"/>
  <c r="L60" i="222"/>
  <c r="L54" i="222"/>
  <c r="L50" i="222"/>
  <c r="L43" i="222"/>
  <c r="L39" i="222"/>
  <c r="L33" i="222"/>
  <c r="L29" i="222"/>
  <c r="L22" i="222"/>
  <c r="L18" i="222"/>
  <c r="L60" i="220"/>
  <c r="L59" i="220"/>
  <c r="L66" i="220"/>
  <c r="L20" i="220"/>
  <c r="L16" i="220"/>
  <c r="L24" i="220"/>
  <c r="L58" i="220"/>
  <c r="L61" i="220" s="1"/>
  <c r="L19" i="220"/>
  <c r="L54" i="220"/>
  <c r="L53" i="220"/>
  <c r="L52" i="220"/>
  <c r="L51" i="220"/>
  <c r="L50" i="220"/>
  <c r="L55" i="220" s="1"/>
  <c r="L46" i="220"/>
  <c r="L45" i="220"/>
  <c r="L44" i="220"/>
  <c r="L43" i="220"/>
  <c r="L42" i="220"/>
  <c r="L41" i="220"/>
  <c r="L40" i="220"/>
  <c r="L39" i="220"/>
  <c r="L38" i="220"/>
  <c r="L37" i="220"/>
  <c r="L23" i="220"/>
  <c r="L22" i="220"/>
  <c r="L18" i="220"/>
  <c r="L33" i="220"/>
  <c r="L32" i="220"/>
  <c r="L31" i="220"/>
  <c r="L21" i="220"/>
  <c r="L17" i="220"/>
  <c r="L30" i="220"/>
  <c r="L29" i="220"/>
  <c r="L34" i="220" s="1"/>
  <c r="L25" i="220"/>
  <c r="L60" i="204"/>
  <c r="L54" i="204"/>
  <c r="L50" i="204"/>
  <c r="L55" i="204" s="1"/>
  <c r="L66" i="204"/>
  <c r="L58" i="204"/>
  <c r="L61" i="204" s="1"/>
  <c r="L52" i="204"/>
  <c r="L45" i="204"/>
  <c r="L41" i="204"/>
  <c r="L51" i="204"/>
  <c r="L44" i="204"/>
  <c r="L39" i="204"/>
  <c r="L59" i="204"/>
  <c r="L38" i="204"/>
  <c r="L32" i="204"/>
  <c r="L25" i="204"/>
  <c r="L21" i="204"/>
  <c r="L17" i="204"/>
  <c r="L37" i="204"/>
  <c r="L31" i="204"/>
  <c r="L24" i="204"/>
  <c r="L20" i="204"/>
  <c r="L16" i="204"/>
  <c r="L42" i="204"/>
  <c r="L46" i="204"/>
  <c r="L43" i="204"/>
  <c r="L30" i="204"/>
  <c r="L23" i="204"/>
  <c r="L19" i="204"/>
  <c r="L40" i="204"/>
  <c r="L53" i="204"/>
  <c r="L33" i="204"/>
  <c r="L29" i="204"/>
  <c r="L22" i="204"/>
  <c r="L18" i="204"/>
  <c r="L59" i="198"/>
  <c r="L53" i="198"/>
  <c r="L46" i="198"/>
  <c r="L42" i="198"/>
  <c r="L38" i="198"/>
  <c r="L32" i="198"/>
  <c r="L25" i="198"/>
  <c r="L21" i="198"/>
  <c r="L17" i="198"/>
  <c r="L66" i="198"/>
  <c r="L58" i="198"/>
  <c r="L52" i="198"/>
  <c r="L45" i="198"/>
  <c r="L41" i="198"/>
  <c r="L37" i="198"/>
  <c r="L31" i="198"/>
  <c r="L24" i="198"/>
  <c r="L20" i="198"/>
  <c r="L16" i="198"/>
  <c r="L51" i="198"/>
  <c r="L44" i="198"/>
  <c r="L40" i="198"/>
  <c r="L30" i="198"/>
  <c r="L23" i="198"/>
  <c r="L19" i="198"/>
  <c r="L60" i="198"/>
  <c r="L54" i="198"/>
  <c r="L50" i="198"/>
  <c r="L43" i="198"/>
  <c r="L39" i="198"/>
  <c r="L33" i="198"/>
  <c r="L29" i="198"/>
  <c r="L34" i="198" s="1"/>
  <c r="L22" i="198"/>
  <c r="L18" i="198"/>
  <c r="L66" i="211"/>
  <c r="L58" i="211"/>
  <c r="L52" i="211"/>
  <c r="L45" i="211"/>
  <c r="L41" i="211"/>
  <c r="L37" i="211"/>
  <c r="L31" i="211"/>
  <c r="L24" i="211"/>
  <c r="L20" i="211"/>
  <c r="L16" i="211"/>
  <c r="L51" i="211"/>
  <c r="L44" i="211"/>
  <c r="L40" i="211"/>
  <c r="L30" i="211"/>
  <c r="L23" i="211"/>
  <c r="L19" i="211"/>
  <c r="L60" i="211"/>
  <c r="L54" i="211"/>
  <c r="L50" i="211"/>
  <c r="L43" i="211"/>
  <c r="L39" i="211"/>
  <c r="L33" i="211"/>
  <c r="L29" i="211"/>
  <c r="L22" i="211"/>
  <c r="L18" i="211"/>
  <c r="L59" i="211"/>
  <c r="L53" i="211"/>
  <c r="L46" i="211"/>
  <c r="L42" i="211"/>
  <c r="L38" i="211"/>
  <c r="L32" i="211"/>
  <c r="L25" i="211"/>
  <c r="L21" i="211"/>
  <c r="L17" i="211"/>
  <c r="L51" i="197"/>
  <c r="L44" i="197"/>
  <c r="L40" i="197"/>
  <c r="L30" i="197"/>
  <c r="L60" i="197"/>
  <c r="L54" i="197"/>
  <c r="L50" i="197"/>
  <c r="L43" i="197"/>
  <c r="L39" i="197"/>
  <c r="L33" i="197"/>
  <c r="L29" i="197"/>
  <c r="L66" i="197"/>
  <c r="L59" i="197"/>
  <c r="L53" i="197"/>
  <c r="L46" i="197"/>
  <c r="L42" i="197"/>
  <c r="L38" i="197"/>
  <c r="L32" i="197"/>
  <c r="L25" i="197"/>
  <c r="L58" i="197"/>
  <c r="L52" i="197"/>
  <c r="L45" i="197"/>
  <c r="L41" i="197"/>
  <c r="L37" i="197"/>
  <c r="L31" i="197"/>
  <c r="L24" i="197"/>
  <c r="L20" i="197"/>
  <c r="L16" i="197"/>
  <c r="L66" i="208"/>
  <c r="L23" i="208"/>
  <c r="L17" i="208"/>
  <c r="L22" i="208"/>
  <c r="L16" i="208"/>
  <c r="L60" i="208"/>
  <c r="L59" i="208"/>
  <c r="L58" i="208"/>
  <c r="L21" i="208"/>
  <c r="L54" i="208"/>
  <c r="L53" i="208"/>
  <c r="L52" i="208"/>
  <c r="L51" i="208"/>
  <c r="L50" i="208"/>
  <c r="L46" i="208"/>
  <c r="L45" i="208"/>
  <c r="L44" i="208"/>
  <c r="L43" i="208"/>
  <c r="L42" i="208"/>
  <c r="L41" i="208"/>
  <c r="L40" i="208"/>
  <c r="L39" i="208"/>
  <c r="L38" i="208"/>
  <c r="L37" i="208"/>
  <c r="L20" i="208"/>
  <c r="L33" i="208"/>
  <c r="L32" i="208"/>
  <c r="L31" i="208"/>
  <c r="L30" i="208"/>
  <c r="L19" i="208"/>
  <c r="L29" i="208"/>
  <c r="L25" i="208"/>
  <c r="L18" i="208"/>
  <c r="L24" i="208"/>
  <c r="L51" i="203"/>
  <c r="L44" i="203"/>
  <c r="L40" i="203"/>
  <c r="L30" i="203"/>
  <c r="L23" i="203"/>
  <c r="L19" i="203"/>
  <c r="L60" i="203"/>
  <c r="L54" i="203"/>
  <c r="L50" i="203"/>
  <c r="L43" i="203"/>
  <c r="L39" i="203"/>
  <c r="L33" i="203"/>
  <c r="L29" i="203"/>
  <c r="L22" i="203"/>
  <c r="L18" i="203"/>
  <c r="L59" i="203"/>
  <c r="L53" i="203"/>
  <c r="L46" i="203"/>
  <c r="L42" i="203"/>
  <c r="L38" i="203"/>
  <c r="L32" i="203"/>
  <c r="L25" i="203"/>
  <c r="L21" i="203"/>
  <c r="L17" i="203"/>
  <c r="L66" i="203"/>
  <c r="L58" i="203"/>
  <c r="L52" i="203"/>
  <c r="L45" i="203"/>
  <c r="L41" i="203"/>
  <c r="L37" i="203"/>
  <c r="L31" i="203"/>
  <c r="L24" i="203"/>
  <c r="L20" i="203"/>
  <c r="L16" i="203"/>
  <c r="L66" i="216"/>
  <c r="L60" i="216"/>
  <c r="L59" i="216"/>
  <c r="L58" i="216"/>
  <c r="L43" i="216"/>
  <c r="L38" i="216"/>
  <c r="L32" i="216"/>
  <c r="L25" i="216"/>
  <c r="L21" i="216"/>
  <c r="L17" i="216"/>
  <c r="L54" i="216"/>
  <c r="L53" i="216"/>
  <c r="L52" i="216"/>
  <c r="L42" i="216"/>
  <c r="L51" i="216"/>
  <c r="L41" i="216"/>
  <c r="L37" i="216"/>
  <c r="L31" i="216"/>
  <c r="L24" i="216"/>
  <c r="L20" i="216"/>
  <c r="L16" i="216"/>
  <c r="L50" i="216"/>
  <c r="L40" i="216"/>
  <c r="L30" i="216"/>
  <c r="L23" i="216"/>
  <c r="L19" i="216"/>
  <c r="L46" i="216"/>
  <c r="L45" i="216"/>
  <c r="L44" i="216"/>
  <c r="L39" i="216"/>
  <c r="L33" i="216"/>
  <c r="L29" i="216"/>
  <c r="L22" i="216"/>
  <c r="L18" i="216"/>
  <c r="L59" i="205"/>
  <c r="L53" i="205"/>
  <c r="L46" i="205"/>
  <c r="L42" i="205"/>
  <c r="L38" i="205"/>
  <c r="L32" i="205"/>
  <c r="L25" i="205"/>
  <c r="L21" i="205"/>
  <c r="L17" i="205"/>
  <c r="L66" i="205"/>
  <c r="L58" i="205"/>
  <c r="L52" i="205"/>
  <c r="L45" i="205"/>
  <c r="L41" i="205"/>
  <c r="L37" i="205"/>
  <c r="L31" i="205"/>
  <c r="L24" i="205"/>
  <c r="L51" i="205"/>
  <c r="L44" i="205"/>
  <c r="L40" i="205"/>
  <c r="L30" i="205"/>
  <c r="L23" i="205"/>
  <c r="L19" i="205"/>
  <c r="L60" i="205"/>
  <c r="L54" i="205"/>
  <c r="L50" i="205"/>
  <c r="L55" i="205" s="1"/>
  <c r="L43" i="205"/>
  <c r="L39" i="205"/>
  <c r="L33" i="205"/>
  <c r="L29" i="205"/>
  <c r="L22" i="205"/>
  <c r="L18" i="205"/>
  <c r="L16" i="205"/>
  <c r="L20" i="205"/>
  <c r="K60" i="189"/>
  <c r="K59" i="189"/>
  <c r="K58" i="189"/>
  <c r="J60" i="189"/>
  <c r="J59" i="189"/>
  <c r="J58" i="189"/>
  <c r="I60" i="189"/>
  <c r="I59" i="189"/>
  <c r="I58" i="189"/>
  <c r="H60" i="189"/>
  <c r="H59" i="189"/>
  <c r="H58" i="189"/>
  <c r="G60" i="189"/>
  <c r="G59" i="189"/>
  <c r="G58" i="189"/>
  <c r="F60" i="189"/>
  <c r="F59" i="189"/>
  <c r="F58" i="189"/>
  <c r="E60" i="189"/>
  <c r="E59" i="189"/>
  <c r="E58" i="189"/>
  <c r="D60" i="189"/>
  <c r="D59" i="189"/>
  <c r="D58" i="189"/>
  <c r="C60" i="189"/>
  <c r="C59" i="189"/>
  <c r="C58" i="189"/>
  <c r="K54" i="189"/>
  <c r="K53" i="189"/>
  <c r="K52" i="189"/>
  <c r="K51" i="189"/>
  <c r="K50" i="189"/>
  <c r="J54" i="189"/>
  <c r="J53" i="189"/>
  <c r="J52" i="189"/>
  <c r="J51" i="189"/>
  <c r="J50" i="189"/>
  <c r="I54" i="189"/>
  <c r="I53" i="189"/>
  <c r="I52" i="189"/>
  <c r="I51" i="189"/>
  <c r="I50" i="189"/>
  <c r="H54" i="189"/>
  <c r="H53" i="189"/>
  <c r="H52" i="189"/>
  <c r="H51" i="189"/>
  <c r="H50" i="189"/>
  <c r="G54" i="189"/>
  <c r="G53" i="189"/>
  <c r="G52" i="189"/>
  <c r="G51" i="189"/>
  <c r="G50" i="189"/>
  <c r="F54" i="189"/>
  <c r="F53" i="189"/>
  <c r="F52" i="189"/>
  <c r="F51" i="189"/>
  <c r="F50" i="189"/>
  <c r="E54" i="189"/>
  <c r="E53" i="189"/>
  <c r="E52" i="189"/>
  <c r="E51" i="189"/>
  <c r="E50" i="189"/>
  <c r="D54" i="189"/>
  <c r="D53" i="189"/>
  <c r="D52" i="189"/>
  <c r="D51" i="189"/>
  <c r="D50" i="189"/>
  <c r="C54" i="189"/>
  <c r="C53" i="189"/>
  <c r="C52" i="189"/>
  <c r="C51" i="189"/>
  <c r="C50" i="189"/>
  <c r="K37" i="189"/>
  <c r="J37" i="189"/>
  <c r="I37" i="189"/>
  <c r="H37" i="189"/>
  <c r="E37" i="189"/>
  <c r="G37" i="189"/>
  <c r="F37" i="189"/>
  <c r="D37" i="189"/>
  <c r="C37" i="189"/>
  <c r="K33" i="189"/>
  <c r="K32" i="189"/>
  <c r="K31" i="189"/>
  <c r="K30" i="189"/>
  <c r="K29" i="189"/>
  <c r="J33" i="189"/>
  <c r="J32" i="189"/>
  <c r="J31" i="189"/>
  <c r="J30" i="189"/>
  <c r="J29" i="189"/>
  <c r="I33" i="189"/>
  <c r="I32" i="189"/>
  <c r="I31" i="189"/>
  <c r="I30" i="189"/>
  <c r="I29" i="189"/>
  <c r="H33" i="189"/>
  <c r="H32" i="189"/>
  <c r="H31" i="189"/>
  <c r="H30" i="189"/>
  <c r="H29" i="189"/>
  <c r="G33" i="189"/>
  <c r="G32" i="189"/>
  <c r="G31" i="189"/>
  <c r="G30" i="189"/>
  <c r="G29" i="189"/>
  <c r="F33" i="189"/>
  <c r="F32" i="189"/>
  <c r="F31" i="189"/>
  <c r="F30" i="189"/>
  <c r="F29" i="189"/>
  <c r="E33" i="189"/>
  <c r="E32" i="189"/>
  <c r="E31" i="189"/>
  <c r="E30" i="189"/>
  <c r="E29" i="189"/>
  <c r="D33" i="189"/>
  <c r="D32" i="189"/>
  <c r="D31" i="189"/>
  <c r="D30" i="189"/>
  <c r="D29" i="189"/>
  <c r="C33" i="189"/>
  <c r="C32" i="189"/>
  <c r="C31" i="189"/>
  <c r="C30" i="189"/>
  <c r="C29" i="189"/>
  <c r="K16" i="189"/>
  <c r="J16" i="189"/>
  <c r="I16" i="189"/>
  <c r="H16" i="189"/>
  <c r="G16" i="189"/>
  <c r="F16" i="189"/>
  <c r="E16" i="189"/>
  <c r="D16" i="189"/>
  <c r="C25" i="189"/>
  <c r="C16" i="189"/>
  <c r="L66" i="189"/>
  <c r="K66" i="189"/>
  <c r="J66" i="189"/>
  <c r="I66" i="189"/>
  <c r="H66" i="189"/>
  <c r="G66" i="189"/>
  <c r="F66" i="189"/>
  <c r="E66" i="189"/>
  <c r="D66" i="189"/>
  <c r="C66" i="189"/>
  <c r="L59" i="189"/>
  <c r="L60" i="189"/>
  <c r="L58" i="189"/>
  <c r="C15" i="186"/>
  <c r="D15" i="186"/>
  <c r="E15" i="186"/>
  <c r="F15" i="186"/>
  <c r="G15" i="186"/>
  <c r="H15" i="186"/>
  <c r="I15" i="186"/>
  <c r="J15" i="186"/>
  <c r="K15" i="186"/>
  <c r="L15" i="186"/>
  <c r="C17" i="186"/>
  <c r="D17" i="186"/>
  <c r="E17" i="186"/>
  <c r="F17" i="186"/>
  <c r="G17" i="186"/>
  <c r="H17" i="186"/>
  <c r="I17" i="186"/>
  <c r="J17" i="186"/>
  <c r="K17" i="186"/>
  <c r="L17" i="186"/>
  <c r="C18" i="186"/>
  <c r="D18" i="186"/>
  <c r="E18" i="186"/>
  <c r="F18" i="186"/>
  <c r="G18" i="186"/>
  <c r="H18" i="186"/>
  <c r="I18" i="186"/>
  <c r="J18" i="186"/>
  <c r="K18" i="186"/>
  <c r="L18" i="186"/>
  <c r="C20" i="186"/>
  <c r="D20" i="186"/>
  <c r="E20" i="186"/>
  <c r="F20" i="186"/>
  <c r="G20" i="186"/>
  <c r="H20" i="186"/>
  <c r="I20" i="186"/>
  <c r="J20" i="186"/>
  <c r="K20" i="186"/>
  <c r="L20" i="186"/>
  <c r="C21" i="186"/>
  <c r="D21" i="186"/>
  <c r="E21" i="186"/>
  <c r="F21" i="186"/>
  <c r="G21" i="186"/>
  <c r="H21" i="186"/>
  <c r="I21" i="186"/>
  <c r="J21" i="186"/>
  <c r="K21" i="186"/>
  <c r="L21" i="186"/>
  <c r="C22" i="186"/>
  <c r="D22" i="186"/>
  <c r="E22" i="186"/>
  <c r="F22" i="186"/>
  <c r="G22" i="186"/>
  <c r="H22" i="186"/>
  <c r="I22" i="186"/>
  <c r="J22" i="186"/>
  <c r="K22" i="186"/>
  <c r="L22" i="186"/>
  <c r="C24" i="186"/>
  <c r="D24" i="186"/>
  <c r="E24" i="186"/>
  <c r="F24" i="186"/>
  <c r="G24" i="186"/>
  <c r="H24" i="186"/>
  <c r="I24" i="186"/>
  <c r="J24" i="186"/>
  <c r="K24" i="186"/>
  <c r="L24" i="186"/>
  <c r="C28" i="186"/>
  <c r="D28" i="186"/>
  <c r="E28" i="186"/>
  <c r="F28" i="186"/>
  <c r="G28" i="186"/>
  <c r="H28" i="186"/>
  <c r="I28" i="186"/>
  <c r="J28" i="186"/>
  <c r="K28" i="186"/>
  <c r="L28" i="186"/>
  <c r="C29" i="186"/>
  <c r="D29" i="186"/>
  <c r="E29" i="186"/>
  <c r="F29" i="186"/>
  <c r="G29" i="186"/>
  <c r="H29" i="186"/>
  <c r="I29" i="186"/>
  <c r="J29" i="186"/>
  <c r="K29" i="186"/>
  <c r="L29" i="186"/>
  <c r="C30" i="186"/>
  <c r="D30" i="186"/>
  <c r="E30" i="186"/>
  <c r="F30" i="186"/>
  <c r="G30" i="186"/>
  <c r="H30" i="186"/>
  <c r="I30" i="186"/>
  <c r="J30" i="186"/>
  <c r="K30" i="186"/>
  <c r="L30" i="186"/>
  <c r="C31" i="186"/>
  <c r="D31" i="186"/>
  <c r="E31" i="186"/>
  <c r="F31" i="186"/>
  <c r="G31" i="186"/>
  <c r="H31" i="186"/>
  <c r="I31" i="186"/>
  <c r="J31" i="186"/>
  <c r="K31" i="186"/>
  <c r="L31" i="186"/>
  <c r="C32" i="186"/>
  <c r="D32" i="186"/>
  <c r="E32" i="186"/>
  <c r="F32" i="186"/>
  <c r="G32" i="186"/>
  <c r="H32" i="186"/>
  <c r="I32" i="186"/>
  <c r="J32" i="186"/>
  <c r="K32" i="186"/>
  <c r="L32" i="186"/>
  <c r="C36" i="186"/>
  <c r="D36" i="186"/>
  <c r="E36" i="186"/>
  <c r="F36" i="186"/>
  <c r="G36" i="186"/>
  <c r="H36" i="186"/>
  <c r="I36" i="186"/>
  <c r="J36" i="186"/>
  <c r="K36" i="186"/>
  <c r="L36" i="186"/>
  <c r="C38" i="186"/>
  <c r="D38" i="186"/>
  <c r="E38" i="186"/>
  <c r="F38" i="186"/>
  <c r="G38" i="186"/>
  <c r="H38" i="186"/>
  <c r="I38" i="186"/>
  <c r="J38" i="186"/>
  <c r="K38" i="186"/>
  <c r="L38" i="186"/>
  <c r="C39" i="186"/>
  <c r="D39" i="186"/>
  <c r="E39" i="186"/>
  <c r="F39" i="186"/>
  <c r="G39" i="186"/>
  <c r="H39" i="186"/>
  <c r="I39" i="186"/>
  <c r="J39" i="186"/>
  <c r="K39" i="186"/>
  <c r="L39" i="186"/>
  <c r="C41" i="186"/>
  <c r="D41" i="186"/>
  <c r="E41" i="186"/>
  <c r="F41" i="186"/>
  <c r="G41" i="186"/>
  <c r="H41" i="186"/>
  <c r="I41" i="186"/>
  <c r="J41" i="186"/>
  <c r="K41" i="186"/>
  <c r="L41" i="186"/>
  <c r="C42" i="186"/>
  <c r="D42" i="186"/>
  <c r="E42" i="186"/>
  <c r="F42" i="186"/>
  <c r="G42" i="186"/>
  <c r="H42" i="186"/>
  <c r="I42" i="186"/>
  <c r="J42" i="186"/>
  <c r="K42" i="186"/>
  <c r="L42" i="186"/>
  <c r="C43" i="186"/>
  <c r="D43" i="186"/>
  <c r="E43" i="186"/>
  <c r="F43" i="186"/>
  <c r="G43" i="186"/>
  <c r="H43" i="186"/>
  <c r="I43" i="186"/>
  <c r="J43" i="186"/>
  <c r="K43" i="186"/>
  <c r="L43" i="186"/>
  <c r="C45" i="186"/>
  <c r="D45" i="186"/>
  <c r="E45" i="186"/>
  <c r="F45" i="186"/>
  <c r="G45" i="186"/>
  <c r="H45" i="186"/>
  <c r="I45" i="186"/>
  <c r="J45" i="186"/>
  <c r="K45" i="186"/>
  <c r="L45" i="186"/>
  <c r="C49" i="186"/>
  <c r="D49" i="186"/>
  <c r="E49" i="186"/>
  <c r="F49" i="186"/>
  <c r="G49" i="186"/>
  <c r="H49" i="186"/>
  <c r="I49" i="186"/>
  <c r="J49" i="186"/>
  <c r="K49" i="186"/>
  <c r="L49" i="186"/>
  <c r="C50" i="186"/>
  <c r="D50" i="186"/>
  <c r="E50" i="186"/>
  <c r="F50" i="186"/>
  <c r="G50" i="186"/>
  <c r="H50" i="186"/>
  <c r="I50" i="186"/>
  <c r="J50" i="186"/>
  <c r="K50" i="186"/>
  <c r="L50" i="186"/>
  <c r="C51" i="186"/>
  <c r="D51" i="186"/>
  <c r="E51" i="186"/>
  <c r="F51" i="186"/>
  <c r="G51" i="186"/>
  <c r="H51" i="186"/>
  <c r="I51" i="186"/>
  <c r="J51" i="186"/>
  <c r="K51" i="186"/>
  <c r="L51" i="186"/>
  <c r="C52" i="186"/>
  <c r="D52" i="186"/>
  <c r="E52" i="186"/>
  <c r="F52" i="186"/>
  <c r="G52" i="186"/>
  <c r="H52" i="186"/>
  <c r="I52" i="186"/>
  <c r="J52" i="186"/>
  <c r="K52" i="186"/>
  <c r="L52" i="186"/>
  <c r="C53" i="186"/>
  <c r="D53" i="186"/>
  <c r="E53" i="186"/>
  <c r="F53" i="186"/>
  <c r="G53" i="186"/>
  <c r="H53" i="186"/>
  <c r="I53" i="186"/>
  <c r="J53" i="186"/>
  <c r="K53" i="186"/>
  <c r="L53" i="186"/>
  <c r="C57" i="186"/>
  <c r="D57" i="186"/>
  <c r="E57" i="186"/>
  <c r="F57" i="186"/>
  <c r="G57" i="186"/>
  <c r="H57" i="186"/>
  <c r="I57" i="186"/>
  <c r="J57" i="186"/>
  <c r="K57" i="186"/>
  <c r="L57" i="186"/>
  <c r="C58" i="186"/>
  <c r="D58" i="186"/>
  <c r="E58" i="186"/>
  <c r="F58" i="186"/>
  <c r="G58" i="186"/>
  <c r="H58" i="186"/>
  <c r="I58" i="186"/>
  <c r="J58" i="186"/>
  <c r="K58" i="186"/>
  <c r="L58" i="186"/>
  <c r="C59" i="186"/>
  <c r="D59" i="186"/>
  <c r="E59" i="186"/>
  <c r="F59" i="186"/>
  <c r="G59" i="186"/>
  <c r="H59" i="186"/>
  <c r="I59" i="186"/>
  <c r="J59" i="186"/>
  <c r="K59" i="186"/>
  <c r="L59" i="186"/>
  <c r="C65" i="186"/>
  <c r="D65" i="186"/>
  <c r="E65" i="186"/>
  <c r="F65" i="186"/>
  <c r="G65" i="186"/>
  <c r="H65" i="186"/>
  <c r="I65" i="186"/>
  <c r="J65" i="186"/>
  <c r="K65" i="186"/>
  <c r="L65" i="186"/>
  <c r="I58" i="8"/>
  <c r="J58" i="8"/>
  <c r="K58" i="8"/>
  <c r="I59" i="8"/>
  <c r="J59" i="8"/>
  <c r="K59" i="8"/>
  <c r="K57" i="8"/>
  <c r="J57" i="8"/>
  <c r="I57" i="8"/>
  <c r="F58" i="8"/>
  <c r="G58" i="8"/>
  <c r="H58" i="8"/>
  <c r="F59" i="8"/>
  <c r="G59" i="8"/>
  <c r="H59" i="8"/>
  <c r="H57" i="8"/>
  <c r="G57" i="8"/>
  <c r="F57" i="8"/>
  <c r="E58" i="8"/>
  <c r="E59" i="8"/>
  <c r="E57" i="8"/>
  <c r="D58" i="8"/>
  <c r="D59" i="8"/>
  <c r="D57" i="8"/>
  <c r="C58" i="8"/>
  <c r="C59" i="8"/>
  <c r="C57" i="8"/>
  <c r="L47" i="205" l="1"/>
  <c r="L47" i="216"/>
  <c r="L26" i="208"/>
  <c r="L55" i="211"/>
  <c r="L26" i="222"/>
  <c r="L34" i="233"/>
  <c r="L34" i="224"/>
  <c r="L55" i="234"/>
  <c r="L55" i="195"/>
  <c r="K25" i="188"/>
  <c r="E46" i="188"/>
  <c r="H24" i="8"/>
  <c r="H40" i="8"/>
  <c r="H19" i="8"/>
  <c r="H37" i="8"/>
  <c r="H16" i="8"/>
  <c r="H23" i="8"/>
  <c r="H44" i="8"/>
  <c r="L34" i="205"/>
  <c r="L34" i="216"/>
  <c r="L61" i="203"/>
  <c r="L47" i="197"/>
  <c r="L26" i="211"/>
  <c r="L61" i="211"/>
  <c r="L55" i="198"/>
  <c r="L26" i="204"/>
  <c r="L26" i="224"/>
  <c r="L61" i="195"/>
  <c r="L26" i="195"/>
  <c r="L26" i="193"/>
  <c r="L34" i="193"/>
  <c r="L55" i="196"/>
  <c r="E54" i="188"/>
  <c r="L26" i="190"/>
  <c r="L34" i="190"/>
  <c r="L25" i="188"/>
  <c r="L60" i="188"/>
  <c r="K37" i="8"/>
  <c r="K23" i="8"/>
  <c r="K24" i="8"/>
  <c r="K44" i="8"/>
  <c r="K19" i="8"/>
  <c r="K16" i="8"/>
  <c r="K40" i="8"/>
  <c r="L55" i="203"/>
  <c r="L55" i="197"/>
  <c r="L26" i="198"/>
  <c r="L61" i="198"/>
  <c r="L47" i="220"/>
  <c r="L55" i="235"/>
  <c r="L47" i="193"/>
  <c r="K60" i="188"/>
  <c r="E60" i="188"/>
  <c r="L55" i="216"/>
  <c r="L26" i="203"/>
  <c r="L34" i="222"/>
  <c r="L26" i="233"/>
  <c r="L47" i="227"/>
  <c r="L34" i="234"/>
  <c r="L47" i="234"/>
  <c r="L61" i="235"/>
  <c r="L26" i="235"/>
  <c r="K46" i="188"/>
  <c r="E33" i="188"/>
  <c r="L37" i="186"/>
  <c r="L23" i="186"/>
  <c r="L44" i="186"/>
  <c r="L19" i="186"/>
  <c r="L40" i="186"/>
  <c r="L46" i="186" s="1"/>
  <c r="L16" i="186"/>
  <c r="L25" i="186" s="1"/>
  <c r="L33" i="188"/>
  <c r="L26" i="216"/>
  <c r="L26" i="220"/>
  <c r="L55" i="233"/>
  <c r="L55" i="224"/>
  <c r="L34" i="195"/>
  <c r="L26" i="196"/>
  <c r="E25" i="188"/>
  <c r="L46" i="188"/>
  <c r="L4" i="4"/>
  <c r="E23" i="8"/>
  <c r="E44" i="8"/>
  <c r="E37" i="8"/>
  <c r="E16" i="8"/>
  <c r="E40" i="8"/>
  <c r="E19" i="8"/>
  <c r="E24" i="8"/>
  <c r="L47" i="203"/>
  <c r="L47" i="208"/>
  <c r="L26" i="197"/>
  <c r="L61" i="197"/>
  <c r="L34" i="211"/>
  <c r="L47" i="211"/>
  <c r="L47" i="204"/>
  <c r="L47" i="195"/>
  <c r="L55" i="193"/>
  <c r="L34" i="196"/>
  <c r="L47" i="190"/>
  <c r="L55" i="190"/>
  <c r="L26" i="205"/>
  <c r="L61" i="205"/>
  <c r="L61" i="216"/>
  <c r="L34" i="203"/>
  <c r="L34" i="208"/>
  <c r="L61" i="208"/>
  <c r="L34" i="197"/>
  <c r="L47" i="198"/>
  <c r="L61" i="227"/>
  <c r="L34" i="235"/>
  <c r="L61" i="193"/>
  <c r="K33" i="188"/>
  <c r="L55" i="208"/>
  <c r="L34" i="204"/>
  <c r="L55" i="222"/>
  <c r="L47" i="233"/>
  <c r="L47" i="224"/>
  <c r="L61" i="224"/>
  <c r="L26" i="227"/>
  <c r="L26" i="234"/>
  <c r="L47" i="235"/>
  <c r="D60" i="186"/>
  <c r="C33" i="186"/>
  <c r="G54" i="186"/>
  <c r="C60" i="186"/>
  <c r="I60" i="186"/>
  <c r="G46" i="186"/>
  <c r="H54" i="186"/>
  <c r="J60" i="186"/>
  <c r="K54" i="186"/>
  <c r="K60" i="186"/>
  <c r="H60" i="186"/>
  <c r="C25" i="186"/>
  <c r="F60" i="186"/>
  <c r="K33" i="186"/>
  <c r="G33" i="186"/>
  <c r="I33" i="186"/>
  <c r="E33" i="186"/>
  <c r="D25" i="186"/>
  <c r="C54" i="186"/>
  <c r="D46" i="186"/>
  <c r="I54" i="186"/>
  <c r="D33" i="186"/>
  <c r="L54" i="186"/>
  <c r="J25" i="186"/>
  <c r="F25" i="186"/>
  <c r="H25" i="186"/>
  <c r="J54" i="186"/>
  <c r="K25" i="186"/>
  <c r="I25" i="186"/>
  <c r="G25" i="186"/>
  <c r="E25" i="186"/>
  <c r="G60" i="186"/>
  <c r="E60" i="186"/>
  <c r="J46" i="186"/>
  <c r="H46" i="186"/>
  <c r="F46" i="186"/>
  <c r="C46" i="186"/>
  <c r="K46" i="186"/>
  <c r="E54" i="186"/>
  <c r="L33" i="186"/>
  <c r="F54" i="186"/>
  <c r="I46" i="186"/>
  <c r="L60" i="186"/>
  <c r="D54" i="186"/>
  <c r="E46" i="186"/>
  <c r="J33" i="186"/>
  <c r="H33" i="186"/>
  <c r="F33" i="186"/>
  <c r="L58" i="8" l="1"/>
  <c r="L59" i="8"/>
  <c r="L23" i="8"/>
  <c r="L57" i="8"/>
  <c r="L16" i="8"/>
  <c r="L44" i="8"/>
  <c r="L24" i="8"/>
  <c r="L19" i="8"/>
  <c r="L40" i="8"/>
  <c r="L37" i="8"/>
  <c r="L51" i="189"/>
  <c r="L52" i="189"/>
  <c r="L53" i="189"/>
  <c r="L54" i="189"/>
  <c r="L50" i="189"/>
  <c r="K55" i="189"/>
  <c r="J55" i="189"/>
  <c r="L37" i="189"/>
  <c r="K47" i="189"/>
  <c r="H47" i="189"/>
  <c r="L30" i="189"/>
  <c r="L31" i="189"/>
  <c r="L32" i="189"/>
  <c r="L33" i="189"/>
  <c r="L29" i="189"/>
  <c r="L18" i="189"/>
  <c r="L19" i="189"/>
  <c r="L21" i="189"/>
  <c r="L22" i="189"/>
  <c r="L23" i="189"/>
  <c r="L25" i="189"/>
  <c r="L16" i="189"/>
  <c r="J26" i="189"/>
  <c r="L61" i="189"/>
  <c r="K61" i="189"/>
  <c r="I61" i="189"/>
  <c r="G61" i="189"/>
  <c r="F61" i="189"/>
  <c r="C55" i="189" l="1"/>
  <c r="D55" i="189"/>
  <c r="J47" i="189"/>
  <c r="L34" i="189"/>
  <c r="K34" i="189"/>
  <c r="C34" i="189"/>
  <c r="E34" i="189"/>
  <c r="L26" i="189"/>
  <c r="I47" i="189"/>
  <c r="L55" i="189"/>
  <c r="H61" i="189"/>
  <c r="L47" i="189"/>
  <c r="E47" i="189"/>
  <c r="E55" i="189"/>
  <c r="H34" i="189"/>
  <c r="J34" i="189"/>
  <c r="F55" i="189"/>
  <c r="J61" i="189"/>
  <c r="G34" i="189"/>
  <c r="G26" i="189"/>
  <c r="I34" i="189"/>
  <c r="G55" i="189"/>
  <c r="I55" i="189"/>
  <c r="C61" i="189"/>
  <c r="D26" i="189"/>
  <c r="D34" i="189"/>
  <c r="C26" i="189"/>
  <c r="C47" i="189"/>
  <c r="F26" i="189"/>
  <c r="F34" i="189"/>
  <c r="D47" i="189"/>
  <c r="E26" i="189"/>
  <c r="F47" i="189"/>
  <c r="H55" i="189"/>
  <c r="D61" i="189"/>
  <c r="H26" i="189"/>
  <c r="I26" i="189"/>
  <c r="K26" i="189"/>
  <c r="G47" i="189"/>
  <c r="E61" i="189"/>
  <c r="C17" i="8" l="1"/>
  <c r="L38" i="8" l="1"/>
  <c r="L39" i="8"/>
  <c r="L41" i="8"/>
  <c r="L42" i="8"/>
  <c r="L43" i="8"/>
  <c r="L45" i="8"/>
  <c r="L36" i="8"/>
  <c r="E17" i="8"/>
  <c r="E18" i="8"/>
  <c r="E20" i="8"/>
  <c r="E21" i="8"/>
  <c r="E22" i="8"/>
  <c r="C20" i="8"/>
  <c r="C21" i="8"/>
  <c r="L65" i="8" l="1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7" i="8"/>
  <c r="L18" i="8"/>
  <c r="L20" i="8"/>
  <c r="L21" i="8"/>
  <c r="L22" i="8"/>
  <c r="L15" i="8"/>
  <c r="K17" i="8"/>
  <c r="K18" i="8"/>
  <c r="K20" i="8"/>
  <c r="K21" i="8"/>
  <c r="K22" i="8"/>
  <c r="K15" i="8"/>
  <c r="J17" i="8"/>
  <c r="J18" i="8"/>
  <c r="J20" i="8"/>
  <c r="J21" i="8"/>
  <c r="J22" i="8"/>
  <c r="J15" i="8"/>
  <c r="I17" i="8"/>
  <c r="I18" i="8"/>
  <c r="I20" i="8"/>
  <c r="I21" i="8"/>
  <c r="I22" i="8"/>
  <c r="I15" i="8"/>
  <c r="H17" i="8"/>
  <c r="H18" i="8"/>
  <c r="H20" i="8"/>
  <c r="H21" i="8"/>
  <c r="H22" i="8"/>
  <c r="H15" i="8"/>
  <c r="E15" i="8"/>
  <c r="D17" i="8"/>
  <c r="D18" i="8"/>
  <c r="D20" i="8"/>
  <c r="D21" i="8"/>
  <c r="D22" i="8"/>
  <c r="D15" i="8"/>
  <c r="C18" i="8"/>
  <c r="C22" i="8"/>
  <c r="C15" i="8"/>
  <c r="G17" i="8"/>
  <c r="G18" i="8"/>
  <c r="G20" i="8"/>
  <c r="G21" i="8"/>
  <c r="G22" i="8"/>
  <c r="G15" i="8"/>
  <c r="F17" i="8"/>
  <c r="F18" i="8"/>
  <c r="F20" i="8"/>
  <c r="F21" i="8"/>
  <c r="F22" i="8"/>
  <c r="F15" i="8"/>
  <c r="F33" i="8" l="1"/>
  <c r="G33" i="8"/>
  <c r="H54" i="8"/>
  <c r="E60" i="8"/>
  <c r="G60" i="8"/>
  <c r="J60" i="8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<sst xmlns="http://schemas.openxmlformats.org/spreadsheetml/2006/main" count="76093" uniqueCount="17210">
  <si>
    <t>KOD_NO</t>
  </si>
  <si>
    <t>KADEME</t>
  </si>
  <si>
    <t>İL</t>
  </si>
  <si>
    <t>İLÇE</t>
  </si>
  <si>
    <t>ŞEBEKE_UNSURU_TİPİ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</si>
  <si>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</si>
  <si>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</si>
  <si>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</si>
  <si>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</si>
  <si>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</si>
  <si>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</si>
  <si>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</si>
  <si>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</si>
  <si>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</si>
  <si>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</si>
  <si>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</si>
  <si>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</si>
  <si>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</si>
  <si>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</si>
  <si>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</si>
  <si>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</si>
  <si>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</si>
  <si>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</si>
  <si>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</si>
  <si>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</si>
  <si>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</si>
  <si>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</si>
  <si>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</si>
  <si>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</si>
  <si>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</si>
  <si>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</si>
  <si>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</si>
  <si>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</si>
  <si>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</si>
  <si>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</si>
  <si>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</si>
  <si>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</si>
  <si>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</si>
  <si>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</si>
  <si>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</si>
  <si>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</si>
  <si>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</si>
  <si>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TÜM BÖLGE</t>
  </si>
  <si>
    <t>* Süreler dakika cinsinden girilecektir.</t>
  </si>
  <si>
    <t>A) OKSÜRE (Bildirimsiz)</t>
  </si>
  <si>
    <t>KENTSEL KULLANICILAR</t>
  </si>
  <si>
    <t>KENTALTI KULLANICILAR</t>
  </si>
  <si>
    <t>KIRSAL KULLANICILAR</t>
  </si>
  <si>
    <t xml:space="preserve">GENEL TOPLAM </t>
  </si>
  <si>
    <t>KAYNAK</t>
  </si>
  <si>
    <t>SEBEP</t>
  </si>
  <si>
    <t xml:space="preserve">OG </t>
  </si>
  <si>
    <t xml:space="preserve">AG </t>
  </si>
  <si>
    <t xml:space="preserve">TOPLAM </t>
  </si>
  <si>
    <t>OG</t>
  </si>
  <si>
    <t>AG</t>
  </si>
  <si>
    <t>İletim</t>
  </si>
  <si>
    <t>Şebeke İşletmecisi</t>
  </si>
  <si>
    <t>Dağıtım-OG</t>
  </si>
  <si>
    <t>Dışsal</t>
  </si>
  <si>
    <t>Güvenlik</t>
  </si>
  <si>
    <t>Dağıtım-AG</t>
  </si>
  <si>
    <t>GENEL TOPLAM</t>
  </si>
  <si>
    <t>B) OKSÜRE (Bildirimli)</t>
  </si>
  <si>
    <t>C) OKSIK (Bildirimsiz)</t>
  </si>
  <si>
    <t>D) OKSIK (Bildirimli)</t>
  </si>
  <si>
    <t>E) OKSIK kısa</t>
  </si>
  <si>
    <t>F) Göstergelerin Hesaplanmasında Kullanılan Kullanıcı Sayıları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</si>
  <si>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</si>
  <si>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</si>
  <si>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</si>
  <si>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</si>
  <si>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</si>
  <si>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Tüm Bölge</t>
  </si>
  <si>
    <t>ALİAĞA</t>
  </si>
  <si>
    <t>İZMİR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</si>
  <si>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</si>
  <si>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</si>
  <si>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</si>
  <si>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</si>
  <si>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</si>
  <si>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</si>
  <si>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</si>
  <si>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</si>
  <si>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</si>
  <si>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</si>
  <si>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</si>
  <si>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</si>
  <si>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</si>
  <si>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</si>
  <si>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</si>
  <si>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</si>
  <si>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</si>
  <si>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</si>
  <si>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</si>
  <si>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</si>
  <si>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</si>
  <si>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</si>
  <si>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</si>
  <si>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</si>
  <si>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</si>
  <si>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</si>
  <si>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</si>
  <si>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</si>
  <si>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</si>
  <si>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AHMETLİ</t>
  </si>
  <si>
    <t>MANİSA</t>
  </si>
  <si>
    <t>AKHİSAR</t>
  </si>
  <si>
    <t>ALAŞEHİR</t>
  </si>
  <si>
    <t>DEMİRCİ</t>
  </si>
  <si>
    <t>GÖLMARMARA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</si>
  <si>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</si>
  <si>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</si>
  <si>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</si>
  <si>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</si>
  <si>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</si>
  <si>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</si>
  <si>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</si>
  <si>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</si>
  <si>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</si>
  <si>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</si>
  <si>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</si>
  <si>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</si>
  <si>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İlçesi</t>
  </si>
  <si>
    <t>İLETİM</t>
  </si>
  <si>
    <t>Mücbir</t>
  </si>
  <si>
    <t>KÖK</t>
  </si>
  <si>
    <t>45-78-M01161_ÇAPAKLI KÖK_İKİZTEPE_M04_78225765</t>
  </si>
  <si>
    <t>OG Fider Açması</t>
  </si>
  <si>
    <t>Uzun</t>
  </si>
  <si>
    <t>Şebeke işletmecisi</t>
  </si>
  <si>
    <t>Bildirimsiz</t>
  </si>
  <si>
    <t>2024-02-04 11:44:15</t>
  </si>
  <si>
    <t>2024-02-04 12:10:01</t>
  </si>
  <si>
    <t>TM Fideri</t>
  </si>
  <si>
    <t>35-17-A00008_HABAŞ TM_ÖZKAN-2_M18_2333331</t>
  </si>
  <si>
    <t>Şebeke Bakım Çalışması</t>
  </si>
  <si>
    <t>Bildirimli</t>
  </si>
  <si>
    <t>2024-02-04 09:57:47</t>
  </si>
  <si>
    <t>2024-02-04 13:23:04</t>
  </si>
  <si>
    <t>AG Fideri</t>
  </si>
  <si>
    <t>35-25-M00010_GÜMÜLDÜR M-10_A_A_91212544</t>
  </si>
  <si>
    <t>AG Pano Kol Sigorta Atığı</t>
  </si>
  <si>
    <t>2024-02-01 16:00:30</t>
  </si>
  <si>
    <t>2024-02-01 18:47:37</t>
  </si>
  <si>
    <t>Kullanıcı Bağlantı Hattı</t>
  </si>
  <si>
    <t>45-84-L00172_KENDİRLİK TR-2_CAMİİ_955179166_ _955179166</t>
  </si>
  <si>
    <t>AG Havai Branşman Arızası</t>
  </si>
  <si>
    <t>2024-02-03 12:18:19</t>
  </si>
  <si>
    <t>2024-02-03 13:09:08</t>
  </si>
  <si>
    <t>45-78-L00305_YENİKÖY TR-2_B_B_56406032</t>
  </si>
  <si>
    <t>2024-02-03 16:19:33</t>
  </si>
  <si>
    <t>2024-02-03 17:50:25</t>
  </si>
  <si>
    <t>OG Fideri</t>
  </si>
  <si>
    <t>45-83-M00043_TR-1/43_TR-1/44_M02_2096933</t>
  </si>
  <si>
    <t>2024-02-05 11:53:49</t>
  </si>
  <si>
    <t>2024-02-05 12:25:28</t>
  </si>
  <si>
    <t>35-15-L00964_KAZANLI TR-1_B_B_91172191</t>
  </si>
  <si>
    <t>2024-02-04 17:48:16</t>
  </si>
  <si>
    <t>2024-02-04 19:03:28</t>
  </si>
  <si>
    <t>35-30-M00339_TUNÇKENT SİTESİ M-339_A_A_90954820</t>
  </si>
  <si>
    <t>Plansız Kesinti Müdahale</t>
  </si>
  <si>
    <t>2024-02-05 10:27:37</t>
  </si>
  <si>
    <t>2024-02-05 11:11:15</t>
  </si>
  <si>
    <t>Saha Dağıtım Kutusu (SDK)</t>
  </si>
  <si>
    <t>35-18-L00386_L-386 TARABYA EVLERİ_B_b2b_5930736</t>
  </si>
  <si>
    <t>İletken Kopması</t>
  </si>
  <si>
    <t>2024-02-05 12:13:34</t>
  </si>
  <si>
    <t>2024-02-05 16:01:57</t>
  </si>
  <si>
    <t>Dağıtım Transformatörü</t>
  </si>
  <si>
    <t>45-80-L00178_GÖKÇEKÖY FATİH MAH.TR-1_GÖKÇEKÖY FATİH MAH.TR-1_45-80-L00178_2363146</t>
  </si>
  <si>
    <t>TMS Açması</t>
  </si>
  <si>
    <t>2024-02-04 17:46:55</t>
  </si>
  <si>
    <t>2024-02-04 19:01:42</t>
  </si>
  <si>
    <t>35-01-K00290_K-290_A_A_60984145</t>
  </si>
  <si>
    <t>2024-02-04 12:55:42</t>
  </si>
  <si>
    <t>2024-02-04 14:49:39</t>
  </si>
  <si>
    <t>45-71-M00128_BEYDERE KÖK_ESKİ YENİKÖY_M09_50217160</t>
  </si>
  <si>
    <t>2024-02-02 13:44:44</t>
  </si>
  <si>
    <t>2024-02-02 14:59:54</t>
  </si>
  <si>
    <t>45-78-A00005_DEMİRKÖPRÜ TM_KULA_M05_2096291</t>
  </si>
  <si>
    <t>Üçüncü Şahıs Talebiyle Planlı Çalışma</t>
  </si>
  <si>
    <t>2024-02-10 09:22:51</t>
  </si>
  <si>
    <t>2024-02-10 14:22:43</t>
  </si>
  <si>
    <t>45-79-M00047_SARIGÖL TR-47_F_F04_65798106</t>
  </si>
  <si>
    <t>AG Box SDK Giriş Sigorta Atığı</t>
  </si>
  <si>
    <t>2024-02-05 09:40:45</t>
  </si>
  <si>
    <t>2024-02-05 11:09:25</t>
  </si>
  <si>
    <t>35-02-M01857_M-1857 YAKAKÖY TR-1_ _965641567_ _965641567</t>
  </si>
  <si>
    <t>2024-02-09 12:29:34</t>
  </si>
  <si>
    <t>2024-02-09 14:58:39</t>
  </si>
  <si>
    <t>35-09-K01938_K-1938_C_C_56378678</t>
  </si>
  <si>
    <t>Şebeke Yenileme ve Kapasite Artışı Çalışması</t>
  </si>
  <si>
    <t>2024-02-07 09:16:54</t>
  </si>
  <si>
    <t>2024-02-07 13:50:00</t>
  </si>
  <si>
    <t>45-77-M00187_AHMETLİ DM_HatBaşıAyırıcı_84908882_M08_84908882</t>
  </si>
  <si>
    <t>OG Sigorta Atığı</t>
  </si>
  <si>
    <t>2024-02-01 18:55:22</t>
  </si>
  <si>
    <t>2024-02-01 20:28:16</t>
  </si>
  <si>
    <t>35-15-M00043_TR-43_TR-43_35-15-M00043_2365955</t>
  </si>
  <si>
    <t>2024-02-02 11:37:01</t>
  </si>
  <si>
    <t>2024-02-02 17:00:47</t>
  </si>
  <si>
    <t>35-02-M01826_M-1826_E_E_56373983</t>
  </si>
  <si>
    <t>2024-02-02 18:12:31</t>
  </si>
  <si>
    <t>2024-02-02 21:35:29</t>
  </si>
  <si>
    <t>35-10-M01199_M-1199_ _95002739780_ _95002739780</t>
  </si>
  <si>
    <t>AG Yeraltı Branşman Kablo Arızası</t>
  </si>
  <si>
    <t>2024-02-02 12:20:38</t>
  </si>
  <si>
    <t>2024-02-02 14:45:44</t>
  </si>
  <si>
    <t>35-01-M02948_M-2948_M-2948_35-01-M02948_75482640</t>
  </si>
  <si>
    <t>2024-02-01 19:15:19</t>
  </si>
  <si>
    <t>2024-02-01 19:50:20</t>
  </si>
  <si>
    <t>35-15-L00484_SU ÇIKTI TR-2_A_A_91246541</t>
  </si>
  <si>
    <t>2024-02-03 18:05:22</t>
  </si>
  <si>
    <t>2024-02-03 19:34:51</t>
  </si>
  <si>
    <t>45-80-M00070_HACIRAHMANLI TR-1 KÖK_HACIRAHMANLI TARIMSAL SULAMA_M03_72197628</t>
  </si>
  <si>
    <t>2024-02-02 11:46:17</t>
  </si>
  <si>
    <t>2024-02-02 12:08:01</t>
  </si>
  <si>
    <t>45-71-M00179_YAĞCILAR KÖK_YAĞCILAR_M04_72258057</t>
  </si>
  <si>
    <t>2024-02-03 12:42:06</t>
  </si>
  <si>
    <t>2024-02-03 16:36:42</t>
  </si>
  <si>
    <t>DM</t>
  </si>
  <si>
    <t>35-28-M00309_KESİKKÖY DM_SAKIPAĞA_M06_96738811</t>
  </si>
  <si>
    <t>2024-02-04 13:12:54</t>
  </si>
  <si>
    <t>2024-02-04 14:24:10</t>
  </si>
  <si>
    <t>35-27-M00425_MEDİ KÖK_AKALAN_M01_72165912</t>
  </si>
  <si>
    <t>2024-02-04 14:04:40</t>
  </si>
  <si>
    <t>2024-02-04 14:21:13</t>
  </si>
  <si>
    <t>35-02-M01390_M-1390_ _913142597_ _913142597</t>
  </si>
  <si>
    <t>2024-02-04 14:41:58</t>
  </si>
  <si>
    <t>2024-02-04 17:52:47</t>
  </si>
  <si>
    <t>45-77-L00019_TR-19_ _945511199_ _945511199</t>
  </si>
  <si>
    <t>2024-02-02 00:16:28</t>
  </si>
  <si>
    <t>2024-02-02 00:51:38</t>
  </si>
  <si>
    <t>35-26-M00044_TR-44 (DM-5/TR-12) ALPKENT_TR-45_M01_50241719</t>
  </si>
  <si>
    <t>2024-02-04 17:07:49</t>
  </si>
  <si>
    <t>2024-02-04 17:59:02</t>
  </si>
  <si>
    <t>45-71-M00006_MURADİYE DM_TEKEL_M13_2322536</t>
  </si>
  <si>
    <t>2024-02-03 19:17:51</t>
  </si>
  <si>
    <t>2024-02-03 22:04:18</t>
  </si>
  <si>
    <t>35-14-M00425_SIĞACIK DM (L-35)_A_A01_5845686</t>
  </si>
  <si>
    <t>2024-02-03 19:29:19</t>
  </si>
  <si>
    <t>2024-02-03 21:21:26</t>
  </si>
  <si>
    <t>35-20-L00142_KARAVELİLER TR-3_0_955196628_ _955196628</t>
  </si>
  <si>
    <t>2024-02-01 11:07:14</t>
  </si>
  <si>
    <t>2024-02-01 12:57:08</t>
  </si>
  <si>
    <t>45-81-M00001_SELENDİ DM_ESKİ SELENDİ_M16_2321602</t>
  </si>
  <si>
    <t>2024-02-03 10:10:41</t>
  </si>
  <si>
    <t>2024-02-03 16:35:50</t>
  </si>
  <si>
    <t>35-30-M00334Ö_MEHMET ALİ POLAT ÖZEL TR_MEHMET ALİ POLAT ÖZEL TR_35-30-M00334Ö_2377250</t>
  </si>
  <si>
    <t>2024-02-02 11:39:36</t>
  </si>
  <si>
    <t>2024-02-02 15:55:08</t>
  </si>
  <si>
    <t>45-75-M00069_KALEMOĞLU KÖK_SALUR KÖK_M04_2328714</t>
  </si>
  <si>
    <t>2024-02-04 17:50:16</t>
  </si>
  <si>
    <t>2024-02-04 18:27:25</t>
  </si>
  <si>
    <t>35-08-K02014_K-2014_ _910321481_ _910321481</t>
  </si>
  <si>
    <t>AG Box SDK Abone Çıkış Sigorta Atığı</t>
  </si>
  <si>
    <t>2024-02-05 10:22:51</t>
  </si>
  <si>
    <t>2024-02-05 11:10:44</t>
  </si>
  <si>
    <t>35-30-L00139_GÖKÇEAĞIL TR-1_GÖKÇEAĞIL TR-1_35-30-L00139_2353269</t>
  </si>
  <si>
    <t>2024-02-15 10:28:12</t>
  </si>
  <si>
    <t>2024-02-15 10:55:22</t>
  </si>
  <si>
    <t>35-02-K00175_K-175_K-175_35-02-K00175_2372363</t>
  </si>
  <si>
    <t>Yangın</t>
  </si>
  <si>
    <t>2024-02-01 20:21:54</t>
  </si>
  <si>
    <t>2024-02-01 22:13:00</t>
  </si>
  <si>
    <t>45-71-M00287_DM-8/10_DİREK TİPİ ÇIKIŞLAR_M05_2075155</t>
  </si>
  <si>
    <t>2024-02-04 15:39:47</t>
  </si>
  <si>
    <t>2024-02-04 16:26:11</t>
  </si>
  <si>
    <t>35-18-L00179_L-179_C_C_91301690</t>
  </si>
  <si>
    <t>AG Yük Ayırıcı Arızası</t>
  </si>
  <si>
    <t>2024-02-05 11:31:29</t>
  </si>
  <si>
    <t>2024-02-05 15:00:27</t>
  </si>
  <si>
    <t>35-10-M02013_M-2013_M-2013_35-10-M02013_57832191</t>
  </si>
  <si>
    <t>2024-02-04 17:28:36</t>
  </si>
  <si>
    <t>2024-02-04 18:00:44</t>
  </si>
  <si>
    <t>45-72-L00075_KAYALIOĞLU TR-4_0_956489653_ _956489653</t>
  </si>
  <si>
    <t>2024-02-01 16:03:54</t>
  </si>
  <si>
    <t>2024-02-01 21:01:16</t>
  </si>
  <si>
    <t>35-22-M00243_AHMETBEYLİ M-5_C_C_91199261</t>
  </si>
  <si>
    <t>2024-02-02 16:38:33</t>
  </si>
  <si>
    <t>2024-02-02 18:54:07</t>
  </si>
  <si>
    <t>SULTAN YAYLASI TR-1_45-71-M01766_B_B_91271399_91271399</t>
  </si>
  <si>
    <t>2024-02-11 19:14:06</t>
  </si>
  <si>
    <t>2024-02-11 22:00:57</t>
  </si>
  <si>
    <t>35-01-K00845_K-845_A_A_56370070</t>
  </si>
  <si>
    <t>2024-02-02 09:07:33</t>
  </si>
  <si>
    <t>2024-02-02 11:28:18</t>
  </si>
  <si>
    <t>35-29-L00330_DİBEKÇİ TR-3_C_C_56393683</t>
  </si>
  <si>
    <t>2024-02-01 11:29:47</t>
  </si>
  <si>
    <t>2024-02-01 13:32:47</t>
  </si>
  <si>
    <t>35-02-M01635_M-1635 GEÇİT_M-660_M04_2051879</t>
  </si>
  <si>
    <t>2024-02-02 12:46:20</t>
  </si>
  <si>
    <t>2024-02-02 13:02:33</t>
  </si>
  <si>
    <t>45-71-M00280_DM-11_DM-11A TOKİ-3_M05_2326961</t>
  </si>
  <si>
    <t>2024-02-04 11:54:02</t>
  </si>
  <si>
    <t>2024-02-04 12:44:07</t>
  </si>
  <si>
    <t>35-31-L00063_SULUDERE TR-3_ _956594941_ _956594941</t>
  </si>
  <si>
    <t>2024-02-03 15:33:34</t>
  </si>
  <si>
    <t>2024-02-03 17:11:45</t>
  </si>
  <si>
    <t>35-21-M00006_RADAR KÖK_RADAR_M02_72199789</t>
  </si>
  <si>
    <t>2024-02-07 19:59:05</t>
  </si>
  <si>
    <t>2024-02-07 23:38:55</t>
  </si>
  <si>
    <t>45-71-M00183_ÜÇPINAR DM_AVDAL_M02_72249124</t>
  </si>
  <si>
    <t>2024-02-02 13:45:51</t>
  </si>
  <si>
    <t>2024-02-02 14:38:31</t>
  </si>
  <si>
    <t>35-30-M00231_İDRİS KEPEZ TR_İDRİS KEPEZ TR_35-30-M00231_2356259</t>
  </si>
  <si>
    <t>2024-02-02 11:38:54</t>
  </si>
  <si>
    <t>2024-02-02 15:55:49</t>
  </si>
  <si>
    <t>35-09-M00403_M-403_M-403_35-09-M00403_2360480</t>
  </si>
  <si>
    <t>2024-02-02 06:21:43</t>
  </si>
  <si>
    <t>2024-02-02 09:49:13</t>
  </si>
  <si>
    <t>35-04-M01040_M-1040_B_B1B_5779677</t>
  </si>
  <si>
    <t>2024-02-02 18:22:47</t>
  </si>
  <si>
    <t>2024-02-02 19:53:12</t>
  </si>
  <si>
    <t>35-09-K03312_K-3312_K-3312_35-09-K03312_47451121</t>
  </si>
  <si>
    <t>2024-02-02 13:29:03</t>
  </si>
  <si>
    <t>2024-02-02 15:31:00</t>
  </si>
  <si>
    <t>35-30-M00050_BİMEYKO TR-3_A_A_65496895</t>
  </si>
  <si>
    <t>2024-02-07 19:46:16</t>
  </si>
  <si>
    <t>2024-02-07 21:55:20</t>
  </si>
  <si>
    <t>45-71-M01772_HAMZABEYLİ TR-2_B_B_56352547</t>
  </si>
  <si>
    <t>2024-02-03 13:19:49</t>
  </si>
  <si>
    <t>2024-02-03 14:20:40</t>
  </si>
  <si>
    <t>35-03-K01596_K-1596_L_L_56353996</t>
  </si>
  <si>
    <t>2024-02-01 18:04:59</t>
  </si>
  <si>
    <t>2024-02-01 19:16:08</t>
  </si>
  <si>
    <t>35-01-K00008_K-8_K-8_35-01-K00008_2374299</t>
  </si>
  <si>
    <t>2024-02-02 14:07:41</t>
  </si>
  <si>
    <t>2024-02-02 14:33:40</t>
  </si>
  <si>
    <t>35-22-M00917_DM-4/TR-26_ _95002443510_ _95002443510</t>
  </si>
  <si>
    <t>2024-02-05 10:45:55</t>
  </si>
  <si>
    <t>2024-02-05 13:08:14</t>
  </si>
  <si>
    <t>45-77-A00001_KULA İM_AKTAŞ_L02_2052214</t>
  </si>
  <si>
    <t>2024-02-26 18:18:44</t>
  </si>
  <si>
    <t>2024-02-26 18:49:06</t>
  </si>
  <si>
    <t>35-27-A00002_KEMALPAŞA TM_IŞIKLAR-1_M03_2319664</t>
  </si>
  <si>
    <t>2024-02-02 09:23:14</t>
  </si>
  <si>
    <t>2024-02-02 14:03:58</t>
  </si>
  <si>
    <t>35-30-L00079_TR-79_C_SDP1_43010840</t>
  </si>
  <si>
    <t>2024-02-02 12:49:05</t>
  </si>
  <si>
    <t>2024-02-02 18:25:56</t>
  </si>
  <si>
    <t>45-83-M00772_TR-2/77_0_955139788_ _955139788</t>
  </si>
  <si>
    <t>2024-02-04 16:54:56</t>
  </si>
  <si>
    <t>2024-02-04 18:28:53</t>
  </si>
  <si>
    <t>35-26-M00256_ÖZGÖRKEY KÖK_BEŞEVLER KUŞÇUBURUN_M05_65969616</t>
  </si>
  <si>
    <t>2024-02-04 13:00:01</t>
  </si>
  <si>
    <t>2024-02-04 14:37:42</t>
  </si>
  <si>
    <t>35-16-M00298_SARICALAR TOPRAK SULAMA TR-2_SANAL BINA_948427787_ _948427787</t>
  </si>
  <si>
    <t>2024-02-08 16:32:34</t>
  </si>
  <si>
    <t>2024-02-08 17:15:07</t>
  </si>
  <si>
    <t>35-15-A00001_ÖDEMİŞ İM_YENİ KENT_L16_2310687</t>
  </si>
  <si>
    <t>OG Trafo Arızası</t>
  </si>
  <si>
    <t>2024-02-01 19:06:44</t>
  </si>
  <si>
    <t>2024-02-01 21:13:37</t>
  </si>
  <si>
    <t>45-80-M00060_HALİTPAŞA DM_HatBaşıAyırıcı_72090071_M03_72090071</t>
  </si>
  <si>
    <t>2024-02-01 15:47:07</t>
  </si>
  <si>
    <t>2024-02-01 16:38:26</t>
  </si>
  <si>
    <t>35-04-K01433_K-1433_C_C_56365431</t>
  </si>
  <si>
    <t>2024-02-02 17:29:07</t>
  </si>
  <si>
    <t>2024-02-02 22:04:49</t>
  </si>
  <si>
    <t>35-26-A00004_ARSLANLAR TM_ÖZBEY_M15_2305567</t>
  </si>
  <si>
    <t>2024-02-15 10:58:49</t>
  </si>
  <si>
    <t>2024-02-15 11:23:12</t>
  </si>
  <si>
    <t>35-09-K03320_K-3320_E_e1b_5884017</t>
  </si>
  <si>
    <t>2024-02-05 10:16:13</t>
  </si>
  <si>
    <t>2024-02-05 11:03:41</t>
  </si>
  <si>
    <t>35-02-M00865_M-865 ÇAMİÇİ KÖYÜ_ _99921480_ _99921480</t>
  </si>
  <si>
    <t>2024-02-03 16:39:28</t>
  </si>
  <si>
    <t>2024-02-03 18:38:25</t>
  </si>
  <si>
    <t>45-83-L00340_AVŞAR TR-1_D_D_56399419</t>
  </si>
  <si>
    <t>2024-02-02 13:38:37</t>
  </si>
  <si>
    <t>2024-02-02 15:46:19</t>
  </si>
  <si>
    <t>35-18-A00005_ALAÇATI TM_ÇEŞME-2_M10_2053552</t>
  </si>
  <si>
    <t>Manevra</t>
  </si>
  <si>
    <t>2024-02-12 11:07:25</t>
  </si>
  <si>
    <t>2024-02-12 11:37:11</t>
  </si>
  <si>
    <t>35-03-K04203_K-4203_ _910523528_ _910523528</t>
  </si>
  <si>
    <t>Üçüncü Şahısların Vermiş Olduğu Hasarlar</t>
  </si>
  <si>
    <t>2024-02-26 12:54:56</t>
  </si>
  <si>
    <t>2024-02-26 18:44:31</t>
  </si>
  <si>
    <t>45-71-M00531_DM-2/35 (VERİCİLER)_DM-2/35 (VERİCİLER)_45-71-M00531_2369472</t>
  </si>
  <si>
    <t>Yük Aktarımı</t>
  </si>
  <si>
    <t>2024-02-02 13:29:17</t>
  </si>
  <si>
    <t>2024-02-02 15:50:13</t>
  </si>
  <si>
    <t>35-02-M01044_M-1044_ _99741291_ _99741291</t>
  </si>
  <si>
    <t>2024-02-05 11:42:56</t>
  </si>
  <si>
    <t>2024-02-05 12:54:22</t>
  </si>
  <si>
    <t>35-28-L00052_MENEMEN TR-52_PANO_953395131_ _953395131</t>
  </si>
  <si>
    <t>2024-02-01 07:06:01</t>
  </si>
  <si>
    <t>2024-02-01 11:32:38</t>
  </si>
  <si>
    <t>35-22-M00233_TEKELİ TR-3_0_955255504_ _955255504</t>
  </si>
  <si>
    <t>2024-02-02 10:01:07</t>
  </si>
  <si>
    <t>2024-02-02 13:56:36</t>
  </si>
  <si>
    <t>35-15-L00067_TR-67 YENİKENT-2_TR-67 YENİKENT-2_35-15-L00067_2361312</t>
  </si>
  <si>
    <t>2024-02-01 20:36:53</t>
  </si>
  <si>
    <t>2024-02-01 21:50:05</t>
  </si>
  <si>
    <t>45-71-M00095_KARGIN KÖK_KARAOĞLANLI BOZKÖY_M06_2076267</t>
  </si>
  <si>
    <t>2024-02-04 13:22:06</t>
  </si>
  <si>
    <t>2024-02-04 17:21:18</t>
  </si>
  <si>
    <t>45-78-L00205_YILMAZ TR-5_YILMAZ TR-5_45-78-L00205_2358957</t>
  </si>
  <si>
    <t>2024-02-08 16:42:21</t>
  </si>
  <si>
    <t>2024-02-08 19:02:00</t>
  </si>
  <si>
    <t>35-04-K01433_K-1433___79747587</t>
  </si>
  <si>
    <t>2024-02-01 18:58:41</t>
  </si>
  <si>
    <t>2024-02-02 01:03:28</t>
  </si>
  <si>
    <t>45-82-M00367_YAĞCILI TR-2_TR-1 -TR-3_M02_72200385</t>
  </si>
  <si>
    <t>2024-02-04 13:39:47</t>
  </si>
  <si>
    <t>2024-02-04 14:13:24</t>
  </si>
  <si>
    <t>35-02-M01389_M-1389_ _95001168651_ _95001168651</t>
  </si>
  <si>
    <t>2024-02-04 14:51:44</t>
  </si>
  <si>
    <t>2024-02-04 19:32:10</t>
  </si>
  <si>
    <t>35-27-M00406_SÜTÇÜLER TR-2_A_A_91231765</t>
  </si>
  <si>
    <t>2024-02-04 19:23:24</t>
  </si>
  <si>
    <t>2024-02-04 21:57:27</t>
  </si>
  <si>
    <t>45-79-M00069_SARIGÖL DM_TR-37 FİDERİ_M08_2076626</t>
  </si>
  <si>
    <t>2024-02-26 18:40:08</t>
  </si>
  <si>
    <t>2024-02-26 19:12:05</t>
  </si>
  <si>
    <t>35-28-M00569_ULUKENT DM-1/11_ULUKENT DM-1/11_35-28-M00569_66555263</t>
  </si>
  <si>
    <t>2024-02-04 13:34:40</t>
  </si>
  <si>
    <t>2024-02-04 17:31:58</t>
  </si>
  <si>
    <t>35-07-K00978_K-978_ _99394505_ _99394505</t>
  </si>
  <si>
    <t>2024-02-03 16:02:30</t>
  </si>
  <si>
    <t>2024-02-03 18:08:39</t>
  </si>
  <si>
    <t>35-04-K03465_K-3465_TRAFO_K03_2088033</t>
  </si>
  <si>
    <t>2024-02-02 10:05:05</t>
  </si>
  <si>
    <t>2024-02-02 12:16:48</t>
  </si>
  <si>
    <t>45-72-L00476_ERDELLİ TR-2 KÖK_ARABACI BOZKÖY ÇIKIŞ_L04_66551690</t>
  </si>
  <si>
    <t>2024-02-07 20:41:02</t>
  </si>
  <si>
    <t>2024-02-07 21:38:53</t>
  </si>
  <si>
    <t>35-02-K03100_K-3100_ _967023323_ _967023323</t>
  </si>
  <si>
    <t>2024-02-07 21:18:19</t>
  </si>
  <si>
    <t>2024-02-08 00:53:10</t>
  </si>
  <si>
    <t>45-72-M00033_TR-1/33_TR-1/33_45-72-M00033_2355218</t>
  </si>
  <si>
    <t>2024-02-07 20:52:29</t>
  </si>
  <si>
    <t>2024-02-07 21:37:36</t>
  </si>
  <si>
    <t>35-18-L00424_L-424 AKTAŞ MARKET_PANO_950460012_ _950460012</t>
  </si>
  <si>
    <t>2024-02-03 16:55:46</t>
  </si>
  <si>
    <t>2024-02-03 21:49:50</t>
  </si>
  <si>
    <t>35-02-M00377_M-377_ _99508348_ _99508348</t>
  </si>
  <si>
    <t>2024-02-03 14:40:01</t>
  </si>
  <si>
    <t>2024-02-03 18:00:00</t>
  </si>
  <si>
    <t>35-17-M00087_TR-87___56393137</t>
  </si>
  <si>
    <t>2024-02-04 20:45:08</t>
  </si>
  <si>
    <t>2024-02-04 21:23:42</t>
  </si>
  <si>
    <t>35-27-M00900_SÜTÇÜLER DM_SÜTÇÜLER TR-3_M16_92758037</t>
  </si>
  <si>
    <t>2024-02-04 14:42:07</t>
  </si>
  <si>
    <t>2024-02-04 15:44:17</t>
  </si>
  <si>
    <t>35-01-K04784_K-4784_K-4784_35-01-K04784_2360370</t>
  </si>
  <si>
    <t>2024-02-01 18:12:24</t>
  </si>
  <si>
    <t>2024-02-01 20:32:32</t>
  </si>
  <si>
    <t>35-03-K03673_K-3673_C_C_56366625</t>
  </si>
  <si>
    <t>Yeraltı Kablo Arızası</t>
  </si>
  <si>
    <t>2024-02-04 14:15:59</t>
  </si>
  <si>
    <t>2024-02-04 18:00:36</t>
  </si>
  <si>
    <t>45-80-M00073_DEVELİ TR-2_DEVELİ TR-2_45-80-M00073_2374061</t>
  </si>
  <si>
    <t>2024-02-02 13:52:22</t>
  </si>
  <si>
    <t>2024-02-02 15:02:46</t>
  </si>
  <si>
    <t>35-21-M00013_EĞLENHOCA DM_KARABURUN-1_M05_72178729</t>
  </si>
  <si>
    <t>2024-02-07 22:50:23</t>
  </si>
  <si>
    <t>2024-02-08 00:04:57</t>
  </si>
  <si>
    <t>35-17-M00173_ÇAMLIK DM_HatBaşıAyırıcı_53140716_M08_53140716</t>
  </si>
  <si>
    <t>2024-02-01 17:57:24</t>
  </si>
  <si>
    <t>2024-02-01 22:01:20</t>
  </si>
  <si>
    <t>35-16-M00023_BÖLCEK-2 TR_BÖLCEK-2 TR_35-16-M00023_2351791</t>
  </si>
  <si>
    <t>2024-02-01 15:17:45</t>
  </si>
  <si>
    <t>2024-02-01 17:20:54</t>
  </si>
  <si>
    <t>35-18-A00003_ÇİFTLİK İM_SAĞLIKÇILAR_L06_2307805</t>
  </si>
  <si>
    <t>2024-02-02 09:17:50</t>
  </si>
  <si>
    <t>2024-02-02 12:17:48</t>
  </si>
  <si>
    <t>35-18-L00608_L-258/1_B_B_91451210</t>
  </si>
  <si>
    <t>2024-02-09 09:18:25</t>
  </si>
  <si>
    <t>2024-02-09 16:33:30</t>
  </si>
  <si>
    <t>45-78-A00005_DEMİRKÖPRÜ TM_HatBaşıAyırıcı_53140231_M07_53140231</t>
  </si>
  <si>
    <t>2024-02-02 14:33:57</t>
  </si>
  <si>
    <t>2024-02-02 15:04:20</t>
  </si>
  <si>
    <t>35-28-M00569_ULUKENT DM-1/11_8264902_k1_5885248</t>
  </si>
  <si>
    <t>2024-02-03 22:02:07</t>
  </si>
  <si>
    <t>2024-02-03 23:02:17</t>
  </si>
  <si>
    <t>35-17-A00001_ALÇUK TM_DERSAN-2_M27_2307837</t>
  </si>
  <si>
    <t>2024-02-26 11:23:40</t>
  </si>
  <si>
    <t>2024-02-26 11:43:31</t>
  </si>
  <si>
    <t>GÖLMARMARA TM_45-85-A00002_MARMARA-1_M04_2324243</t>
  </si>
  <si>
    <t>2024-02-14 09:10:26</t>
  </si>
  <si>
    <t>2024-02-14 09:16:00</t>
  </si>
  <si>
    <t>35-19-M00515_KUŞÇULAR DM-2_TR-319_M05_80470369</t>
  </si>
  <si>
    <t>2024-02-14 11:21:55</t>
  </si>
  <si>
    <t>2024-02-14 11:54:08</t>
  </si>
  <si>
    <t>35-09-K03320_K-3320_ _956423276_ _956423276</t>
  </si>
  <si>
    <t>2024-02-05 16:03:39</t>
  </si>
  <si>
    <t>2024-02-05 19:25:41</t>
  </si>
  <si>
    <t>35-20-L00082_ARAPBAŞI TR-1_PANO_955210699_ _955210699</t>
  </si>
  <si>
    <t>2024-02-03 16:05:10</t>
  </si>
  <si>
    <t>2024-02-03 18:58:12</t>
  </si>
  <si>
    <t>35-28-M00500_YAHŞELLİ TR-6_DIREK TIPI TRAFO HUCRESI_H01_2109938</t>
  </si>
  <si>
    <t>2024-02-05 10:40:23</t>
  </si>
  <si>
    <t>2024-02-05 13:21:42</t>
  </si>
  <si>
    <t>45-79-M00103_DOĞUŞLAR TR-2_B_B_56395921_56395921</t>
  </si>
  <si>
    <t>2024-02-25 15:09:34</t>
  </si>
  <si>
    <t>2024-02-25 15:32:43</t>
  </si>
  <si>
    <t>35-31-L00227_KARABULU KÖK_TUMBULLAR_L03_2119134</t>
  </si>
  <si>
    <t>2024-02-08 04:28:13</t>
  </si>
  <si>
    <t>2024-02-08 04:37:00</t>
  </si>
  <si>
    <t>35-19-L00053_TR-53_A_A_91185981</t>
  </si>
  <si>
    <t>2024-02-02 13:03:58</t>
  </si>
  <si>
    <t>2024-02-02 15:13:50</t>
  </si>
  <si>
    <t>35-07-M02142_M-2142_E_e1b_5847995</t>
  </si>
  <si>
    <t>2024-02-04 13:27:20</t>
  </si>
  <si>
    <t>2024-02-04 14:11:17</t>
  </si>
  <si>
    <t>35-22-M00243_AHMETBEYLİ M-5_C_C_56353745</t>
  </si>
  <si>
    <t>2024-02-01 18:00:01</t>
  </si>
  <si>
    <t>2024-02-01 23:50:21</t>
  </si>
  <si>
    <t>35-02-K01984_K-1984_ _99677112_ _99677112</t>
  </si>
  <si>
    <t>2024-02-03 16:07:35</t>
  </si>
  <si>
    <t>2024-02-03 21:57:58</t>
  </si>
  <si>
    <t>35-08-M03187_M-3187_DAĞITIM TRAFOSU_M03_86495555</t>
  </si>
  <si>
    <t>2024-02-03 03:01:36</t>
  </si>
  <si>
    <t>2024-02-03 03:05:04</t>
  </si>
  <si>
    <t>45-71-M00386_DM-9_HASTANE DM_M04_66185014</t>
  </si>
  <si>
    <t>2024-02-05 11:36:18</t>
  </si>
  <si>
    <t>2024-02-05 12:01:19</t>
  </si>
  <si>
    <t>45-71-M00123_GÜZELKÖY KÖK_SULAMA_M06_50218076</t>
  </si>
  <si>
    <t>2024-02-01 17:34:58</t>
  </si>
  <si>
    <t>2024-02-01 19:29:00</t>
  </si>
  <si>
    <t>45-71-M02257_DM-8/5_ _953240440_ _953240440</t>
  </si>
  <si>
    <t>2024-02-05 16:29:55</t>
  </si>
  <si>
    <t>2024-02-05 19:49:25</t>
  </si>
  <si>
    <t>35-26-M01426_ÇAPAK TR-3_SANAL BINA_95000609074_ _95000609074</t>
  </si>
  <si>
    <t>2024-02-01 19:04:32</t>
  </si>
  <si>
    <t>2024-02-01 22:55:32</t>
  </si>
  <si>
    <t>35-27-M00792_ULUCAK DM_ESKİ ÇAMBEL_M16_2052603</t>
  </si>
  <si>
    <t>2024-02-04 12:46:36</t>
  </si>
  <si>
    <t>2024-02-04 13:24:59</t>
  </si>
  <si>
    <t>35-24-M00029_İSMAİL AĞAR VE ARKADAŞLARI TR_İSMAİL AĞAR VE ARKADAŞLARI TR_35-24-M00029_58185980</t>
  </si>
  <si>
    <t>2024-02-04 14:17:03</t>
  </si>
  <si>
    <t>2024-02-04 15:51:34</t>
  </si>
  <si>
    <t>35-04-K03203_K-3203_Engin_99746682_ _99746682</t>
  </si>
  <si>
    <t>2024-02-08 08:00:56</t>
  </si>
  <si>
    <t>2024-02-08 14:06:03</t>
  </si>
  <si>
    <t>35-03-K03550_K-3550_ _913326152_ _913326152</t>
  </si>
  <si>
    <t>2024-02-01 19:24:24</t>
  </si>
  <si>
    <t>2024-02-02 00:33:15</t>
  </si>
  <si>
    <t>35-15-L00484_SU ÇIKTI TR-2_SU ÇIKTI TR-2_35-15-L00484_2365862</t>
  </si>
  <si>
    <t>2024-02-03 19:58:01</t>
  </si>
  <si>
    <t>45-73-M00044_DM02/TR27_ _945677542_ _945677542</t>
  </si>
  <si>
    <t>2024-02-26 18:01:26</t>
  </si>
  <si>
    <t>2024-02-26 20:13:05</t>
  </si>
  <si>
    <t>45-83-M00696_DM-2/TR-12___72372969</t>
  </si>
  <si>
    <t>2024-02-01 11:16:55</t>
  </si>
  <si>
    <t>2024-02-01 20:57:49</t>
  </si>
  <si>
    <t>35-23-L00031_FOÇA TR-31_ _950422146_ _950422146</t>
  </si>
  <si>
    <t>2024-02-02 16:39:35</t>
  </si>
  <si>
    <t>2024-02-02 23:37:43</t>
  </si>
  <si>
    <t>45-77-A00001_KULA İM_BAŞI BÜYÜK_L14_2308473</t>
  </si>
  <si>
    <t>2024-02-03 02:03:35</t>
  </si>
  <si>
    <t>2024-02-03 02:32:15</t>
  </si>
  <si>
    <t>35-19-M00044_ÖZBEK DM (TR-315)_AKKUM_M06_72140386</t>
  </si>
  <si>
    <t>2024-02-10 13:11:11</t>
  </si>
  <si>
    <t>2024-02-10 14:20:14</t>
  </si>
  <si>
    <t>35-19-M00208_ZEYTİNELİ TR-1_B_B_91149101</t>
  </si>
  <si>
    <t>2024-02-01 22:08:52</t>
  </si>
  <si>
    <t>2024-02-01 23:44:20</t>
  </si>
  <si>
    <t>35-18-L00428_L-428_SANAL BINA_948486821_ _948486821</t>
  </si>
  <si>
    <t>2024-02-03 17:20:05</t>
  </si>
  <si>
    <t>2024-02-03 23:39:08</t>
  </si>
  <si>
    <t>45-82-M00182_MENTEŞE TR-1_ _945550328_ _945550328</t>
  </si>
  <si>
    <t>2024-02-03 15:03:00</t>
  </si>
  <si>
    <t>2024-02-03 19:02:59</t>
  </si>
  <si>
    <t>45-81-M00003_SELENDİ TR-3_TR-30_M05_2077265</t>
  </si>
  <si>
    <t>2024-02-02 06:37:10</t>
  </si>
  <si>
    <t>2024-02-02 07:31:47</t>
  </si>
  <si>
    <t>45-78-M00675_KABAZLI KÖK_KORDON KÖSEALİ ÇIKIŞ_M02_65971367</t>
  </si>
  <si>
    <t>2024-02-08 16:18:37</t>
  </si>
  <si>
    <t>2024-02-08 17:10:16</t>
  </si>
  <si>
    <t>35-03-K02342_K-2342_E_E_56369845</t>
  </si>
  <si>
    <t>2024-02-03 17:18:44</t>
  </si>
  <si>
    <t>2024-02-03 20:44:17</t>
  </si>
  <si>
    <t>45-72-A00002_MORALILAR İM_MORALILAR TARIMSAL SULAMA_L04_2330484</t>
  </si>
  <si>
    <t>2024-02-02 09:48:18</t>
  </si>
  <si>
    <t>2024-02-02 15:48:20</t>
  </si>
  <si>
    <t>35-19-L00022_TR-22 (DM-7/TR-23)_TR-25_L05_49933491</t>
  </si>
  <si>
    <t>2024-02-04 09:01:06</t>
  </si>
  <si>
    <t>2024-02-04 10:38:55</t>
  </si>
  <si>
    <t>35-01-M02029_M-2029_ _911285368_ _911285368</t>
  </si>
  <si>
    <t>2024-02-01 16:36:07</t>
  </si>
  <si>
    <t>2024-02-01 18:01:09</t>
  </si>
  <si>
    <t>35-03-K01734_K-1734_K-1734_35-03-K01734_41948211</t>
  </si>
  <si>
    <t>2024-02-02 09:19:41</t>
  </si>
  <si>
    <t>2024-02-02 14:56:28</t>
  </si>
  <si>
    <t>45-73-M00057_ALAŞEHİR TR-57_TR-64_M02_81564839</t>
  </si>
  <si>
    <t>2024-02-02 09:13:51</t>
  </si>
  <si>
    <t>2024-02-02 10:44:56</t>
  </si>
  <si>
    <t>35-26-A00004_ARSLANLAR TM_KÖYLER-1_L42_2057981</t>
  </si>
  <si>
    <t>2024-02-05 08:39:11</t>
  </si>
  <si>
    <t>2024-02-05 11:53:28</t>
  </si>
  <si>
    <t>45-78-L00090_TR-90___72373943</t>
  </si>
  <si>
    <t>2024-02-02 09:25:06</t>
  </si>
  <si>
    <t>2024-02-02 11:41:23</t>
  </si>
  <si>
    <t>35-01-K00493_K-493_Karabulut_911112670_ _911112670</t>
  </si>
  <si>
    <t>2024-02-02 07:57:19</t>
  </si>
  <si>
    <t>2024-02-02 08:51:00</t>
  </si>
  <si>
    <t>45-71-M00128_BEYDERE KÖK_ESKİ YENİKÖY_M09_50217166</t>
  </si>
  <si>
    <t>Atlama Jumper Arızası</t>
  </si>
  <si>
    <t>2024-02-03 17:16:53</t>
  </si>
  <si>
    <t>2024-02-03 18:29:48</t>
  </si>
  <si>
    <t>35-19-L00355_TR-299__H_76803485</t>
  </si>
  <si>
    <t>2024-02-02 14:54:24</t>
  </si>
  <si>
    <t>2024-02-02 15:31:32</t>
  </si>
  <si>
    <t>35-28-M00378_SEYREK TR-2/1_ _95002463231_ _95002463231</t>
  </si>
  <si>
    <t>2024-02-02 07:48:17</t>
  </si>
  <si>
    <t>2024-02-02 09:10:00</t>
  </si>
  <si>
    <t>45-74-M00227_ÇATALOLUK DM_GÜVELİ_M05_2115043</t>
  </si>
  <si>
    <t>2024-02-04 09:28:02</t>
  </si>
  <si>
    <t>2024-02-04 09:34:00</t>
  </si>
  <si>
    <t>45-77-L00017_TR-17_TR-18_L03_2107678</t>
  </si>
  <si>
    <t>2024-02-07 11:15:35</t>
  </si>
  <si>
    <t>2024-02-07 12:16:17</t>
  </si>
  <si>
    <t>45-71-M00048_DM-05/02_FABRİKALAR_M03_66503089</t>
  </si>
  <si>
    <t>2024-02-05 12:04:40</t>
  </si>
  <si>
    <t>2024-02-05 15:17:09</t>
  </si>
  <si>
    <t>45-72-L00980_DM-8_F_F04b_93964999</t>
  </si>
  <si>
    <t>2024-02-03 03:30:13</t>
  </si>
  <si>
    <t>2024-02-03 06:26:07</t>
  </si>
  <si>
    <t>35-27-M01000_DM03/TR27___66135958</t>
  </si>
  <si>
    <t>2024-02-05 12:21:47</t>
  </si>
  <si>
    <t>2024-02-05 15:24:51</t>
  </si>
  <si>
    <t>45-71-M01271_TİLKİKÖY TR-1_D_D_90951005</t>
  </si>
  <si>
    <t>2024-02-02 01:02:46</t>
  </si>
  <si>
    <t>2024-02-02 03:36:34</t>
  </si>
  <si>
    <t>35-18-L00283_L-283_ _950446609_ _950446609</t>
  </si>
  <si>
    <t>2024-02-01 17:56:29</t>
  </si>
  <si>
    <t>2024-02-01 22:51:52</t>
  </si>
  <si>
    <t>45-86-M00249_AZİMLİ AMBARKAYA TR-2_A_A_91226362</t>
  </si>
  <si>
    <t>2024-02-09 16:00:45</t>
  </si>
  <si>
    <t>2024-02-09 17:22:12</t>
  </si>
  <si>
    <t>35-09-M00219_M-219_M-219_35-09-M00219_2371964</t>
  </si>
  <si>
    <t>2024-02-01 19:21:10</t>
  </si>
  <si>
    <t>2024-02-01 20:13:26</t>
  </si>
  <si>
    <t>35-26-M00538_KUŞÇUBURUN-3_KUŞÇUBURUN-3_35-26-M00538_2359656</t>
  </si>
  <si>
    <t>2024-02-01 21:37:55</t>
  </si>
  <si>
    <t>2024-02-01 22:46:08</t>
  </si>
  <si>
    <t>35-04-K04013_K-4013_ _99395915_ _99395915</t>
  </si>
  <si>
    <t>2024-02-05 13:34:22</t>
  </si>
  <si>
    <t>2024-02-05 14:53:28</t>
  </si>
  <si>
    <t>35-19-L00292_TR-292 (İM-1/TR-2)_50031814_D01_50032190</t>
  </si>
  <si>
    <t>2024-02-04 19:17:33</t>
  </si>
  <si>
    <t>2024-02-04 19:44:00</t>
  </si>
  <si>
    <t>35-18-L00179_L-179_L-179_35-18-L00179_2370605</t>
  </si>
  <si>
    <t>2024-02-02 14:29:33</t>
  </si>
  <si>
    <t>2024-02-02 15:36:06</t>
  </si>
  <si>
    <t>35-08-K01368_K-1368_K-1368_35-08-K01368_42013231</t>
  </si>
  <si>
    <t>2024-02-08 17:59:22</t>
  </si>
  <si>
    <t>2024-02-08 18:39:11</t>
  </si>
  <si>
    <t>35-01-M02929_M-2929_Çınar_913221518_ _913221518</t>
  </si>
  <si>
    <t>2024-02-02 02:14:41</t>
  </si>
  <si>
    <t>2024-02-02 03:21:16</t>
  </si>
  <si>
    <t>35-25-M00140_ÜRKMEZ M-4_ÜRKMEZ M-4_35-25-M00140_72078838</t>
  </si>
  <si>
    <t>2024-02-04 17:32:13</t>
  </si>
  <si>
    <t>2024-02-04 19:31:54</t>
  </si>
  <si>
    <t>2024-02-02 08:24:30</t>
  </si>
  <si>
    <t>2024-02-02 09:38:55</t>
  </si>
  <si>
    <t>35-28-L00091_MENEMEN DM-6/20_A_A01_5762536</t>
  </si>
  <si>
    <t>2024-02-02 18:54:13</t>
  </si>
  <si>
    <t>2024-02-02 23:02:24</t>
  </si>
  <si>
    <t>35-30-M00775_TR-75 (M-775)_0_955297056_ _955297056</t>
  </si>
  <si>
    <t>2024-02-02 13:16:33</t>
  </si>
  <si>
    <t>2024-02-02 20:49:58</t>
  </si>
  <si>
    <t>35-18-L00336_L-336 REİSDERE_C_C_91355185</t>
  </si>
  <si>
    <t>2024-02-01 19:28:11</t>
  </si>
  <si>
    <t>2024-02-01 22:43:29</t>
  </si>
  <si>
    <t>35-23-M00036_M-36 DOĞALKENT_C_tr1c1_42106682</t>
  </si>
  <si>
    <t>2024-02-04 17:19:33</t>
  </si>
  <si>
    <t>2024-02-04 20:05:13</t>
  </si>
  <si>
    <t>35-26-A00004_ARSLANLAR TM_KÖYLER-2_L43_2057979</t>
  </si>
  <si>
    <t>2024-02-05 11:07:30</t>
  </si>
  <si>
    <t>2024-02-05 11:48:41</t>
  </si>
  <si>
    <t>45-82-M00052_TURGUTALP TR-2_TURGUTALP TR-2_45-82-M00052_2351003</t>
  </si>
  <si>
    <t>2024-02-02 18:38:48</t>
  </si>
  <si>
    <t>2024-02-02 22:09:04</t>
  </si>
  <si>
    <t>35-26-A00002_SUBAŞI İM_0_956611573_ _956611573</t>
  </si>
  <si>
    <t>2024-02-02 19:34:16</t>
  </si>
  <si>
    <t>2024-02-02 21:29:47</t>
  </si>
  <si>
    <t>35-03-K01648_K-1648_ _910313672_ _910313672</t>
  </si>
  <si>
    <t>2024-02-02 03:46:34</t>
  </si>
  <si>
    <t>2024-02-02 05:12:31</t>
  </si>
  <si>
    <t>35-28-M00726_SÜLEYMANLI TR-3_D_D_56352399</t>
  </si>
  <si>
    <t>2024-02-04 08:56:54</t>
  </si>
  <si>
    <t>2024-02-04 15:10:31</t>
  </si>
  <si>
    <t>35-28-L00013_MENEMEN TR-13_C_C_91323641</t>
  </si>
  <si>
    <t>2024-02-02 19:15:50</t>
  </si>
  <si>
    <t>2024-02-02 22:27:25</t>
  </si>
  <si>
    <t>35-02-M02556_M-2556_Altıntaş_99087505_ _99087505</t>
  </si>
  <si>
    <t>2024-02-04 21:11:07</t>
  </si>
  <si>
    <t>2024-02-04 22:37:17</t>
  </si>
  <si>
    <t>45-75-M00189_KIRANKÖY ALANYAKA TR-1_B_B_91074209</t>
  </si>
  <si>
    <t>2024-02-04 14:58:26</t>
  </si>
  <si>
    <t>2024-02-04 20:04:52</t>
  </si>
  <si>
    <t>35-03-K04624_K-4624_A_A_56367114</t>
  </si>
  <si>
    <t>2024-02-01 19:25:32</t>
  </si>
  <si>
    <t>2024-02-01 21:12:31</t>
  </si>
  <si>
    <t>35-28-M00590_ASARLIK TR-9_C_C_91326875</t>
  </si>
  <si>
    <t>2024-02-02 01:35:51</t>
  </si>
  <si>
    <t>2024-02-02 02:48:21</t>
  </si>
  <si>
    <t>35-31-L00466_ÇÖMLEKÇİ TR-6/A_B_B_91302746</t>
  </si>
  <si>
    <t>2024-02-01 16:03:20</t>
  </si>
  <si>
    <t>2024-02-01 18:43:01</t>
  </si>
  <si>
    <t>35-01-M01535_M-1535_B_B_56375943</t>
  </si>
  <si>
    <t>2024-02-01 19:32:08</t>
  </si>
  <si>
    <t>2024-02-01 20:39:32</t>
  </si>
  <si>
    <t>35-04-M02423_M-2423_M-2922_M02_65673410</t>
  </si>
  <si>
    <t>2024-02-04 19:45:55</t>
  </si>
  <si>
    <t>2024-02-04 20:50:05</t>
  </si>
  <si>
    <t>35-17-A00001_ALÇUK TM_HatBaşıAyırıcı_53133623_M30_53133623</t>
  </si>
  <si>
    <t>2024-02-05 13:45:02</t>
  </si>
  <si>
    <t>2024-02-05 20:42:16</t>
  </si>
  <si>
    <t>35-02-K01190_K-1190_A_A_56369941_56369941</t>
  </si>
  <si>
    <t>2024-02-16 09:13:26</t>
  </si>
  <si>
    <t>2024-02-16 09:26:39</t>
  </si>
  <si>
    <t>35-28-L00040_MENEMEN TR-40_MENEMEN TR-50_L02_66573878</t>
  </si>
  <si>
    <t>2024-02-03 10:00:06</t>
  </si>
  <si>
    <t>2024-02-03 12:37:57</t>
  </si>
  <si>
    <t>35-03-K00634_K-634_D_D_56378983</t>
  </si>
  <si>
    <t>2024-02-04 16:10:23</t>
  </si>
  <si>
    <t>2024-02-04 19:47:02</t>
  </si>
  <si>
    <t>45-77-A00001_KULA İM_KULA-2(ŞEHİR-2)_L03_2308464</t>
  </si>
  <si>
    <t>2024-02-03 02:08:19</t>
  </si>
  <si>
    <t>2024-02-03 02:25:51</t>
  </si>
  <si>
    <t>35-02-M02910_M-2910(YATIRIM REZERVE)_SANAL BINA_962037988_ _962037988</t>
  </si>
  <si>
    <t>2024-02-05 12:10:24</t>
  </si>
  <si>
    <t>2024-02-05 15:58:57</t>
  </si>
  <si>
    <t>45-71-M02613_OSMANCALI KÖK (YATIRIM REZERVE)_OSMANCALI KÖK_M02_97586486</t>
  </si>
  <si>
    <t>2024-02-01 15:00:41</t>
  </si>
  <si>
    <t>2024-02-01 15:13:47</t>
  </si>
  <si>
    <t>35-16-M00448_AŞAĞIKIRIKLAR DM_TOPÇAM_M05_2115968</t>
  </si>
  <si>
    <t>2024-02-01 15:05:55</t>
  </si>
  <si>
    <t>2024-02-01 15:44:47</t>
  </si>
  <si>
    <t>35-26-M00550_YAZIBAŞI DM-5_BATI BGETON/KUŞÇUBURUN TR-1 TR-2 TR-3_M16_2085660</t>
  </si>
  <si>
    <t>2024-02-02 13:52:15</t>
  </si>
  <si>
    <t>2024-02-02 14:33:25</t>
  </si>
  <si>
    <t>35-01-K00049_K-49_Avkran_911398376_ _911398376</t>
  </si>
  <si>
    <t>2024-02-05 14:52:02</t>
  </si>
  <si>
    <t>2024-02-05 16:52:49</t>
  </si>
  <si>
    <t>35-04-K00618_K-618_B_B_56355996</t>
  </si>
  <si>
    <t>2024-02-02 21:47:36</t>
  </si>
  <si>
    <t>2024-02-02 22:36:20</t>
  </si>
  <si>
    <t>45-77-L00158_BAŞIBÜYÜK KÖK_HatBaşıAyırıcı_84908360_L04_84908360</t>
  </si>
  <si>
    <t>OG Ayırıcı Arızası</t>
  </si>
  <si>
    <t>2024-02-02 08:49:30</t>
  </si>
  <si>
    <t>2024-02-02 13:22:39</t>
  </si>
  <si>
    <t>35-01-M03198_M-3198 (YATIRIM REZERVE)_E_E_56381839</t>
  </si>
  <si>
    <t>2024-02-01 20:58:36</t>
  </si>
  <si>
    <t>2024-02-02 04:17:02</t>
  </si>
  <si>
    <t>35-01-K00008_K-8_T_C2_49424366</t>
  </si>
  <si>
    <t>2024-02-02 11:45:12</t>
  </si>
  <si>
    <t>45-73-M00477_GÜMÜŞÇAY KÖK_SERİNKÖY_M04_2056799</t>
  </si>
  <si>
    <t>2024-02-08 09:28:09</t>
  </si>
  <si>
    <t>2024-02-08 10:09:54</t>
  </si>
  <si>
    <t>35-07-K04238_K-4238_A_A_56383217</t>
  </si>
  <si>
    <t>2024-02-03 17:08:32</t>
  </si>
  <si>
    <t>2024-02-03 20:13:38</t>
  </si>
  <si>
    <t>35-30-L00131_EVRENOSOĞLU_C_C_56403808</t>
  </si>
  <si>
    <t>2024-02-01 21:39:43</t>
  </si>
  <si>
    <t>2024-02-01 22:32:47</t>
  </si>
  <si>
    <t>35-03-K00165_K-165_A_A_56382783</t>
  </si>
  <si>
    <t>2024-02-02 18:03:39</t>
  </si>
  <si>
    <t>2024-02-02 21:15:45</t>
  </si>
  <si>
    <t>35-30-M00335Ö_LUKOİL BENZİNLİK ÖZEL TR_LUKOİL BENZİNLİK ÖZEL TR_35-30-M00335Ö_2363666</t>
  </si>
  <si>
    <t>2024-02-02 10:27:51</t>
  </si>
  <si>
    <t>2024-02-02 15:52:47</t>
  </si>
  <si>
    <t>45-71-M00183_ÜÇPINAR DM_ÜÇPINAR_M08_72249133</t>
  </si>
  <si>
    <t>2024-02-05 18:27:43</t>
  </si>
  <si>
    <t>2024-02-05 18:50:54</t>
  </si>
  <si>
    <t>35-28-M00569_ULUKENT DM-1/11_ULUCAK DM-1/10_M02_66555259</t>
  </si>
  <si>
    <t>2024-02-04 09:53:29</t>
  </si>
  <si>
    <t>2024-02-04 13:26:10</t>
  </si>
  <si>
    <t>35-22-M00253_BULGURCA TR-3_BULGURCA TR-3_35-22-M00253_65881135</t>
  </si>
  <si>
    <t>2024-02-04 16:05:57</t>
  </si>
  <si>
    <t>2024-02-04 18:44:56</t>
  </si>
  <si>
    <t>35-15-L00312_BOZDAĞ TR-5_C_C_60982772</t>
  </si>
  <si>
    <t>2024-02-03 16:37:51</t>
  </si>
  <si>
    <t>2024-02-03 17:37:03</t>
  </si>
  <si>
    <t>35-20-M00032_ARAPBAŞI TR-2_SULAMA_955210999_ _955210999</t>
  </si>
  <si>
    <t>2024-02-01 14:29:52</t>
  </si>
  <si>
    <t>2024-02-01 19:13:15</t>
  </si>
  <si>
    <t>35-07-K00986_K-986_K-986_35-07-K00986_2372846</t>
  </si>
  <si>
    <t>2024-02-02 19:31:58</t>
  </si>
  <si>
    <t>2024-02-02 20:12:11</t>
  </si>
  <si>
    <t>45-73-M00455_ÇEŞNELİ TR-2_ÇEŞNELİ TR-2_45-73-M00455_2353847</t>
  </si>
  <si>
    <t>2024-02-01 17:36:31</t>
  </si>
  <si>
    <t>2024-02-01 18:43:07</t>
  </si>
  <si>
    <t>45-71-M02426_MURADİYE TR-4/1_PANO_953246216_ _953246216</t>
  </si>
  <si>
    <t>2024-02-03 16:48:25</t>
  </si>
  <si>
    <t>2024-02-03 22:21:14</t>
  </si>
  <si>
    <t>45-83-M00003_TR-1/3_TR-1/6_M03_2099858</t>
  </si>
  <si>
    <t>2024-02-04 08:14:23</t>
  </si>
  <si>
    <t>2024-02-04 09:32:29</t>
  </si>
  <si>
    <t>45-81-M00044_DUMANLAR KÖK_RAHMANLAR DM_M04_72038298</t>
  </si>
  <si>
    <t>2024-02-05 13:11:54</t>
  </si>
  <si>
    <t>2024-02-05 15:13:34</t>
  </si>
  <si>
    <t>35-23-M00151_GERENKÖY TR-5_GERENKÖY TR-5_35-23-M00151_72154551</t>
  </si>
  <si>
    <t>2024-02-03 01:32:14</t>
  </si>
  <si>
    <t>2024-02-03 04:30:33</t>
  </si>
  <si>
    <t>35-18-L00393_L-393 YENİ OKUL_A_a6_5949782</t>
  </si>
  <si>
    <t>2024-02-03 09:19:31</t>
  </si>
  <si>
    <t>2024-02-03 18:09:55</t>
  </si>
  <si>
    <t>35-17-M00185_KAPIKAYA TR-1_ _950303635_ _950303635</t>
  </si>
  <si>
    <t>2024-02-03 15:23:12</t>
  </si>
  <si>
    <t>2024-02-03 17:41:48</t>
  </si>
  <si>
    <t>35-31-L00202_SIRIMLI AVCILAR TR_SIRIMLI AVCILAR TR_35-31-L00202_2365090</t>
  </si>
  <si>
    <t>2024-02-03 09:38:31</t>
  </si>
  <si>
    <t>2024-02-03 14:19:59</t>
  </si>
  <si>
    <t>45-71-M00208_DM-4/11(FATİH ANADOLU LİSESİ)_DAĞITIM TRAFOSU_M01_72057068</t>
  </si>
  <si>
    <t>2024-02-08 09:50:05</t>
  </si>
  <si>
    <t>2024-02-08 16:01:14</t>
  </si>
  <si>
    <t>35-26-M00446_KARAKUYU-7_0_956620332_ _956620332</t>
  </si>
  <si>
    <t>2024-02-04 17:40:36</t>
  </si>
  <si>
    <t>2024-02-04 18:36:59</t>
  </si>
  <si>
    <t>35-01-K00135_K-135_ _911702227_ _911702227</t>
  </si>
  <si>
    <t>2024-02-26 21:33:08</t>
  </si>
  <si>
    <t>2024-02-26 22:36:36</t>
  </si>
  <si>
    <t>45-71-M00587_DM-16/21_ _953200083_ _953200083</t>
  </si>
  <si>
    <t>2024-02-03 20:16:23</t>
  </si>
  <si>
    <t>2024-02-03 23:21:31</t>
  </si>
  <si>
    <t>45-71-M00999_GÖKÇELER (YAYLACIK MAH.) TR-1_A_A_91092560</t>
  </si>
  <si>
    <t>2024-02-01 13:51:18</t>
  </si>
  <si>
    <t>2024-02-01 19:14:00</t>
  </si>
  <si>
    <t>35-16-M00448_AŞAĞIKIRIKLAR DM_AŞAĞIKIRIKLAR_M06_2115970</t>
  </si>
  <si>
    <t>2024-02-12 10:34:33</t>
  </si>
  <si>
    <t>2024-02-12 11:07:50</t>
  </si>
  <si>
    <t>35-04-K01065_K-1065_K-1065_35-04-K01065_2359830</t>
  </si>
  <si>
    <t>2024-02-02 18:15:10</t>
  </si>
  <si>
    <t>2024-02-02 18:51:49</t>
  </si>
  <si>
    <t>35-14-M00376_HARRAN SİTESİ__M01_2322211</t>
  </si>
  <si>
    <t>2024-02-05 18:22:56</t>
  </si>
  <si>
    <t>2024-02-05 20:15:32</t>
  </si>
  <si>
    <t>35-01-K00524_K-524_ _912702696_ _912702696</t>
  </si>
  <si>
    <t>2024-02-04 13:45:38</t>
  </si>
  <si>
    <t>2024-02-04 16:48:46</t>
  </si>
  <si>
    <t>35-20-L00091_FIRINLI TR-3_C_C_91405928</t>
  </si>
  <si>
    <t>2024-02-04 17:23:40</t>
  </si>
  <si>
    <t>2024-02-04 19:11:10</t>
  </si>
  <si>
    <t>45-83-M00137_ARPALIK KÖK_ÇAMPINAR TARIMSAL SULAMA - TR-6_M06_72124446</t>
  </si>
  <si>
    <t>2024-02-03 12:38:27</t>
  </si>
  <si>
    <t>2024-02-03 13:53:05</t>
  </si>
  <si>
    <t>35-15-L00342_SUBATAN TR-7_SUBATAN TR-7_35-15-L00342_2365330</t>
  </si>
  <si>
    <t>2024-02-05 12:37:25</t>
  </si>
  <si>
    <t>2024-02-05 13:15:06</t>
  </si>
  <si>
    <t>35-04-A00003_ŞEMİKLER TM_İMBAT_M03_2054708</t>
  </si>
  <si>
    <t>2024-02-04 18:50:37</t>
  </si>
  <si>
    <t>2024-02-04 20:44:46</t>
  </si>
  <si>
    <t>35-20-L00041_GENCERLER TR-4_PANO_955211121_ _955211121</t>
  </si>
  <si>
    <t>2024-02-02 19:35:34</t>
  </si>
  <si>
    <t>2024-02-02 21:20:16</t>
  </si>
  <si>
    <t>35-01-K01284_K-1284_B_B1_5901235</t>
  </si>
  <si>
    <t>NH Altlık Arızası</t>
  </si>
  <si>
    <t>2024-02-02 15:34:55</t>
  </si>
  <si>
    <t>2024-02-02 17:06:11</t>
  </si>
  <si>
    <t>35-04-M02428_M-2428_B_B_79090411</t>
  </si>
  <si>
    <t>2024-02-01 17:53:55</t>
  </si>
  <si>
    <t>2024-02-01 21:39:40</t>
  </si>
  <si>
    <t>35-26-M00437_KARAKUYU KÖK_KÖYLER KORUCUK_M06_66057229</t>
  </si>
  <si>
    <t>2024-02-01 18:41:00</t>
  </si>
  <si>
    <t>2024-02-01 19:01:25</t>
  </si>
  <si>
    <t>35-17-M00733_HELVACI TR-15_B_B_83737120</t>
  </si>
  <si>
    <t>2024-02-02 12:04:39</t>
  </si>
  <si>
    <t>2024-02-02 13:27:10</t>
  </si>
  <si>
    <t>2024-02-04 20:00:47</t>
  </si>
  <si>
    <t>2024-02-04 21:32:41</t>
  </si>
  <si>
    <t>35-14-L00157_L-157 YEŞİLKENT_L-157 YEŞİLKENT_35-14-L00157_72217001</t>
  </si>
  <si>
    <t>2024-02-02 10:10:39</t>
  </si>
  <si>
    <t>2024-02-02 14:58:31</t>
  </si>
  <si>
    <t>35-03-K03711_K-3711_K-3711_35-03-K03711_41951464</t>
  </si>
  <si>
    <t>2024-02-02 09:09:23</t>
  </si>
  <si>
    <t>2024-02-02 17:04:21</t>
  </si>
  <si>
    <t>35-01-K01162_K-1162_A_A_56366723</t>
  </si>
  <si>
    <t>2024-02-01 20:07:16</t>
  </si>
  <si>
    <t>2024-02-01 20:55:26</t>
  </si>
  <si>
    <t>45-82-M00119_SOMA TR-26/2_C_C_91423110</t>
  </si>
  <si>
    <t>2024-02-05 19:13:04</t>
  </si>
  <si>
    <t>2024-02-05 21:30:06</t>
  </si>
  <si>
    <t>35-19-L00052_TR-52_SANAL BINA_95000532437_ _95000532437</t>
  </si>
  <si>
    <t>2024-02-04 15:32:29</t>
  </si>
  <si>
    <t>2024-02-04 19:02:59</t>
  </si>
  <si>
    <t>35-01-K01996_K-1996_Özyurtsever İşhanı_912720205_ _912720205</t>
  </si>
  <si>
    <t>2024-02-26 21:14:05</t>
  </si>
  <si>
    <t>2024-02-26 23:04:23</t>
  </si>
  <si>
    <t>35-28-A00001_MENEMEN İM_ŞEHİR-2_L08_88107414</t>
  </si>
  <si>
    <t>2024-02-02 15:46:06</t>
  </si>
  <si>
    <t>2024-02-02 16:20:15</t>
  </si>
  <si>
    <t>35-07-K04537_K-4537_C_k4537c1_5853752</t>
  </si>
  <si>
    <t>2024-02-03 18:33:13</t>
  </si>
  <si>
    <t>2024-02-03 21:25:38</t>
  </si>
  <si>
    <t>35-28-M00495_YAHŞELLİ TR-3_C_C_56357476</t>
  </si>
  <si>
    <t>2024-02-01 22:26:35</t>
  </si>
  <si>
    <t>2024-02-02 01:25:58</t>
  </si>
  <si>
    <t>45-77-M00187_AHMETLİ DM_HatBaşıAyırıcı_87481074_M08_87481074</t>
  </si>
  <si>
    <t>2024-02-19 17:33:17</t>
  </si>
  <si>
    <t>2024-02-19 20:11:41</t>
  </si>
  <si>
    <t>45-71-M01677_KÜÇÜKBELEN KÖYÜ TR-1_KÜÇÜKBELEN KÖYÜ TR-1_45-71-M01677_2369342</t>
  </si>
  <si>
    <t>2024-02-15 09:58:48</t>
  </si>
  <si>
    <t>2024-02-15 11:25:47</t>
  </si>
  <si>
    <t>35-04-M01305_M-1305_ _963942151_ _963942151</t>
  </si>
  <si>
    <t>2024-02-02 16:54:17</t>
  </si>
  <si>
    <t>2024-02-02 18:59:41</t>
  </si>
  <si>
    <t>45-73-M00053_DM06/TR-01_ALAŞEHİR TM ŞEHİR-2_M01_67583533</t>
  </si>
  <si>
    <t>2024-02-06 01:00:37</t>
  </si>
  <si>
    <t>2024-02-06 01:27:48</t>
  </si>
  <si>
    <t>2024-02-04 08:47:14</t>
  </si>
  <si>
    <t>2024-02-04 09:05:39</t>
  </si>
  <si>
    <t>35-01-M02911_M-2911___95236085</t>
  </si>
  <si>
    <t>2024-02-04 19:51:33</t>
  </si>
  <si>
    <t>2024-02-04 20:19:55</t>
  </si>
  <si>
    <t>45-80-M00060_HALİTPAŞA DM_DEVELİ-ÇAMLIYURT_M03_72188651</t>
  </si>
  <si>
    <t>2024-02-08 18:15:22</t>
  </si>
  <si>
    <t>2024-02-08 18:56:51</t>
  </si>
  <si>
    <t>35-09-K01938_K-1938_D_D_56379648</t>
  </si>
  <si>
    <t>2024-02-02 15:13:28</t>
  </si>
  <si>
    <t>2024-02-02 17:23:15</t>
  </si>
  <si>
    <t>35-03-K03673_K-3673_C_C3b_5805595</t>
  </si>
  <si>
    <t>2024-02-03 17:28:44</t>
  </si>
  <si>
    <t>2024-02-03 20:45:07</t>
  </si>
  <si>
    <t>35-16-M00036_SEKLİK TR-1_47500993_47500993_56395758</t>
  </si>
  <si>
    <t>2024-02-02 09:17:23</t>
  </si>
  <si>
    <t>2024-02-02 17:09:12</t>
  </si>
  <si>
    <t>35-01-M01758_M-1758_A_A02b_5895955</t>
  </si>
  <si>
    <t>2024-02-04 15:02:29</t>
  </si>
  <si>
    <t>2024-02-04 17:09:56</t>
  </si>
  <si>
    <t>35-18-L00113_L-113 OVACIK_ _950439286_ _950439286</t>
  </si>
  <si>
    <t>2024-02-01 14:33:32</t>
  </si>
  <si>
    <t>2024-02-01 15:37:20</t>
  </si>
  <si>
    <t>45-78-M00314_TAYTAN OFİS KÖK_HatBaşıAyırıcı_53140385_M014_53140385</t>
  </si>
  <si>
    <t>2024-02-04 08:44:51</t>
  </si>
  <si>
    <t>2024-02-04 09:13:12</t>
  </si>
  <si>
    <t>35-25-M00041_GÜMÜLDÜR M-41_A_A_56368058</t>
  </si>
  <si>
    <t>Atlama Kopuğu</t>
  </si>
  <si>
    <t>2024-02-03 16:02:31</t>
  </si>
  <si>
    <t>2024-02-03 18:09:30</t>
  </si>
  <si>
    <t>45-71-M00219_MURADİYE ORTA ÖLÇEKLİ SAN. TR-1_MURADİYE ORTA ÖLÇEKLİ SAN. TR-1_45-71-M00219_66367300</t>
  </si>
  <si>
    <t>2024-02-05 19:55:46</t>
  </si>
  <si>
    <t>2024-02-05 21:30:50</t>
  </si>
  <si>
    <t>2024-02-01 18:48:42</t>
  </si>
  <si>
    <t>2024-02-01 22:41:26</t>
  </si>
  <si>
    <t>2024-02-01 20:43:04</t>
  </si>
  <si>
    <t>2024-02-02 00:51:46</t>
  </si>
  <si>
    <t>45-83-L00023_TR-2/23_B_B_91376813</t>
  </si>
  <si>
    <t>2024-02-03 23:49:36</t>
  </si>
  <si>
    <t>2024-02-04 01:49:30</t>
  </si>
  <si>
    <t>35-23-M00210_YENİ BAĞARASI TR-4_C_C_91182142</t>
  </si>
  <si>
    <t>2024-02-03 21:28:47</t>
  </si>
  <si>
    <t>2024-02-03 21:51:27</t>
  </si>
  <si>
    <t>2024-02-03 23:25:20</t>
  </si>
  <si>
    <t>2024-02-04 05:29:44</t>
  </si>
  <si>
    <t>35-15-L00903_LOKMANKUYU KÖK_ÖZEL MÜŞTERİLER _L03_67112579</t>
  </si>
  <si>
    <t>2024-02-04 15:41:11</t>
  </si>
  <si>
    <t>2024-02-04 16:55:45</t>
  </si>
  <si>
    <t>35-09-M01452_M-1452_ _97587723_ _97587723</t>
  </si>
  <si>
    <t>2024-02-01 14:03:12</t>
  </si>
  <si>
    <t>2024-02-01 17:28:00</t>
  </si>
  <si>
    <t>35-26-M00023_TR-23 HASTANE_A_A02_81568847</t>
  </si>
  <si>
    <t>2024-02-03 21:16:48</t>
  </si>
  <si>
    <t>2024-02-03 21:51:00</t>
  </si>
  <si>
    <t>35-19-L00036_TR-36_TR-36 DAĞITIM TRAFO_L03_76803040</t>
  </si>
  <si>
    <t>Kademe Ayarı</t>
  </si>
  <si>
    <t>2024-02-02 17:25:37</t>
  </si>
  <si>
    <t>2024-02-02 17:52:56</t>
  </si>
  <si>
    <t>35-16-M00049_CEVAPLI TR-1_CEVAPLI TR-1_35-16-M00049_2357413</t>
  </si>
  <si>
    <t>2024-02-05 12:22:34</t>
  </si>
  <si>
    <t>2024-02-05 13:03:12</t>
  </si>
  <si>
    <t>35-01-K00883_K-883_ _911408711_ _911408711</t>
  </si>
  <si>
    <t>2024-02-27 03:45:29</t>
  </si>
  <si>
    <t>2024-02-27 04:57:53</t>
  </si>
  <si>
    <t>35-19-L00126_TR-126_B_B_91164177</t>
  </si>
  <si>
    <t>2024-02-12 10:46:56</t>
  </si>
  <si>
    <t>2024-02-12 13:30:52</t>
  </si>
  <si>
    <t>35-09-K03320_K-3320_A_a1b_5876739</t>
  </si>
  <si>
    <t>2024-02-05 11:20:15</t>
  </si>
  <si>
    <t>2024-02-05 11:42:46</t>
  </si>
  <si>
    <t>45-77-A00001_KULA İM_KONURCA_M01_2308471</t>
  </si>
  <si>
    <t>2024-02-03 02:00:34</t>
  </si>
  <si>
    <t>2024-02-03 02:22:54</t>
  </si>
  <si>
    <t>35-22-M00085_DEĞİRMENDERE DM_ÇAMÖNÜ - ATAKÖY_M09_50066534</t>
  </si>
  <si>
    <t>2024-02-01 13:56:33</t>
  </si>
  <si>
    <t>2024-02-01 14:33:47</t>
  </si>
  <si>
    <t>35-01-M01106_M-1106_ _911612306_ _911612306</t>
  </si>
  <si>
    <t>2024-02-02 08:59:44</t>
  </si>
  <si>
    <t>2024-02-02 12:32:15</t>
  </si>
  <si>
    <t>45-71-M01729_ORTAKÖY TR-1_C_C_91271301</t>
  </si>
  <si>
    <t>2024-02-04 16:05:13</t>
  </si>
  <si>
    <t>2024-02-04 20:04:03</t>
  </si>
  <si>
    <t>35-16-M00138_ZEYTİNDAĞ DM_BOZYERLER_M06_76071855</t>
  </si>
  <si>
    <t>2024-02-01 14:28:28</t>
  </si>
  <si>
    <t>2024-02-01 18:07:57</t>
  </si>
  <si>
    <t>35-30-M00715_TR-15 ( M-715)_F_F01_92030508</t>
  </si>
  <si>
    <t>2024-02-08 21:30:35</t>
  </si>
  <si>
    <t>2024-02-08 22:59:47</t>
  </si>
  <si>
    <t>35-27-M00029_TR-29_TR-29_35-27-M00029_2367810</t>
  </si>
  <si>
    <t>2024-02-02 18:03:05</t>
  </si>
  <si>
    <t>2024-02-02 19:30:53</t>
  </si>
  <si>
    <t>35-01-K01162_K-1162_B_B_56366042</t>
  </si>
  <si>
    <t>2024-02-04 18:37:00</t>
  </si>
  <si>
    <t>2024-02-04 20:07:52</t>
  </si>
  <si>
    <t>35-01-M01871_M-1871_ _910923475_ _910923475</t>
  </si>
  <si>
    <t>2024-02-03 17:40:02</t>
  </si>
  <si>
    <t>2024-02-03 21:50:14</t>
  </si>
  <si>
    <t>35-26-M01194_ÇAYBAŞI DM-1/5_0_956626130_ _956626130</t>
  </si>
  <si>
    <t>2024-02-03 13:51:00</t>
  </si>
  <si>
    <t>2024-02-03 17:16:07</t>
  </si>
  <si>
    <t>35-10-M02339_YELKİ TR-5 (M-2339)_D_D1_49574441</t>
  </si>
  <si>
    <t>2024-02-03 18:00:56</t>
  </si>
  <si>
    <t>2024-02-03 20:14:22</t>
  </si>
  <si>
    <t>35-03-M00997_M-997_C_C1_61126067</t>
  </si>
  <si>
    <t>2024-02-04 14:36:07</t>
  </si>
  <si>
    <t>2024-02-04 17:09:59</t>
  </si>
  <si>
    <t>35-29-L00326_ÇERİKÖZÜ TR-1_DIREK TIPI TRAFO HUCRESI_H01_2095011</t>
  </si>
  <si>
    <t>2024-02-26 17:56:36</t>
  </si>
  <si>
    <t>2024-02-26 18:42:06</t>
  </si>
  <si>
    <t>35-19-L00292_TR-292 (İM-1/TR-2)_50031814_D03_50032192</t>
  </si>
  <si>
    <t>2024-02-03 16:23:41</t>
  </si>
  <si>
    <t>2024-02-03 17:39:13</t>
  </si>
  <si>
    <t>35-31-L00201_SIRIMLI TR-1_SIRIMLI TR-1_35-31-L00201_2365089</t>
  </si>
  <si>
    <t>2024-02-03 09:26:41</t>
  </si>
  <si>
    <t>2024-02-03 14:12:38</t>
  </si>
  <si>
    <t>35-15-L00341_SUBATAN TR-6_SUBATAN TR-6_35-15-L00341_2365329</t>
  </si>
  <si>
    <t>2024-02-01 17:43:54</t>
  </si>
  <si>
    <t>2024-02-01 17:56:28</t>
  </si>
  <si>
    <t>45-71-M00276_DM-2/6 (DM-10)_A_a3b_45193753</t>
  </si>
  <si>
    <t>2024-02-02 16:07:40</t>
  </si>
  <si>
    <t>2024-02-02 17:19:03</t>
  </si>
  <si>
    <t>45-72-L00015_TR-2/15_D_D_91002396</t>
  </si>
  <si>
    <t>2024-02-04 19:57:13</t>
  </si>
  <si>
    <t>2024-02-04 20:38:11</t>
  </si>
  <si>
    <t>35-08-K01724_K-1724_K-1724_35-08-K01724_42018218</t>
  </si>
  <si>
    <t>2024-02-02 16:14:16</t>
  </si>
  <si>
    <t>2024-02-02 16:42:14</t>
  </si>
  <si>
    <t>45-71-M00947_DM-5_DM-5/2    TUZCU_M06_66502142</t>
  </si>
  <si>
    <t>2024-02-05 11:36:19</t>
  </si>
  <si>
    <t>2024-02-05 12:42:20</t>
  </si>
  <si>
    <t>35-02-K00140_K-140_C_C1B_5855093</t>
  </si>
  <si>
    <t>2024-02-01 23:08:26</t>
  </si>
  <si>
    <t>2024-02-02 02:57:09</t>
  </si>
  <si>
    <t>2024-02-03 14:25:51</t>
  </si>
  <si>
    <t>2024-02-03 18:10:04</t>
  </si>
  <si>
    <t>45-72-M00097_DAĞDERE DM_ÇITAK_M05_2106082</t>
  </si>
  <si>
    <t>2024-02-12 17:45:29</t>
  </si>
  <si>
    <t>2024-02-12 18:00:10</t>
  </si>
  <si>
    <t>35-29-M00327_İSMAİL ÖZGEN SULAMA GRUBU_DIREK TIPI TRAFO HUCRESI_H01_2101140</t>
  </si>
  <si>
    <t>2024-02-06 06:26:24</t>
  </si>
  <si>
    <t>2024-02-06 08:25:30</t>
  </si>
  <si>
    <t>45-83-L00353_AVŞAR TR-5_A_A_56399809</t>
  </si>
  <si>
    <t>2024-02-03 18:55:37</t>
  </si>
  <si>
    <t>2024-02-03 19:56:00</t>
  </si>
  <si>
    <t>2024-02-03 18:41:45</t>
  </si>
  <si>
    <t>2024-02-03 20:23:07</t>
  </si>
  <si>
    <t>35-24-L00015_KINIK TR 15_ _955219784_ _955219784</t>
  </si>
  <si>
    <t>2024-02-02 09:03:43</t>
  </si>
  <si>
    <t>2024-02-02 10:55:55</t>
  </si>
  <si>
    <t>35-02-M03451_M-3451(YATIRIM REZERVE)_E_E_56372237</t>
  </si>
  <si>
    <t>2024-02-06 08:57:32</t>
  </si>
  <si>
    <t>2024-02-06 14:29:45</t>
  </si>
  <si>
    <t>35-25-M00140_ÜRKMEZ M-4_8917416_c1b_5912362</t>
  </si>
  <si>
    <t>2024-02-03 22:31:38</t>
  </si>
  <si>
    <t>2024-02-03 23:59:40</t>
  </si>
  <si>
    <t>45-71-A00002_MORSAN TM_KENAN EVREN S.S_M19_2312065</t>
  </si>
  <si>
    <t>2024-02-05 14:34:13</t>
  </si>
  <si>
    <t>2024-02-05 16:11:16</t>
  </si>
  <si>
    <t>45-78-M00576_POYRAZDAMLARI TR-11_POYRAZDAMLARI TR-12-13-14_M04_2106467</t>
  </si>
  <si>
    <t>2024-02-06 08:06:01</t>
  </si>
  <si>
    <t>2024-02-06 09:27:02</t>
  </si>
  <si>
    <t>45-80-M00051_KOLDERE KÖK_GÜMÜLCELİ_M011_73403251</t>
  </si>
  <si>
    <t>2024-02-05 16:03:09</t>
  </si>
  <si>
    <t>2024-02-05 16:42:30</t>
  </si>
  <si>
    <t>35-16-A00004_BERGAMA TM_HatBaşıAyırıcı_53140628_M08_53140628</t>
  </si>
  <si>
    <t>2024-02-06 07:51:22</t>
  </si>
  <si>
    <t>2024-02-06 09:22:32</t>
  </si>
  <si>
    <t>45-77-A00001_KULA İM_DEMİRKÖPRÜ_M03_2308470</t>
  </si>
  <si>
    <t>2024-02-03 02:13:24</t>
  </si>
  <si>
    <t>2024-02-03 02:37:24</t>
  </si>
  <si>
    <t>35-04-M03333_M-3333_ _99624965_ _99624965</t>
  </si>
  <si>
    <t>2024-02-01 23:23:27</t>
  </si>
  <si>
    <t>2024-02-02 01:19:47</t>
  </si>
  <si>
    <t>35-16-M00036_SEKLİK TR-1_SEKLİK TR-1_35-16-M00036_2347181</t>
  </si>
  <si>
    <t>2024-02-06 09:07:37</t>
  </si>
  <si>
    <t>2024-02-06 13:19:28</t>
  </si>
  <si>
    <t>35-03-K02701_K-2701_ _910390975_ _910390975</t>
  </si>
  <si>
    <t>2024-02-01 21:17:25</t>
  </si>
  <si>
    <t>2024-02-02 02:40:22</t>
  </si>
  <si>
    <t>35-15-L01010_BADEMLİ TR-1 DM_BIÇAKÇI-OVACIK_L09_67544159</t>
  </si>
  <si>
    <t>2024-02-04 19:32:47</t>
  </si>
  <si>
    <t>2024-02-04 19:57:19</t>
  </si>
  <si>
    <t>35-27-M00086_ERZE AMBALAJ KÖK_TR-32(DM03-TR-01)_M04_72177592</t>
  </si>
  <si>
    <t>2024-02-03 16:35:20</t>
  </si>
  <si>
    <t>2024-02-03 18:06:33</t>
  </si>
  <si>
    <t>35-09-M01980_M-1980_M-1980_35-09-M01980_60226237</t>
  </si>
  <si>
    <t>2024-02-02 09:55:58</t>
  </si>
  <si>
    <t>2024-02-02 18:25:47</t>
  </si>
  <si>
    <t>35-28-M00722_MENEMEN DM-3/13_0_953376007_ _953376007</t>
  </si>
  <si>
    <t>2024-02-03 23:24:59</t>
  </si>
  <si>
    <t>2024-02-04 00:55:46</t>
  </si>
  <si>
    <t>35-20-A00001_BAYINDIR İM_ZEYTİNOVA-2_L02_2309886</t>
  </si>
  <si>
    <t>2024-02-02 10:46:19</t>
  </si>
  <si>
    <t>2024-02-02 11:28:33</t>
  </si>
  <si>
    <t>45-77-A00001_KULA İM_KULA-1 (ŞEHİR-1)_L12_2308475</t>
  </si>
  <si>
    <t>2024-02-03 02:08:51</t>
  </si>
  <si>
    <t>2024-02-03 02:34:47</t>
  </si>
  <si>
    <t>35-28-M00444_MALTEPE TR-1_B_B_91030035</t>
  </si>
  <si>
    <t>2024-02-03 16:03:49</t>
  </si>
  <si>
    <t>2024-02-03 18:45:14</t>
  </si>
  <si>
    <t>35-01-K00011_K-11_E_E1_5925408</t>
  </si>
  <si>
    <t>2024-02-03 16:41:49</t>
  </si>
  <si>
    <t>2024-02-03 17:46:13</t>
  </si>
  <si>
    <t>35-31-L00322_CEVİZLİ BOSTANYERİ TR-2_ _956568774_ _956568774</t>
  </si>
  <si>
    <t>2024-02-05 11:50:23</t>
  </si>
  <si>
    <t>2024-02-05 14:56:40</t>
  </si>
  <si>
    <t>35-04-M02466_M-2466_ _99587960_ _99587960</t>
  </si>
  <si>
    <t>2024-02-01 14:18:28</t>
  </si>
  <si>
    <t>2024-02-01 20:29:08</t>
  </si>
  <si>
    <t>35-28-M00293_YAHŞELLİ KÖK_EMİRALEM_M03_66582262</t>
  </si>
  <si>
    <t>2024-02-04 14:42:36</t>
  </si>
  <si>
    <t>2024-02-04 15:43:27</t>
  </si>
  <si>
    <t>45-75-M00067_YAKAKÖY KÖK_HatBaşıAyırıcı_66088498_M02_66088498</t>
  </si>
  <si>
    <t>2024-02-03 17:40:37</t>
  </si>
  <si>
    <t>2024-02-03 19:10:00</t>
  </si>
  <si>
    <t>35-21-L00146_MORDOĞAN TR-5_E_tr5 g1b_5898404</t>
  </si>
  <si>
    <t>2024-02-16 15:48:04</t>
  </si>
  <si>
    <t>2024-02-16 18:29:20</t>
  </si>
  <si>
    <t>35-04-K00488_K-488_D_488 D1_5784544</t>
  </si>
  <si>
    <t>2024-02-04 13:16:41</t>
  </si>
  <si>
    <t>2024-02-04 18:10:15</t>
  </si>
  <si>
    <t>TR-19_35-16-L00019_B_B1b_47594566</t>
  </si>
  <si>
    <t>2024-02-16 09:18:57</t>
  </si>
  <si>
    <t>2024-02-16 11:01:00</t>
  </si>
  <si>
    <t>35-19-M00259_KUŞÇULAR TR-14_D_D_91311717</t>
  </si>
  <si>
    <t>2024-02-02 08:11:08</t>
  </si>
  <si>
    <t>2024-02-02 11:15:59</t>
  </si>
  <si>
    <t>2024-02-05 01:06:42</t>
  </si>
  <si>
    <t>2024-02-05 01:23:43</t>
  </si>
  <si>
    <t>35-02-M02595_M-2595 BEŞYOL DM_M-850 KARAÇAM KÖK-2_M03_50219664</t>
  </si>
  <si>
    <t>2024-02-02 09:26:26</t>
  </si>
  <si>
    <t>2024-02-02 09:45:09</t>
  </si>
  <si>
    <t>45-82-M00485_HECİZ KÖK_SAVAŞTEPE 34.5 ÇIKIŞ_M03_66191057</t>
  </si>
  <si>
    <t>2024-02-05 13:51:27</t>
  </si>
  <si>
    <t>2024-02-05 14:27:13</t>
  </si>
  <si>
    <t>35-04-K04689_K-4689_ _97996129_ _97996129</t>
  </si>
  <si>
    <t>2024-02-05 15:23:35</t>
  </si>
  <si>
    <t>2024-02-05 19:37:29</t>
  </si>
  <si>
    <t>35-09-M02552_M-2552_G_k1891 G1b_5891490</t>
  </si>
  <si>
    <t>2024-02-21 22:30:40</t>
  </si>
  <si>
    <t>2024-02-22 01:27:32</t>
  </si>
  <si>
    <t>45-81-M00132_CUMALAR TR-1_CUMALAR TR-1_45-81-M00132_2376219</t>
  </si>
  <si>
    <t>2024-02-01 15:57:29</t>
  </si>
  <si>
    <t>2024-02-01 18:49:17</t>
  </si>
  <si>
    <t>35-07-M02135_M-2135_ _913433860_ _913433860</t>
  </si>
  <si>
    <t>2024-02-05 12:35:10</t>
  </si>
  <si>
    <t>2024-02-05 14:32:12</t>
  </si>
  <si>
    <t>35-03-M03436_M-3436(YATIRIM REZERVE)_ _910677384_ _910677384</t>
  </si>
  <si>
    <t>2024-02-05 19:24:45</t>
  </si>
  <si>
    <t>2024-02-06 00:53:48</t>
  </si>
  <si>
    <t>35-13-A00002_BELEVİ İM_BELEVİ OTOBAN SULAMA_L01_2064123</t>
  </si>
  <si>
    <t>2024-02-01 15:29:45</t>
  </si>
  <si>
    <t>2024-02-01 17:13:39</t>
  </si>
  <si>
    <t>35-25-M00140_ÜRKMEZ M-4_8917416_c2b_5912354</t>
  </si>
  <si>
    <t>2024-02-03 17:55:24</t>
  </si>
  <si>
    <t>2024-02-03 19:54:53</t>
  </si>
  <si>
    <t>35-24-M00209_YAYAKENT DM_HatBaşıAyırıcı_97479747_M05_97479747</t>
  </si>
  <si>
    <t>2024-02-05 16:44:22</t>
  </si>
  <si>
    <t>2024-02-05 17:13:26</t>
  </si>
  <si>
    <t>35-19-M00021_TR-21_0_956662625_ _956662625</t>
  </si>
  <si>
    <t>2024-02-05 18:12:42</t>
  </si>
  <si>
    <t>2024-02-05 19:21:43</t>
  </si>
  <si>
    <t>45-78-L00605_EMİRHACILI TR-1_PANO_953294183_ _953294183</t>
  </si>
  <si>
    <t>2024-02-14 11:28:30</t>
  </si>
  <si>
    <t>2024-02-14 16:49:18</t>
  </si>
  <si>
    <t>35-01-M02916_M-2916_A_A_56376818</t>
  </si>
  <si>
    <t>2024-02-01 15:08:23</t>
  </si>
  <si>
    <t>2024-02-01 16:23:58</t>
  </si>
  <si>
    <t>35-25-M00140_ÜRKMEZ M-4_6451400_6451400_56377063</t>
  </si>
  <si>
    <t>2024-02-04 08:55:33</t>
  </si>
  <si>
    <t>2024-02-04 12:01:25</t>
  </si>
  <si>
    <t>45-73-M00487_YEŞİLYURT TR-12_ _945641051_ _945641051</t>
  </si>
  <si>
    <t>2024-02-05 13:10:19</t>
  </si>
  <si>
    <t>2024-02-05 15:46:17</t>
  </si>
  <si>
    <t>35-16-M00036_SEKLİK TR-1_D_D_90935767</t>
  </si>
  <si>
    <t>2024-02-05 09:08:45</t>
  </si>
  <si>
    <t>2024-02-05 15:02:30</t>
  </si>
  <si>
    <t>35-17-M00580_M-580 (DM-6/18)_A_B15b_5948702</t>
  </si>
  <si>
    <t>2024-02-01 15:12:51</t>
  </si>
  <si>
    <t>2024-02-01 16:47:58</t>
  </si>
  <si>
    <t>45-76-M00025_KIRKAĞAÇ TR-25_0_955239438_ _955239438</t>
  </si>
  <si>
    <t>2024-02-03 18:27:41</t>
  </si>
  <si>
    <t>2024-02-03 19:34:34</t>
  </si>
  <si>
    <t>35-03-M02866_M-2866_ _944469754_ _944469754</t>
  </si>
  <si>
    <t>2024-02-03 12:14:32</t>
  </si>
  <si>
    <t>2024-02-03 19:46:34</t>
  </si>
  <si>
    <t>35-15-L01021_CEVİZALAN TR-1_ _950353610_ _950353610</t>
  </si>
  <si>
    <t>2024-02-02 16:34:31</t>
  </si>
  <si>
    <t>2024-02-02 18:36:16</t>
  </si>
  <si>
    <t>45-73-M00067_DM-12/TR-1_ASKERİYE_M02_65917909</t>
  </si>
  <si>
    <t>2024-02-17 09:39:06</t>
  </si>
  <si>
    <t>2024-02-17 10:37:57</t>
  </si>
  <si>
    <t>35-03-K01338_K-1338_K-1338_35-03-K01338_41958842</t>
  </si>
  <si>
    <t>2024-02-03 23:10:00</t>
  </si>
  <si>
    <t>2024-02-03 23:50:00</t>
  </si>
  <si>
    <t>35-13-L00006_DM-2/TR-12 (ESKİ TR-6)_D_D01_57788484</t>
  </si>
  <si>
    <t>2024-02-04 19:32:30</t>
  </si>
  <si>
    <t>2024-02-04 20:15:31</t>
  </si>
  <si>
    <t>45-82-M00103_SOMA TR-31/2_D_D_56388640</t>
  </si>
  <si>
    <t>2024-02-04 21:17:49</t>
  </si>
  <si>
    <t>2024-02-04 22:13:46</t>
  </si>
  <si>
    <t>35-01-K04858_K-231/A_ _911043743_ _911043743</t>
  </si>
  <si>
    <t>2024-02-05 15:13:50</t>
  </si>
  <si>
    <t>2024-02-05 19:04:01</t>
  </si>
  <si>
    <t>35-18-A00002_ALAÇATI İM_L-300_L17_2052434</t>
  </si>
  <si>
    <t>2024-02-27 08:32:29</t>
  </si>
  <si>
    <t>2024-02-27 09:45:36</t>
  </si>
  <si>
    <t>35-24-L00020_KINIK TR 20_KINIK TR 20_35-24-L00020_2377335</t>
  </si>
  <si>
    <t>2024-02-04 16:44:31</t>
  </si>
  <si>
    <t>2024-02-04 18:40:07</t>
  </si>
  <si>
    <t>35-01-K00049_K-49_D_D2_61338183</t>
  </si>
  <si>
    <t>2024-02-01 15:32:21</t>
  </si>
  <si>
    <t>2024-02-01 18:08:04</t>
  </si>
  <si>
    <t>35-01-K04035_K-4035_D_D_56363603</t>
  </si>
  <si>
    <t>2024-02-03 17:05:27</t>
  </si>
  <si>
    <t>2024-02-03 19:19:13</t>
  </si>
  <si>
    <t>45-71-M01271_TİLKİKÖY TR-1_TİLKİKÖY TR-1_45-71-M01271_2349263</t>
  </si>
  <si>
    <t>2024-02-02 04:21:45</t>
  </si>
  <si>
    <t>35-23-L00052_FOÇA TR-52_42134680_42134680_56398870</t>
  </si>
  <si>
    <t>2024-02-05 13:05:41</t>
  </si>
  <si>
    <t>2024-02-05 13:56:35</t>
  </si>
  <si>
    <t>35-21-A00001_KARABURUN İM_KÜÇÜKBAHÇE_L05_2063035</t>
  </si>
  <si>
    <t>2024-02-02 19:30:10</t>
  </si>
  <si>
    <t>2024-02-02 19:59:29</t>
  </si>
  <si>
    <t>35-01-K01162_K-1162_E_E_56366041_56366041</t>
  </si>
  <si>
    <t>2024-02-23 18:29:39</t>
  </si>
  <si>
    <t>2024-02-23 19:36:48</t>
  </si>
  <si>
    <t>35-14-L00142_L-142 TEOS EVLERİ_0_956659026_ _956659026</t>
  </si>
  <si>
    <t>2024-02-05 15:26:50</t>
  </si>
  <si>
    <t>2024-02-05 17:27:04</t>
  </si>
  <si>
    <t>45-79-M00069_SARIGÖL DM_SARIGÖL-1 GİRİŞ_M24_2318408</t>
  </si>
  <si>
    <t>2024-02-05 01:05:42</t>
  </si>
  <si>
    <t>2024-02-05 01:30:57</t>
  </si>
  <si>
    <t>35-28-M00027_ULUKENT DM-4/6_ULUKENT DM-4/6_35-28-M00027_66516779</t>
  </si>
  <si>
    <t>2024-02-02 08:19:41</t>
  </si>
  <si>
    <t>2024-02-02 10:40:29</t>
  </si>
  <si>
    <t>45-81-M00044_DUMANLAR KÖK_HatBaşıAyırıcı_100772583_M02_100772583</t>
  </si>
  <si>
    <t>2024-02-01 15:29:59</t>
  </si>
  <si>
    <t>2024-02-01 17:46:55</t>
  </si>
  <si>
    <t>45-71-M02147_MURADİYE TR-3_KAPI_KILITLI_953242969_ _953242969</t>
  </si>
  <si>
    <t>2024-02-05 12:13:42</t>
  </si>
  <si>
    <t>2024-02-05 14:30:49</t>
  </si>
  <si>
    <t>35-23-M00210_YENİ BAĞARASI TR-4_A_A_91182148</t>
  </si>
  <si>
    <t>2024-02-01 14:28:58</t>
  </si>
  <si>
    <t>2024-02-01 18:02:22</t>
  </si>
  <si>
    <t>35-30-M00122_AYYILDIZ SİTESİ TR_KAPI_KILITLI_955328264_ _955328264</t>
  </si>
  <si>
    <t>2024-02-01 14:45:16</t>
  </si>
  <si>
    <t>2024-02-01 16:58:14</t>
  </si>
  <si>
    <t>35-03-M01298_M-1298_C_C_56363282</t>
  </si>
  <si>
    <t>2024-02-03 19:35:34</t>
  </si>
  <si>
    <t>2024-02-03 22:35:33</t>
  </si>
  <si>
    <t>45-71-M00289_DM-08/10-B_C_C_56403441</t>
  </si>
  <si>
    <t>2024-02-04 18:47:44</t>
  </si>
  <si>
    <t>2024-02-04 20:33:17</t>
  </si>
  <si>
    <t>45-83-L00023_TR-2/23_B_A01_5971169</t>
  </si>
  <si>
    <t>2024-02-03 21:18:28</t>
  </si>
  <si>
    <t>2024-02-03 23:05:13</t>
  </si>
  <si>
    <t>2024-02-05 10:19:42</t>
  </si>
  <si>
    <t>2024-02-05 11:06:41</t>
  </si>
  <si>
    <t>35-19-L00125_TR-125 ZEYTİNALANI_0_956681219_ _956681219</t>
  </si>
  <si>
    <t>2024-02-08 18:28:12</t>
  </si>
  <si>
    <t>2024-02-08 19:24:03</t>
  </si>
  <si>
    <t>35-18-L00376_L-376 PAZARYERİ_G_g5_5949686</t>
  </si>
  <si>
    <t>2024-02-02 08:27:28</t>
  </si>
  <si>
    <t>2024-02-02 13:02:37</t>
  </si>
  <si>
    <t>35-04-K01249_K-1249_G_G01b_78798289</t>
  </si>
  <si>
    <t>2024-02-01 18:38:56</t>
  </si>
  <si>
    <t>2024-02-01 20:59:52</t>
  </si>
  <si>
    <t>35-30-L00026_TR-26_ _955318168_ _955318168</t>
  </si>
  <si>
    <t>2024-02-14 15:06:04</t>
  </si>
  <si>
    <t>2024-02-14 18:34:05</t>
  </si>
  <si>
    <t>35-03-K01241_K-1241_G_G_56367316</t>
  </si>
  <si>
    <t>2024-02-02 22:29:14</t>
  </si>
  <si>
    <t>2024-02-03 00:39:52</t>
  </si>
  <si>
    <t>35-18-L00437_L-437 ŞEHİTLİK_ _950449088_ _950449088</t>
  </si>
  <si>
    <t>2024-02-03 08:51:36</t>
  </si>
  <si>
    <t>2024-02-03 15:11:24</t>
  </si>
  <si>
    <t>2024-02-05 19:16:47</t>
  </si>
  <si>
    <t>2024-02-05 21:19:55</t>
  </si>
  <si>
    <t>35-08-K01396_K-1396_ _97612347_ _97612347</t>
  </si>
  <si>
    <t>2024-02-05 16:56:21</t>
  </si>
  <si>
    <t>2024-02-05 18:26:12</t>
  </si>
  <si>
    <t>35-02-K00259_K-259_B_B_56362306</t>
  </si>
  <si>
    <t>2024-02-03 20:39:42</t>
  </si>
  <si>
    <t>2024-02-03 22:21:16</t>
  </si>
  <si>
    <t>35-22-M00900_ÇİLEME KÖK_ÇİLEME KÖY_M03_100801113</t>
  </si>
  <si>
    <t>2024-02-04 02:51:08</t>
  </si>
  <si>
    <t>2024-02-04 03:59:50</t>
  </si>
  <si>
    <t>35-03-K01338_K-1338_D_D_56374147</t>
  </si>
  <si>
    <t>2024-02-04 05:11:27</t>
  </si>
  <si>
    <t>45-73-M00057_ALAŞEHİR TR-57_ALAŞEHİR TR-57_45-73-M00057_81564842</t>
  </si>
  <si>
    <t>2024-02-02 09:02:45</t>
  </si>
  <si>
    <t>2024-02-02 10:42:25</t>
  </si>
  <si>
    <t>35-04-K02323_K-2323_ _99354201_ _99354201</t>
  </si>
  <si>
    <t>2024-02-05 13:31:45</t>
  </si>
  <si>
    <t>2024-02-05 14:32:23</t>
  </si>
  <si>
    <t>35-28-M00161_KOYUNDERE TR-12_KOYUNDERE TR-12_35-28-M00161_66532826</t>
  </si>
  <si>
    <t>2024-02-12 17:04:34</t>
  </si>
  <si>
    <t>2024-02-12 19:42:38</t>
  </si>
  <si>
    <t>35-28-M00377_SEYREK TR-8_ _95002626765_ _95002626765</t>
  </si>
  <si>
    <t>2024-02-03 08:32:05</t>
  </si>
  <si>
    <t>2024-02-03 13:27:39</t>
  </si>
  <si>
    <t>35-26-A00005_ÖZBEY İM_CEZA EVİ_L12_2066112</t>
  </si>
  <si>
    <t>2024-02-01 16:15:38</t>
  </si>
  <si>
    <t>2024-02-01 17:26:21</t>
  </si>
  <si>
    <t>45-74-M00029_TR-29_B_B_56402010</t>
  </si>
  <si>
    <t>2024-02-04 18:28:17</t>
  </si>
  <si>
    <t>2024-02-04 18:56:49</t>
  </si>
  <si>
    <t>2024-02-05 16:17:28</t>
  </si>
  <si>
    <t>2024-02-05 20:57:25</t>
  </si>
  <si>
    <t>35-30-M00706_TR-6 (M-706)_D_D01_79524757</t>
  </si>
  <si>
    <t>2024-02-03 09:36:53</t>
  </si>
  <si>
    <t>2024-02-03 10:06:25</t>
  </si>
  <si>
    <t>45-72-L00884_ILICAKSU TR-1_ILICAKSU TR-1_45-72-L00884_2349267</t>
  </si>
  <si>
    <t>2024-02-05 09:35:00</t>
  </si>
  <si>
    <t>2024-02-05 10:17:18</t>
  </si>
  <si>
    <t>35-03-K03735_K-3735_F_F_56364966</t>
  </si>
  <si>
    <t>2024-02-03 17:57:28</t>
  </si>
  <si>
    <t>2024-02-03 20:26:34</t>
  </si>
  <si>
    <t>35-04-K03872_K-3872_K-3872_35-04-K03872_2372146</t>
  </si>
  <si>
    <t>2024-02-01 21:16:50</t>
  </si>
  <si>
    <t>2024-02-01 22:00:48</t>
  </si>
  <si>
    <t>45-77-A00001_KULA İM_HatBaşıAyırıcı_79939740_M07_79939740</t>
  </si>
  <si>
    <t>2024-02-01 16:06:18</t>
  </si>
  <si>
    <t>2024-02-01 16:40:48</t>
  </si>
  <si>
    <t>45-81-M00001_SELENDİ DM_SELENDİ ŞEHİR-1_M02_2078270</t>
  </si>
  <si>
    <t>2024-02-05 12:55:49</t>
  </si>
  <si>
    <t>2024-02-05 13:26:36</t>
  </si>
  <si>
    <t>2024-02-04 09:19:17</t>
  </si>
  <si>
    <t>2024-02-04 09:55:35</t>
  </si>
  <si>
    <t>35-26-L00168_EĞRECİ TR-2_0_956605485_ _956605485</t>
  </si>
  <si>
    <t>2024-02-02 19:23:44</t>
  </si>
  <si>
    <t>2024-02-03 01:22:48</t>
  </si>
  <si>
    <t>35-02-K00777_K-777_ _913161467_ _913161467</t>
  </si>
  <si>
    <t>2024-02-01 17:38:02</t>
  </si>
  <si>
    <t>2024-02-01 21:34:10</t>
  </si>
  <si>
    <t>35-01-M02747_M-2747_F_F_56354554</t>
  </si>
  <si>
    <t>2024-02-04 05:20:51</t>
  </si>
  <si>
    <t>2024-02-04 06:24:59</t>
  </si>
  <si>
    <t>45-71-M00188_ÇINARLIKUYU KÖK_HatBaşıAyırıcı_53134658_M02_53134658</t>
  </si>
  <si>
    <t>2024-02-02 15:34:56</t>
  </si>
  <si>
    <t>2024-02-02 19:55:56</t>
  </si>
  <si>
    <t>35-19-L00113_TR-113 ZEYTİNALANI_B_B_65499809</t>
  </si>
  <si>
    <t>2024-02-03 20:42:59</t>
  </si>
  <si>
    <t>2024-02-04 00:00:21</t>
  </si>
  <si>
    <t>35-26-M00454_ÇAMLICA TR-1_SANAL BINA_95000461698_ _95000461698</t>
  </si>
  <si>
    <t>2024-02-05 16:20:46</t>
  </si>
  <si>
    <t>2024-02-05 17:27:07</t>
  </si>
  <si>
    <t>35-30-M00676_MELTEMKÖY SAHİL SİTESİ TR_B_B_65511099</t>
  </si>
  <si>
    <t>2024-02-05 20:10:08</t>
  </si>
  <si>
    <t>2024-02-05 20:51:17</t>
  </si>
  <si>
    <t>35-20-L00101_TOKATBAŞI TR-1_B_B_91003321</t>
  </si>
  <si>
    <t>2024-02-09 13:44:37</t>
  </si>
  <si>
    <t>2024-02-09 14:37:27</t>
  </si>
  <si>
    <t>45-75-M00306_KALEMOĞLU FINDIKOĞLU TR-1_B_B_56398567</t>
  </si>
  <si>
    <t>2024-02-01 17:06:00</t>
  </si>
  <si>
    <t>2024-02-01 19:09:20</t>
  </si>
  <si>
    <t>2024-02-01 21:25:08</t>
  </si>
  <si>
    <t>2024-02-02 00:55:50</t>
  </si>
  <si>
    <t>45-75-M00062_SALUR KÖK_HatBaşıAyırıcı_53135662_M03_53135662</t>
  </si>
  <si>
    <t>2024-02-04 18:37:43</t>
  </si>
  <si>
    <t>2024-02-04 21:52:06</t>
  </si>
  <si>
    <t>35-02-M00004_M-4_F_F3B_5815305</t>
  </si>
  <si>
    <t>2024-02-02 20:22:12</t>
  </si>
  <si>
    <t>2024-02-02 22:07:52</t>
  </si>
  <si>
    <t>35-22-M00233_TEKELİ TR-3_0_955254496_ _955254496</t>
  </si>
  <si>
    <t>2024-02-03 09:07:23</t>
  </si>
  <si>
    <t>2024-02-03 11:12:41</t>
  </si>
  <si>
    <t>35-28-M00293_YAHŞELLİ KÖK_HAYKIRAN_M01_66582619</t>
  </si>
  <si>
    <t>2024-02-05 08:53:24</t>
  </si>
  <si>
    <t>2024-02-05 09:09:42</t>
  </si>
  <si>
    <t>45-71-M00320_DM-01/51_ _953181874_ _953181874</t>
  </si>
  <si>
    <t>2024-02-05 17:17:12</t>
  </si>
  <si>
    <t>2024-02-05 19:32:14</t>
  </si>
  <si>
    <t>45-71-M00011_DM-1/65_H_h1b_45125303</t>
  </si>
  <si>
    <t>AG Box Arızası</t>
  </si>
  <si>
    <t>2024-02-05 21:19:44</t>
  </si>
  <si>
    <t>2024-02-05 23:20:46</t>
  </si>
  <si>
    <t>35-26-L00138_ÖZBEY TR-2_0_956602769_ _956602769</t>
  </si>
  <si>
    <t>2024-02-15 10:35:45</t>
  </si>
  <si>
    <t>2024-02-15 11:42:13</t>
  </si>
  <si>
    <t>35-18-L00192_L-192_L-192_35-18-L00192_2371629</t>
  </si>
  <si>
    <t>2024-02-13 13:32:11</t>
  </si>
  <si>
    <t>2024-02-13 15:28:12</t>
  </si>
  <si>
    <t>45-71-M00183_ÜÇPINAR DM_GÖKBEL_M09_72249134</t>
  </si>
  <si>
    <t>2024-02-02 19:25:23</t>
  </si>
  <si>
    <t>2024-02-02 19:40:03</t>
  </si>
  <si>
    <t>35-30-M00425_MEHMET ÖZEN VE ARKADAŞLARI TR_MEHMET ÖZEN VE ARKADAŞLARI TR_35-30-M00425_91484351</t>
  </si>
  <si>
    <t>2024-02-02 11:40:23</t>
  </si>
  <si>
    <t>2024-02-02 15:54:00</t>
  </si>
  <si>
    <t>45-71-M00119_DM-3/8 (KAYACIK)_45170359_dm3/8c1b_45180068</t>
  </si>
  <si>
    <t>2024-02-04 20:30:36</t>
  </si>
  <si>
    <t>2024-02-04 21:28:41</t>
  </si>
  <si>
    <t>35-28-M00182_ASARLIK TR-8_ASARLIK TR-8_35-28-M00182_2366130</t>
  </si>
  <si>
    <t>2024-02-05 11:01:32</t>
  </si>
  <si>
    <t>2024-02-05 17:35:16</t>
  </si>
  <si>
    <t>35-01-K00548_K-548_K-548_35-01-K00548_2364234</t>
  </si>
  <si>
    <t>2024-02-04 19:37:35</t>
  </si>
  <si>
    <t>2024-02-04 21:11:57</t>
  </si>
  <si>
    <t>35-18-L00286_L-286_83432202_H04_83432594</t>
  </si>
  <si>
    <t>2024-02-01 14:44:51</t>
  </si>
  <si>
    <t>2024-02-01 18:46:05</t>
  </si>
  <si>
    <t>35-17-M00185_KAPIKAYA TR-1_ _950303656_ _950303656</t>
  </si>
  <si>
    <t>2024-02-01 15:00:25</t>
  </si>
  <si>
    <t>2024-02-01 15:51:29</t>
  </si>
  <si>
    <t>35-01-K03798_K-3798_ _911151355_ _911151355</t>
  </si>
  <si>
    <t>2024-02-02 18:59:32</t>
  </si>
  <si>
    <t>2024-02-02 19:40:34</t>
  </si>
  <si>
    <t>35-14-M00332_TEPECİK KÖPRÜ DM_TEPECİK ÇIKIŞI (M-78)_M04_49833812</t>
  </si>
  <si>
    <t>2024-02-03 08:39:54</t>
  </si>
  <si>
    <t>2024-02-03 08:59:03</t>
  </si>
  <si>
    <t>35-27-L00213_ÖREN TR-1 KÖK_ESKİ BAĞYURDU (BAĞYURDU KÖK)_L07_100961813</t>
  </si>
  <si>
    <t>2024-02-04 10:01:21</t>
  </si>
  <si>
    <t>2024-02-04 14:30:00</t>
  </si>
  <si>
    <t>35-14-M00305_M-285_B_B1_66553331</t>
  </si>
  <si>
    <t>2024-02-03 23:54:42</t>
  </si>
  <si>
    <t>2024-02-04 01:25:03</t>
  </si>
  <si>
    <t>35-29-L00056_KIZILCAAVLU KÖK_KAZANLI ENH (CUMHURİYET KÖK)_L07_72209628</t>
  </si>
  <si>
    <t>2024-02-05 11:11:32</t>
  </si>
  <si>
    <t>2024-02-05 13:45:24</t>
  </si>
  <si>
    <t>2024-02-01 23:36:42</t>
  </si>
  <si>
    <t>2024-02-02 00:29:31</t>
  </si>
  <si>
    <t>45-71-M00183_ÜÇPINAR DM_PELİTALAN_M03_72249125</t>
  </si>
  <si>
    <t>Kablo Başlığı Arızası</t>
  </si>
  <si>
    <t>2024-02-02 11:13:02</t>
  </si>
  <si>
    <t>2024-02-02 14:34:27</t>
  </si>
  <si>
    <t>35-01-K03683_K-3683_Basın_912107606_ _912107606</t>
  </si>
  <si>
    <t>2024-02-05 14:27:18</t>
  </si>
  <si>
    <t>2024-02-05 17:09:15</t>
  </si>
  <si>
    <t>35-28-M00181_ASARLIK TR-7_B_B_91438387</t>
  </si>
  <si>
    <t>2024-02-03 18:51:57</t>
  </si>
  <si>
    <t>2024-02-03 20:02:01</t>
  </si>
  <si>
    <t>35-16-M00004_ZEYTİNDAĞ TR-2_B_B_90938487</t>
  </si>
  <si>
    <t>2024-02-01 17:34:03</t>
  </si>
  <si>
    <t>2024-02-01 20:17:04</t>
  </si>
  <si>
    <t>45-81-M00047_ÇANŞA KÖK__M02_2097360</t>
  </si>
  <si>
    <t>OG Parafudr Patlaması</t>
  </si>
  <si>
    <t>2024-02-05 15:08:52</t>
  </si>
  <si>
    <t>2024-02-05 18:38:12</t>
  </si>
  <si>
    <t>35-16-L00046_TR-46_DIREK TIPI TRAFO HUCRESI_H01_2043891</t>
  </si>
  <si>
    <t>2024-02-05 18:34:21</t>
  </si>
  <si>
    <t>2024-02-05 19:11:46</t>
  </si>
  <si>
    <t>45-83-A00003_DERBENT TM_TURGUTLU-3_M02_2063378</t>
  </si>
  <si>
    <t>2024-02-10 15:08:51</t>
  </si>
  <si>
    <t>2024-02-10 15:56:32</t>
  </si>
  <si>
    <t>35-01-M01638_M-1638_İbrahim Bey_911630883_ _911630883</t>
  </si>
  <si>
    <t>2024-02-02 16:54:09</t>
  </si>
  <si>
    <t>2024-02-02 17:25:43</t>
  </si>
  <si>
    <t>35-01-K04690_K-4690_ _911337681_ _911337681</t>
  </si>
  <si>
    <t>2024-02-01 16:34:41</t>
  </si>
  <si>
    <t>2024-02-01 17:39:59</t>
  </si>
  <si>
    <t>45-83-M00138_KERESTECİLER TR-1_0_955149834_ _955149834</t>
  </si>
  <si>
    <t>2024-02-02 16:24:47</t>
  </si>
  <si>
    <t>2024-02-02 18:35:48</t>
  </si>
  <si>
    <t>35-26-M00823_DM-2/15_SANAL BINA_95002637081_ _95002637081</t>
  </si>
  <si>
    <t>2024-02-05 14:47:32</t>
  </si>
  <si>
    <t>2024-02-05 17:44:08</t>
  </si>
  <si>
    <t>35-28-M00379_SEYREK TR-7 KÖK_SÜZBEYLİ-TUZCULU_M04_2093195</t>
  </si>
  <si>
    <t>2024-02-05 17:57:02</t>
  </si>
  <si>
    <t>2024-02-05 19:18:35</t>
  </si>
  <si>
    <t>35-04-K00488_K-488_Selay_98912804_ _98912804</t>
  </si>
  <si>
    <t>2024-02-01 15:06:16</t>
  </si>
  <si>
    <t>35-26-L00330_SUBAŞI-3_C_C_90994711</t>
  </si>
  <si>
    <t>2024-02-03 21:40:11</t>
  </si>
  <si>
    <t>2024-02-03 22:51:23</t>
  </si>
  <si>
    <t>35-19-M00018_DM-1/10 (TR-18)_6346787_6346787_60982629</t>
  </si>
  <si>
    <t>2024-02-02 17:42:35</t>
  </si>
  <si>
    <t>2024-02-02 20:08:18</t>
  </si>
  <si>
    <t>2024-02-02 08:38:50</t>
  </si>
  <si>
    <t>2024-02-02 11:35:16</t>
  </si>
  <si>
    <t>45-78-A00002_KARAPINAR İM_GERİ DÖNÜŞ FİDERİ_M05_66243667</t>
  </si>
  <si>
    <t>2024-02-05 14:54:03</t>
  </si>
  <si>
    <t>2024-02-05 15:34:10</t>
  </si>
  <si>
    <t>45-72-L01002_DM-11/TR-11_0_956499474_ _956499474</t>
  </si>
  <si>
    <t>2024-02-05 15:28:28</t>
  </si>
  <si>
    <t>2024-02-05 17:33:06</t>
  </si>
  <si>
    <t>35-04-M02922_M-2922_ _99705771_ _99705771</t>
  </si>
  <si>
    <t>2024-02-04 23:28:26</t>
  </si>
  <si>
    <t>2024-02-05 01:16:27</t>
  </si>
  <si>
    <t>35-31-L00201_SIRIMLI TR-1_B_B_91366350</t>
  </si>
  <si>
    <t>2024-02-01 20:47:39</t>
  </si>
  <si>
    <t>2024-02-01 23:03:29</t>
  </si>
  <si>
    <t>35-04-K00288_K-288_F_F01_83784324</t>
  </si>
  <si>
    <t>2024-02-02 17:13:42</t>
  </si>
  <si>
    <t>2024-02-02 21:24:38</t>
  </si>
  <si>
    <t>35-03-K03711_K-3711_B_B_56363247</t>
  </si>
  <si>
    <t>2024-02-05 13:04:25</t>
  </si>
  <si>
    <t>2024-02-05 16:12:55</t>
  </si>
  <si>
    <t>35-27-L00215_ÖREN TR-6_B_B_56371273</t>
  </si>
  <si>
    <t>2024-02-04 18:34:50</t>
  </si>
  <si>
    <t>2024-02-04 20:01:36</t>
  </si>
  <si>
    <t>35-20-L00347_SÖĞÜTÖREN TR-1_SANAL BINA_95002632894_ _95002632894</t>
  </si>
  <si>
    <t>2024-02-05 10:12:57</t>
  </si>
  <si>
    <t>2024-02-05 13:36:22</t>
  </si>
  <si>
    <t>35-01-K00217_K-217_E_E_56376755_56376755</t>
  </si>
  <si>
    <t>2024-02-27 17:15:43</t>
  </si>
  <si>
    <t>2024-02-27 17:57:57</t>
  </si>
  <si>
    <t>35-04-K02597_K-2597_K-2597_35-04-K02597_72036994</t>
  </si>
  <si>
    <t>2024-02-05 10:40:59</t>
  </si>
  <si>
    <t>2024-02-05 12:11:24</t>
  </si>
  <si>
    <t>35-21-L00051_YENİ LİMAN TR-2_D_D_91167071</t>
  </si>
  <si>
    <t>2024-02-02 20:39:49</t>
  </si>
  <si>
    <t>2024-02-02 21:57:35</t>
  </si>
  <si>
    <t>35-02-K00175_K-175_ _99468043_ _99468043</t>
  </si>
  <si>
    <t>2024-02-05 16:38:23</t>
  </si>
  <si>
    <t>2024-02-05 19:19:14</t>
  </si>
  <si>
    <t>45-71-M00387_DM-14/3_ _954729232_ _954729232</t>
  </si>
  <si>
    <t>2024-02-05 09:24:02</t>
  </si>
  <si>
    <t>2024-02-05 10:46:26</t>
  </si>
  <si>
    <t>35-27-M00900_SÜTÇÜLER DM_TOKİ-1_M18_92758019</t>
  </si>
  <si>
    <t>2024-02-04 11:29:01</t>
  </si>
  <si>
    <t>2024-02-04 16:43:33</t>
  </si>
  <si>
    <t>35-16-M00167_YUKARIBEY SULAMA TR-2_B_B_90999146</t>
  </si>
  <si>
    <t>2024-02-05 15:30:43</t>
  </si>
  <si>
    <t>2024-02-05 17:47:34</t>
  </si>
  <si>
    <t>45-71-M00387_DM-14/3_ _966485795_ _966485795</t>
  </si>
  <si>
    <t>2024-02-02 07:36:06</t>
  </si>
  <si>
    <t>2024-02-02 10:22:07</t>
  </si>
  <si>
    <t>45-78-L00229_KAPANCI KÖK_HatBaşıAyırıcı_53140495_L02_53140495</t>
  </si>
  <si>
    <t>2024-02-02 20:19:35</t>
  </si>
  <si>
    <t>2024-02-02 21:27:53</t>
  </si>
  <si>
    <t>35-28-M00382_VİLLAKENT TR-5_C_c1_5926360</t>
  </si>
  <si>
    <t>2024-02-03 16:55:29</t>
  </si>
  <si>
    <t>2024-02-03 20:25:10</t>
  </si>
  <si>
    <t>2024-02-04 19:19:11</t>
  </si>
  <si>
    <t>2024-02-04 22:29:27</t>
  </si>
  <si>
    <t>45-71-M00204_MURADİYE TR-5 (ESKİ MEZARLIK YANI)_COCA COLA_M02_2321022</t>
  </si>
  <si>
    <t>2024-02-03 01:34:33</t>
  </si>
  <si>
    <t>2024-02-03 02:11:04</t>
  </si>
  <si>
    <t>45-73-M00349_KİLLİK TR-1_ _945642562_ _945642562</t>
  </si>
  <si>
    <t>2024-02-04 21:58:13</t>
  </si>
  <si>
    <t>2024-02-04 23:13:02</t>
  </si>
  <si>
    <t>35-31-L00253_KARABURÇ KÖK_SARIKAYA KÖK_L05_2113678</t>
  </si>
  <si>
    <t>2024-02-05 12:26:37</t>
  </si>
  <si>
    <t>2024-02-05 16:17:52</t>
  </si>
  <si>
    <t>45-78-L00772_BAHÇECİK OKULLU TR_B_B_81387882</t>
  </si>
  <si>
    <t>2024-02-05 18:21:42</t>
  </si>
  <si>
    <t>2024-02-05 19:06:22</t>
  </si>
  <si>
    <t>35-01-K04858_K-231/A_B_B_91441685</t>
  </si>
  <si>
    <t>2024-02-01 17:38:35</t>
  </si>
  <si>
    <t>2024-02-01 19:21:49</t>
  </si>
  <si>
    <t>35-16-L00252_ÇAKIRLAR TR-1_A_A_90952340</t>
  </si>
  <si>
    <t>2024-02-06 01:02:22</t>
  </si>
  <si>
    <t>2024-02-06 02:43:20</t>
  </si>
  <si>
    <t>35-21-L00141_MORDOĞAN TR-3_0_953356805_ _953356805</t>
  </si>
  <si>
    <t>2024-02-01 18:16:45</t>
  </si>
  <si>
    <t>2024-02-01 22:55:16</t>
  </si>
  <si>
    <t>45-83-L00147_KÜÇÜK SANAYİ SİTESİ TR-6_0_955143526_ _955143526</t>
  </si>
  <si>
    <t>2024-02-01 17:58:47</t>
  </si>
  <si>
    <t>2024-02-01 19:51:09</t>
  </si>
  <si>
    <t>2024-02-08 18:07:59</t>
  </si>
  <si>
    <t>2024-02-08 18:51:21</t>
  </si>
  <si>
    <t>45-71-M00095_KARGIN KÖK_ŞİRVAN_M04_2076272</t>
  </si>
  <si>
    <t>2024-02-01 14:33:10</t>
  </si>
  <si>
    <t>2024-02-01 18:53:13</t>
  </si>
  <si>
    <t>35-07-K00210_K-210_ _99075110_ _99075110</t>
  </si>
  <si>
    <t>2024-02-12 23:53:17</t>
  </si>
  <si>
    <t>2024-02-13 01:55:38</t>
  </si>
  <si>
    <t>35-18-L00097_L-97_C_C_56371789</t>
  </si>
  <si>
    <t>2024-02-02 20:51:55</t>
  </si>
  <si>
    <t>2024-02-02 22:10:08</t>
  </si>
  <si>
    <t>2024-02-08 18:45:29</t>
  </si>
  <si>
    <t>2024-02-08 20:33:18</t>
  </si>
  <si>
    <t>2024-02-01 17:47:07</t>
  </si>
  <si>
    <t>2024-02-01 18:17:12</t>
  </si>
  <si>
    <t>35-02-M02898_M-2898_ _99834315_ _99834315</t>
  </si>
  <si>
    <t>2024-02-05 10:49:44</t>
  </si>
  <si>
    <t>2024-02-05 13:18:02</t>
  </si>
  <si>
    <t>35-13-L00085_GÖKÇEALAN TR-1_ _946419692_ _946419692</t>
  </si>
  <si>
    <t>2024-02-05 11:19:56</t>
  </si>
  <si>
    <t>2024-02-05 14:34:12</t>
  </si>
  <si>
    <t>35-26-L00332_SUBAŞI-5_A_A_90956381</t>
  </si>
  <si>
    <t>2024-02-10 12:20:39</t>
  </si>
  <si>
    <t>2024-02-10 15:50:26</t>
  </si>
  <si>
    <t>35-14-M00376_HARRAN SİTESİ__M02_2098101</t>
  </si>
  <si>
    <t>2024-02-05 21:06:09</t>
  </si>
  <si>
    <t>2024-02-05 22:17:49</t>
  </si>
  <si>
    <t>35-28-M00378_SEYREK TR-2/1_B_B01_79677006</t>
  </si>
  <si>
    <t>2024-02-01 19:46:31</t>
  </si>
  <si>
    <t>2024-02-01 21:35:25</t>
  </si>
  <si>
    <t>45-79-M00069_SARIGÖL DM_SELİMİYE FİDERİ_M18_2076606</t>
  </si>
  <si>
    <t>2024-02-04 04:55:39</t>
  </si>
  <si>
    <t>2024-02-04 05:19:15</t>
  </si>
  <si>
    <t>45-78-L00115_TR-115_B_B_91158513</t>
  </si>
  <si>
    <t>2024-02-04 18:15:38</t>
  </si>
  <si>
    <t>2024-02-04 19:44:47</t>
  </si>
  <si>
    <t>45-71-M00188_ÇINARLIKUYU KÖK_ÇINARLIKUYU TR-1_M02_72248777</t>
  </si>
  <si>
    <t>2024-02-05 10:29:11</t>
  </si>
  <si>
    <t>2024-02-05 14:28:28</t>
  </si>
  <si>
    <t>45-71-M00219_MURADİYE ORTA ÖLÇEKLİ SAN. TR-1_PANO_953246929_ _953246929</t>
  </si>
  <si>
    <t>2024-02-05 16:21:46</t>
  </si>
  <si>
    <t>2024-02-06 00:58:42</t>
  </si>
  <si>
    <t>45-71-M00183_ÜÇPINAR DM_ESKİ ÜÇPINAR_M11_72249517</t>
  </si>
  <si>
    <t>2024-02-05 20:04:33</t>
  </si>
  <si>
    <t>2024-02-05 20:40:09</t>
  </si>
  <si>
    <t>35-01-M02506_M-2506_D_D_56366002</t>
  </si>
  <si>
    <t>2024-02-01 13:43:47</t>
  </si>
  <si>
    <t>2024-02-01 15:34:14</t>
  </si>
  <si>
    <t>45-83-M00359_ÇAMPINAR TARIMSAL SULAMA TR-7_ÇAMPINAR TARIMSAL SULAMA TR-7_45-83-M00359_2356375</t>
  </si>
  <si>
    <t>2024-02-03 08:22:17</t>
  </si>
  <si>
    <t>2024-02-03 10:13:52</t>
  </si>
  <si>
    <t>45-75-M00065_KAYACIK KÖK_SARIALİLER_M03_84267109</t>
  </si>
  <si>
    <t>2024-02-02 16:52:36</t>
  </si>
  <si>
    <t>2024-02-02 17:05:26</t>
  </si>
  <si>
    <t>45-73-M01270_DM06-TR11_C_C02b_95481824</t>
  </si>
  <si>
    <t>2024-02-01 19:16:49</t>
  </si>
  <si>
    <t>2024-02-01 21:44:00</t>
  </si>
  <si>
    <t>35-22-M00116_METAL İŞLERİ TR-16_6053271_TR16A1_5914762</t>
  </si>
  <si>
    <t>2024-02-05 15:09:32</t>
  </si>
  <si>
    <t>2024-02-05 18:07:55</t>
  </si>
  <si>
    <t>2024-02-02 14:48:19</t>
  </si>
  <si>
    <t>2024-02-02 17:12:35</t>
  </si>
  <si>
    <t>35-01-K00002_K-2_N_N_56376368</t>
  </si>
  <si>
    <t>2024-02-03 00:08:43</t>
  </si>
  <si>
    <t>2024-02-03 01:05:17</t>
  </si>
  <si>
    <t>45-72-L00015_TR-2/15_TR-2/15_45-72-L00015_2351417</t>
  </si>
  <si>
    <t>2024-02-04 21:07:15</t>
  </si>
  <si>
    <t>45-80-M00100_MÜTEVELLİ KÖK_KARAAĞAÇLI_M01_72196257</t>
  </si>
  <si>
    <t>2024-02-05 09:02:17</t>
  </si>
  <si>
    <t>2024-02-05 09:41:52</t>
  </si>
  <si>
    <t>2024-02-04 18:36:36</t>
  </si>
  <si>
    <t>2024-02-04 23:54:07</t>
  </si>
  <si>
    <t>35-09-M00219_M-219_B_B_91254565</t>
  </si>
  <si>
    <t>2024-02-01 20:25:20</t>
  </si>
  <si>
    <t>2024-02-01 21:25:01</t>
  </si>
  <si>
    <t>35-28-M00882_YAHŞELLİ DM-5_HatBaşıAyırıcı_53133902_M10_53133902</t>
  </si>
  <si>
    <t>2024-02-05 13:56:51</t>
  </si>
  <si>
    <t>35-23-L00052_FOÇA TR-52_ _950412488_ _950412488</t>
  </si>
  <si>
    <t>2024-02-02 22:08:48</t>
  </si>
  <si>
    <t>2024-02-02 23:46:43</t>
  </si>
  <si>
    <t>45-71-M01512_BELENYENİCE KÖYÜ TR-1_A_A_56389217</t>
  </si>
  <si>
    <t>Klemens Arızası</t>
  </si>
  <si>
    <t>2024-02-10 15:07:06</t>
  </si>
  <si>
    <t>2024-02-10 21:34:33</t>
  </si>
  <si>
    <t>35-18-L00129_L-129_ _950436216_ _950436216</t>
  </si>
  <si>
    <t>2024-02-10 09:58:43</t>
  </si>
  <si>
    <t>2024-02-10 15:23:24</t>
  </si>
  <si>
    <t>45-77-L00158_BAŞIBÜYÜK KÖK_HatBaşıAyırıcı_76564802_L03_76564802</t>
  </si>
  <si>
    <t>2024-02-02 17:47:20</t>
  </si>
  <si>
    <t>2024-02-02 18:28:13</t>
  </si>
  <si>
    <t>45-78-M00688_YENİPAZAR TR-4_C_C_91062772</t>
  </si>
  <si>
    <t>2024-02-02 18:07:58</t>
  </si>
  <si>
    <t>2024-02-02 18:39:40</t>
  </si>
  <si>
    <t>35-20-L00347_SÖĞÜTÖREN TR-1_SÖĞÜTÖREN TR-1_35-20-L00347_2360688</t>
  </si>
  <si>
    <t>2024-02-03 09:36:36</t>
  </si>
  <si>
    <t>2024-02-03 16:46:23</t>
  </si>
  <si>
    <t>45-85-L00178_YUNUSLAR TR-1_A_A_56388475</t>
  </si>
  <si>
    <t>2024-02-04 16:41:42</t>
  </si>
  <si>
    <t>2024-02-04 20:08:50</t>
  </si>
  <si>
    <t>35-19-L00292_TR-292 (İM-1/TR-2)_0_956683333_ _956683333</t>
  </si>
  <si>
    <t>2024-02-05 07:22:04</t>
  </si>
  <si>
    <t>2024-02-05 10:14:00</t>
  </si>
  <si>
    <t>45-73-M01357_SARIPINAR KÖK_HatBaşıAyırıcı_53132812_M03_53132812</t>
  </si>
  <si>
    <t>2024-02-04 09:55:32</t>
  </si>
  <si>
    <t>2024-02-04 15:02:57</t>
  </si>
  <si>
    <t>35-23-M00302_FOÇA CEZA İNFAZ KURUMU KÖK_FOÇA İM_M02_67574140</t>
  </si>
  <si>
    <t>2024-02-05 19:01:17</t>
  </si>
  <si>
    <t>2024-02-05 19:41:19</t>
  </si>
  <si>
    <t>35-02-K02401_K-2401 GEÇİT_K-4617/K-48_K01_66551008</t>
  </si>
  <si>
    <t>2024-02-06 01:26:00</t>
  </si>
  <si>
    <t>2024-02-06 01:55:00</t>
  </si>
  <si>
    <t>45-81-M00046_OKLUİSA KÖK_HatBaşıAyırıcı_53135404_M03_53135404</t>
  </si>
  <si>
    <t>2024-02-02 15:43:23</t>
  </si>
  <si>
    <t>2024-02-02 17:49:56</t>
  </si>
  <si>
    <t>2024-02-03 01:21:04</t>
  </si>
  <si>
    <t>2024-02-03 03:47:15</t>
  </si>
  <si>
    <t>35-01-K01036_K-1036_Murat_912818275_ _912818275</t>
  </si>
  <si>
    <t>2024-02-02 22:09:18</t>
  </si>
  <si>
    <t>2024-02-03 00:30:44</t>
  </si>
  <si>
    <t>35-27-M00008_TR-8_TAŞLI YOL_M04_82864465</t>
  </si>
  <si>
    <t>2024-02-23 09:27:03</t>
  </si>
  <si>
    <t>2024-02-23 09:33:58</t>
  </si>
  <si>
    <t>45-71-M02249_DM-14/3A_ _953200542_ _953200542</t>
  </si>
  <si>
    <t>2024-02-03 22:33:43</t>
  </si>
  <si>
    <t>2024-02-04 03:10:17</t>
  </si>
  <si>
    <t>45-83-L00156_TR-2/11-A_0_955146417_ _955146417</t>
  </si>
  <si>
    <t>2024-02-02 22:23:40</t>
  </si>
  <si>
    <t>2024-02-02 23:51:37</t>
  </si>
  <si>
    <t>35-03-M03418_M-3418(YATIRIM REZERVE)_D_D_56363608</t>
  </si>
  <si>
    <t>2024-02-05 11:12:55</t>
  </si>
  <si>
    <t>2024-02-05 16:16:35</t>
  </si>
  <si>
    <t>35-28-M00162_KOYUNDERE TR-7_0_953374321_ _953374321</t>
  </si>
  <si>
    <t>2024-02-05 18:43:57</t>
  </si>
  <si>
    <t>2024-02-05 21:51:50</t>
  </si>
  <si>
    <t>35-23-M00360_BAĞARASI TR-13_BAĞARASI TR-13_35-23-M00360_79385539</t>
  </si>
  <si>
    <t>2024-02-02 19:59:47</t>
  </si>
  <si>
    <t>2024-02-02 21:33:07</t>
  </si>
  <si>
    <t>45-71-M00119_DM-3/8 (KAYACIK)_DAĞITIM TRAFOSU_M03_72061355</t>
  </si>
  <si>
    <t>2024-02-04 22:20:48</t>
  </si>
  <si>
    <t>45-71-M00095_KARGIN KÖK_AYTEKİNLER ESKİ HARMANDALI_M07_2076259</t>
  </si>
  <si>
    <t>2024-02-05 11:35:57</t>
  </si>
  <si>
    <t>2024-02-05 12:29:15</t>
  </si>
  <si>
    <t>45-72-M00047_TR-1/47_D_F01b_92711129</t>
  </si>
  <si>
    <t>2024-02-05 19:25:23</t>
  </si>
  <si>
    <t>2024-02-05 19:47:51</t>
  </si>
  <si>
    <t>35-01-K02009_K-2009_DIREK TIPI TRAFO HUCRESI_H01_2049642</t>
  </si>
  <si>
    <t>Kısa</t>
  </si>
  <si>
    <t>2024-02-05 21:26:44</t>
  </si>
  <si>
    <t>2024-02-05 21:26:56</t>
  </si>
  <si>
    <t>35-07-K03065_K-3065_B_3065/b1_5816494</t>
  </si>
  <si>
    <t>2024-02-01 16:42:51</t>
  </si>
  <si>
    <t>2024-02-01 20:11:33</t>
  </si>
  <si>
    <t>35-04-K04767_K-4767_B_B_91085029</t>
  </si>
  <si>
    <t>2024-02-02 19:00:23</t>
  </si>
  <si>
    <t>2024-02-02 22:28:02</t>
  </si>
  <si>
    <t>45-80-M00070_HACIRAHMANLI TR-1 KÖK_İSHAKÇELEBİ_M04_72197630</t>
  </si>
  <si>
    <t>2024-02-27 18:21:59</t>
  </si>
  <si>
    <t>2024-02-27 19:43:47</t>
  </si>
  <si>
    <t>45-71-M00112_DM-2/16 (BİM KARŞISI)_ZEYNEP HANIM APT_953203021_ _953203021</t>
  </si>
  <si>
    <t>2024-02-05 16:57:58</t>
  </si>
  <si>
    <t>2024-02-05 18:50:16</t>
  </si>
  <si>
    <t>35-02-M02075_M-2075_C_C1_60976622</t>
  </si>
  <si>
    <t>2024-02-05 16:17:53</t>
  </si>
  <si>
    <t>2024-02-05 18:42:04</t>
  </si>
  <si>
    <t>45-80-L00179_GÖKÇEKÖY FATİH MAH.TR-2_A_A_91175385</t>
  </si>
  <si>
    <t>2024-02-05 23:00:11</t>
  </si>
  <si>
    <t>2024-02-06 00:53:19</t>
  </si>
  <si>
    <t>45-78-M00074_SALİHLİ TR-74_C_C01_65770495</t>
  </si>
  <si>
    <t>2024-02-05 14:40:22</t>
  </si>
  <si>
    <t>2024-02-05 15:30:39</t>
  </si>
  <si>
    <t>35-22-M00234_TEKELİ TR-4_0_955253932_ _955253932</t>
  </si>
  <si>
    <t>2024-02-05 14:16:42</t>
  </si>
  <si>
    <t>2024-02-05 15:28:06</t>
  </si>
  <si>
    <t>35-22-M00300_MENDERES DM-2/TR-1_MENDERES-1_M17_2095708</t>
  </si>
  <si>
    <t>2024-02-29 10:39:22</t>
  </si>
  <si>
    <t>2024-02-29 11:48:46</t>
  </si>
  <si>
    <t>35-09-K03322_K-3322_36_914646381_ _914646381</t>
  </si>
  <si>
    <t>2024-02-21 18:29:16</t>
  </si>
  <si>
    <t>2024-02-21 19:50:03</t>
  </si>
  <si>
    <t>35-21-L00053_KARABURUN BOZKÖY_B_B_91064926</t>
  </si>
  <si>
    <t>2024-02-03 20:27:49</t>
  </si>
  <si>
    <t>2024-02-03 23:38:55</t>
  </si>
  <si>
    <t>35-19-M00002_YASEMİN DM_DARÜLŞAFAKA SEV VAKFI_M08_2116642</t>
  </si>
  <si>
    <t>2024-02-04 08:19:09</t>
  </si>
  <si>
    <t>2024-02-04 09:14:25</t>
  </si>
  <si>
    <t>35-21-L00108_ESENDERE TR-1_C_C_82668928</t>
  </si>
  <si>
    <t>2024-02-02 16:49:20</t>
  </si>
  <si>
    <t>2024-02-02 18:25:06</t>
  </si>
  <si>
    <t>35-17-M00015_TR-15_ _950306842_ _950306842</t>
  </si>
  <si>
    <t>2024-02-02 19:26:11</t>
  </si>
  <si>
    <t>2024-02-02 22:29:51</t>
  </si>
  <si>
    <t>45-71-M00388_DM-11F TURGUT ÖZAL-2_DM-11F TURGUT ÖZAL-2_45-71-M00388_66174728</t>
  </si>
  <si>
    <t>2024-02-05 19:33:36</t>
  </si>
  <si>
    <t>2024-02-05 21:09:34</t>
  </si>
  <si>
    <t>35-22-M00116_METAL İŞLERİ TR-16_5841690_TR16/G1_5914683</t>
  </si>
  <si>
    <t>2024-02-05 13:16:54</t>
  </si>
  <si>
    <t>2024-02-05 14:22:01</t>
  </si>
  <si>
    <t>35-02-K00814_K-814_ _913007922_ _913007922</t>
  </si>
  <si>
    <t>2024-02-04 20:57:06</t>
  </si>
  <si>
    <t>2024-02-04 21:59:33</t>
  </si>
  <si>
    <t>35-22-M00088_TEKELİ DM_ESKİ AHMETBEYLİ_M08_48495817</t>
  </si>
  <si>
    <t>2024-02-05 10:59:08</t>
  </si>
  <si>
    <t>2024-02-05 16:51:19</t>
  </si>
  <si>
    <t>35-19-M00002_YASEMİN DM_KUŞÇULAR DM-2_M02_2116640</t>
  </si>
  <si>
    <t>2024-02-05 08:44:29</t>
  </si>
  <si>
    <t>2024-02-05 09:41:02</t>
  </si>
  <si>
    <t>35-07-K01068_K-1068_D_D_56374437</t>
  </si>
  <si>
    <t>2024-02-05 18:26:48</t>
  </si>
  <si>
    <t>2024-02-05 22:08:12</t>
  </si>
  <si>
    <t>45-80-L00179_GÖKÇEKÖY FATİH MAH.TR-2_GÖKÇEKÖY FATİH MAH.TR-2_45-80-L00179_2361960</t>
  </si>
  <si>
    <t>2024-02-06 01:30:38</t>
  </si>
  <si>
    <t>35-01-M01250_M-1250_B_1B_5873220</t>
  </si>
  <si>
    <t>2024-02-02 17:40:47</t>
  </si>
  <si>
    <t>2024-02-02 19:25:24</t>
  </si>
  <si>
    <t>35-18-L00111_L-111 OVACIK_D_D_91417158</t>
  </si>
  <si>
    <t>2024-02-02 18:14:06</t>
  </si>
  <si>
    <t>2024-02-02 22:34:16</t>
  </si>
  <si>
    <t>45-83-M00131_İSTASYONALTI KÖK_MANİSA-2 ÇIKIŞ_M01_2329936</t>
  </si>
  <si>
    <t>2024-02-03 11:09:26</t>
  </si>
  <si>
    <t>2024-02-03 12:36:23</t>
  </si>
  <si>
    <t>35-16-L00022_TR-22_TR-24_L04_72009158</t>
  </si>
  <si>
    <t>2024-02-05 18:34:59</t>
  </si>
  <si>
    <t>2024-02-05 18:52:34</t>
  </si>
  <si>
    <t>35-10-K01906_K-1906_SANAL BINA_962686873_ _962686873</t>
  </si>
  <si>
    <t>2024-02-04 18:47:43</t>
  </si>
  <si>
    <t>2024-02-04 19:59:35</t>
  </si>
  <si>
    <t>35-01-M01228_M-1228_M-1228_35-01-M01228_2349596</t>
  </si>
  <si>
    <t>2024-02-04 18:55:49</t>
  </si>
  <si>
    <t>2024-02-04 20:07:11</t>
  </si>
  <si>
    <t>35-27-L00232_BAĞYURDU TR-5_C_C_56363883</t>
  </si>
  <si>
    <t>2024-02-04 19:10:40</t>
  </si>
  <si>
    <t>2024-02-04 21:36:59</t>
  </si>
  <si>
    <t>45-77-A00001_KULA İM_HatBaşıAyırıcı_89227339_M03_89227339</t>
  </si>
  <si>
    <t>2024-02-05 12:25:53</t>
  </si>
  <si>
    <t>2024-02-05 13:31:39</t>
  </si>
  <si>
    <t>35-01-K00429_K-429_C_C_60984767</t>
  </si>
  <si>
    <t>2024-02-04 21:59:46</t>
  </si>
  <si>
    <t>2024-02-05 02:00:52</t>
  </si>
  <si>
    <t>35-03-M02241_M-2241 BELENBAŞI TR-1_M-2241 BELENBAŞI TR-1_35-03-M02241_79439383</t>
  </si>
  <si>
    <t>2024-02-03 09:14:06</t>
  </si>
  <si>
    <t>2024-02-03 11:03:32</t>
  </si>
  <si>
    <t>45-81-M00044_DUMANLAR KÖK_KARABEYLER_M02_72038296</t>
  </si>
  <si>
    <t>2024-02-05 09:31:05</t>
  </si>
  <si>
    <t>2024-02-05 10:18:27</t>
  </si>
  <si>
    <t>35-17-M00196_DEMİRKENT_C_C_83693663</t>
  </si>
  <si>
    <t>2024-02-05 20:29:40</t>
  </si>
  <si>
    <t>2024-02-05 21:07:03</t>
  </si>
  <si>
    <t>45-71-M02141_TR-1/53B _ _953239997_ _953239997</t>
  </si>
  <si>
    <t>2024-02-02 19:26:57</t>
  </si>
  <si>
    <t>2024-02-02 22:44:08</t>
  </si>
  <si>
    <t>35-14-L00201_L-201 GÜZELÇİFTLİK_0_956648591_ _956648591</t>
  </si>
  <si>
    <t>2024-02-04 23:34:18</t>
  </si>
  <si>
    <t>2024-02-05 01:31:19</t>
  </si>
  <si>
    <t>35-26-M00027_TR-27 GÜVEN YAPI _PANO_956630723_ _956630723</t>
  </si>
  <si>
    <t>2024-02-02 19:46:34</t>
  </si>
  <si>
    <t>2024-02-02 23:42:16</t>
  </si>
  <si>
    <t>45-71-M00559_DM-14/10_DM-14/10_45-71-M00559_66508906</t>
  </si>
  <si>
    <t>2024-02-08 19:26:31</t>
  </si>
  <si>
    <t>2024-02-08 20:22:49</t>
  </si>
  <si>
    <t>35-19-M00246_SEFAKÖY KÖK__M01_2061152</t>
  </si>
  <si>
    <t>2024-02-03 22:17:18</t>
  </si>
  <si>
    <t>2024-02-03 23:07:29</t>
  </si>
  <si>
    <t>35-18-A00001_ÇEŞME İM_OVACIK_L08_2053079</t>
  </si>
  <si>
    <t>2024-02-04 06:26:18</t>
  </si>
  <si>
    <t>2024-02-04 07:05:35</t>
  </si>
  <si>
    <t>35-03-M00994_M-994_F_F_56372549</t>
  </si>
  <si>
    <t>2024-02-02 16:41:50</t>
  </si>
  <si>
    <t>2024-02-02 19:55:42</t>
  </si>
  <si>
    <t>45-73-M00014_DM02/TR10_TR-16_M04_95563405</t>
  </si>
  <si>
    <t>2024-02-05 02:21:01</t>
  </si>
  <si>
    <t>2024-02-05 03:16:42</t>
  </si>
  <si>
    <t>35-04-K00807_K-807_ _99391224_ _99391224</t>
  </si>
  <si>
    <t>2024-02-03 09:06:23</t>
  </si>
  <si>
    <t>2024-02-03 11:16:07</t>
  </si>
  <si>
    <t>45-79-M00121_ŞEYHDAVUTLAR TR-4 KEMİKLİ_C_C_56387153</t>
  </si>
  <si>
    <t>2024-02-10 15:53:09</t>
  </si>
  <si>
    <t>2024-02-10 19:38:08</t>
  </si>
  <si>
    <t>35-18-A00002_ALAÇATI İM_TR-2 34500 ÇIKIŞ_M14_2052446</t>
  </si>
  <si>
    <t>2024-02-05 13:10:13</t>
  </si>
  <si>
    <t>2024-02-05 13:11:41</t>
  </si>
  <si>
    <t>35-17-M00345_ÇAKMAKLI TR-1_DAM_950311737_ _950311737</t>
  </si>
  <si>
    <t>2024-02-04 15:31:42</t>
  </si>
  <si>
    <t>2024-02-04 17:42:00</t>
  </si>
  <si>
    <t>35-26-A00004_ARSLANLAR TM_KUTLUTAŞ_M29_2307568</t>
  </si>
  <si>
    <t>2024-02-05 08:39:25</t>
  </si>
  <si>
    <t>2024-02-05 14:17:41</t>
  </si>
  <si>
    <t>45-71-M00123_GÜZELKÖY KÖK_KÖY GİRİŞİ_M02_50218013</t>
  </si>
  <si>
    <t>2024-02-05 10:47:33</t>
  </si>
  <si>
    <t>2024-02-05 17:20:16</t>
  </si>
  <si>
    <t>35-26-M00538_KUŞÇUBURUN-3_C_C_91176838</t>
  </si>
  <si>
    <t>2024-02-01 20:42:49</t>
  </si>
  <si>
    <t>45-77-M00024_GÖKÇEÖREN KÖK_HatBaşıAyırıcı_53134140_M01_53134140</t>
  </si>
  <si>
    <t>2024-02-05 09:27:50</t>
  </si>
  <si>
    <t>2024-02-05 10:03:03</t>
  </si>
  <si>
    <t>35-14-M00120_ÖMÜR BELDESİ TR_M-42_M01_80640503</t>
  </si>
  <si>
    <t>35-28-M00161_KOYUNDERE TR-12_DAĞITIM TRAFO KOYUNDERE TR-12_M03_66532802</t>
  </si>
  <si>
    <t>2024-02-08 19:45:31</t>
  </si>
  <si>
    <t>2024-02-08 21:42:01</t>
  </si>
  <si>
    <t>45-82-M00255_CENKYERİ TR-7_D_D_91390189</t>
  </si>
  <si>
    <t>2024-02-02 18:42:16</t>
  </si>
  <si>
    <t>2024-02-02 19:31:36</t>
  </si>
  <si>
    <t>2024-02-04 21:56:35</t>
  </si>
  <si>
    <t>2024-02-05 00:15:42</t>
  </si>
  <si>
    <t>35-23-M00208_YENİBAĞARASI TR-2_YENİBAĞARASI TR-2_35-23-M00208_59843531</t>
  </si>
  <si>
    <t>2024-02-09 17:25:18</t>
  </si>
  <si>
    <t>2024-02-09 22:16:49</t>
  </si>
  <si>
    <t>35-13-L00009_TR-9_ _946420525_ _946420525</t>
  </si>
  <si>
    <t>2024-02-02 08:58:17</t>
  </si>
  <si>
    <t>2024-02-02 10:07:45</t>
  </si>
  <si>
    <t>45-78-L00727_SALİHLİ TR-30/A_C_C_91333784</t>
  </si>
  <si>
    <t>2024-02-05 09:33:13</t>
  </si>
  <si>
    <t>2024-02-05 14:46:38</t>
  </si>
  <si>
    <t>35-30-L00064_TR-64_ _955326939_ _955326939</t>
  </si>
  <si>
    <t>2024-02-27 18:54:46</t>
  </si>
  <si>
    <t>2024-02-27 21:08:20</t>
  </si>
  <si>
    <t>45-71-M00123_GÜZELKÖY KÖK_SULAMA_M06_50218009</t>
  </si>
  <si>
    <t>2024-02-03 08:26:16</t>
  </si>
  <si>
    <t>2024-02-03 09:23:37</t>
  </si>
  <si>
    <t>35-23-M00003_YENİFOÇA TR-3_B_B_56373627</t>
  </si>
  <si>
    <t>2024-02-04 21:49:40</t>
  </si>
  <si>
    <t>2024-02-04 23:18:12</t>
  </si>
  <si>
    <t>35-28-M00570_ULUKENT DM-1/10_Manolya_953382460_ _953382460</t>
  </si>
  <si>
    <t>2024-02-03 06:59:59</t>
  </si>
  <si>
    <t>2024-02-03 09:36:42</t>
  </si>
  <si>
    <t>35-09-K04579_K-4579_ _95000121224_ _95000121224</t>
  </si>
  <si>
    <t>2024-02-05 07:28:10</t>
  </si>
  <si>
    <t>2024-02-05 09:17:07</t>
  </si>
  <si>
    <t>2024-02-05 23:11:06</t>
  </si>
  <si>
    <t>2024-02-06 00:16:49</t>
  </si>
  <si>
    <t>35-09-K01464_K-1464_44_914563875_ _914563875</t>
  </si>
  <si>
    <t>2024-02-02 20:20:16</t>
  </si>
  <si>
    <t>2024-02-02 21:17:47</t>
  </si>
  <si>
    <t>45-71-M00137_SELİMŞAHLAR TR-2_TOKİ_M03_2080337</t>
  </si>
  <si>
    <t>2024-02-03 07:43:36</t>
  </si>
  <si>
    <t>2024-02-03 08:57:05</t>
  </si>
  <si>
    <t>35-03-M02846_M-2846_M-2845_M04_72156317</t>
  </si>
  <si>
    <t>2024-02-06 00:13:47</t>
  </si>
  <si>
    <t>2024-02-06 01:25:38</t>
  </si>
  <si>
    <t>35-14-L00076_L-76 DEPREM KONUTLARI-1_0_956645333_ _956645333</t>
  </si>
  <si>
    <t>2024-02-02 12:49:15</t>
  </si>
  <si>
    <t>2024-02-02 19:08:07</t>
  </si>
  <si>
    <t>35-14-M00425_SIĞACIK DM (L-35)_E_E_60984801</t>
  </si>
  <si>
    <t>2024-02-05 23:30:20</t>
  </si>
  <si>
    <t>2024-02-06 01:00:27</t>
  </si>
  <si>
    <t>45-71-M01214Ö_SELDA PALABIYIK VE ARK.ÖZEL TR_DIREK TIPI TRAFO HUCRESI_H01_2084651</t>
  </si>
  <si>
    <t>2024-02-05 13:48:36</t>
  </si>
  <si>
    <t>2024-02-05 20:37:14</t>
  </si>
  <si>
    <t>45-83-M00132_İZZETTİN KÖK_SİNİRLİ_M02_2107099</t>
  </si>
  <si>
    <t>2024-02-05 16:54:34</t>
  </si>
  <si>
    <t>2024-02-05 17:32:40</t>
  </si>
  <si>
    <t>35-02-K04795_K-4795_D_D_72410996</t>
  </si>
  <si>
    <t>2024-02-02 09:37:52</t>
  </si>
  <si>
    <t>2024-02-02 11:13:44</t>
  </si>
  <si>
    <t>35-15-L01021_CEVİZALAN TR-1_CEVİZALAN TR-1_35-15-L01021_2365055</t>
  </si>
  <si>
    <t>2024-02-02 19:11:32</t>
  </si>
  <si>
    <t>35-01-K00290_K-290_F_F_60983927</t>
  </si>
  <si>
    <t>2024-02-05 01:09:20</t>
  </si>
  <si>
    <t>2024-02-05 02:54:49</t>
  </si>
  <si>
    <t>45-74-M00003_TR-3_TR-12_M02_72227521</t>
  </si>
  <si>
    <t>2024-02-05 09:09:28</t>
  </si>
  <si>
    <t>2024-02-05 09:36:01</t>
  </si>
  <si>
    <t>35-18-L00456_L-456_A_A2_5894313</t>
  </si>
  <si>
    <t>2024-02-02 16:20:08</t>
  </si>
  <si>
    <t>2024-02-02 20:14:22</t>
  </si>
  <si>
    <t>35-04-K03010_K-3010_D_D1B_5819879</t>
  </si>
  <si>
    <t>2024-02-05 05:56:27</t>
  </si>
  <si>
    <t>2024-02-05 08:53:31</t>
  </si>
  <si>
    <t>45-77-L00036_TR-36_B_b1b_42438056</t>
  </si>
  <si>
    <t>2024-02-02 18:27:51</t>
  </si>
  <si>
    <t>2024-02-02 19:05:12</t>
  </si>
  <si>
    <t>45-72-L00980_DM-8_F_F01b_93964997</t>
  </si>
  <si>
    <t>2024-02-03 01:53:09</t>
  </si>
  <si>
    <t>45-82-M00102_SOMA TR-16/3_SOMA TR-16/3_45-82-M00102_2369259</t>
  </si>
  <si>
    <t>2024-02-05 01:12:50</t>
  </si>
  <si>
    <t>2024-02-05 01:48:55</t>
  </si>
  <si>
    <t>45-80-M00080_HALİTPAŞA TR-9_C_C_91023997</t>
  </si>
  <si>
    <t>2024-02-02 21:46:10</t>
  </si>
  <si>
    <t>2024-02-02 22:27:14</t>
  </si>
  <si>
    <t>45-82-M00102_SOMA TR-16/3_B_B_91421102</t>
  </si>
  <si>
    <t>2024-02-04 23:47:15</t>
  </si>
  <si>
    <t>35-13-A00004_SELÇUK İM/DM_SELÇUK ZİRAİ SULAMA_L05_65986069</t>
  </si>
  <si>
    <t>2024-02-05 09:03:13</t>
  </si>
  <si>
    <t>2024-02-05 09:21:11</t>
  </si>
  <si>
    <t>35-01-K00837_K-837_ _912111625_ _912111625</t>
  </si>
  <si>
    <t>2024-02-05 17:50:06</t>
  </si>
  <si>
    <t>2024-02-05 19:55:19</t>
  </si>
  <si>
    <t>35-01-K03597_K-3597_F_F_56375731</t>
  </si>
  <si>
    <t>2024-02-04 20:47:32</t>
  </si>
  <si>
    <t>2024-02-04 21:18:43</t>
  </si>
  <si>
    <t>2024-02-03 09:24:44</t>
  </si>
  <si>
    <t>2024-02-03 13:33:30</t>
  </si>
  <si>
    <t>35-01-M02896_M-2896(YATIRIM REZERVE)_ _911019019_ _911019019</t>
  </si>
  <si>
    <t>2024-02-04 21:52:32</t>
  </si>
  <si>
    <t>2024-02-05 01:09:58</t>
  </si>
  <si>
    <t>45-83-A00001_TURGUTLU İM_STADYUM-2_M02_42295731</t>
  </si>
  <si>
    <t>2024-02-06 00:02:18</t>
  </si>
  <si>
    <t>2024-02-06 04:43:57</t>
  </si>
  <si>
    <t>35-27-M00346_DAMLACIK TR 1_ _914541185_ _914541185</t>
  </si>
  <si>
    <t>2024-02-05 14:36:16</t>
  </si>
  <si>
    <t>2024-02-05 17:21:40</t>
  </si>
  <si>
    <t>35-18-A00003_ÇİFTLİK İM_SAĞLIKÇILAR_L06_2054614</t>
  </si>
  <si>
    <t>2024-02-04 21:58:08</t>
  </si>
  <si>
    <t>2024-02-04 23:07:38</t>
  </si>
  <si>
    <t>35-22-M00085_DEĞİRMENDERE DM_ÇİLEME-MALTA-SANCAKLI_M08_50066533</t>
  </si>
  <si>
    <t>2024-02-05 09:33:00</t>
  </si>
  <si>
    <t>2024-02-05 17:10:34</t>
  </si>
  <si>
    <t>35-01-M02911_M-2911_ _911176360_ _911176360</t>
  </si>
  <si>
    <t>2024-02-05 13:56:50</t>
  </si>
  <si>
    <t>2024-02-05 18:47:25</t>
  </si>
  <si>
    <t>35-04-K04773_K-4773_K-4773_35-04-K04773_55022081</t>
  </si>
  <si>
    <t>2024-02-08 20:13:24</t>
  </si>
  <si>
    <t>2024-02-08 21:13:06</t>
  </si>
  <si>
    <t>35-29-L00308_KÜÇÜKKEMERDERE KÜPALAN_B_B_91338257</t>
  </si>
  <si>
    <t>2024-02-05 14:57:42</t>
  </si>
  <si>
    <t>2024-02-05 16:49:17</t>
  </si>
  <si>
    <t>35-30-M00032_EYKO TR-6_SANAL BINA_95002610556_ _95002610556</t>
  </si>
  <si>
    <t>2024-02-09 15:21:20</t>
  </si>
  <si>
    <t>2024-02-09 18:04:58</t>
  </si>
  <si>
    <t>35-18-A00004_GERMİYAN İM_KARABURUN-3 (KARAREİS KÖK)_M02_2064601</t>
  </si>
  <si>
    <t>2024-02-08 21:40:47</t>
  </si>
  <si>
    <t>2024-02-08 21:52:42</t>
  </si>
  <si>
    <t>35-16-L00070_TR-70_B_B_90964285</t>
  </si>
  <si>
    <t>2024-02-02 21:37:06</t>
  </si>
  <si>
    <t>2024-02-02 22:14:42</t>
  </si>
  <si>
    <t>45-71-M00188_ÇINARLIKUYU KÖK_HatBaşıAyırıcı_53134680_M02_53134680</t>
  </si>
  <si>
    <t>2024-02-05 14:58:11</t>
  </si>
  <si>
    <t>2024-02-05 22:24:37</t>
  </si>
  <si>
    <t>35-01-K04648_K-4648_D_D_91090357</t>
  </si>
  <si>
    <t>2024-02-04 22:32:23</t>
  </si>
  <si>
    <t>2024-02-05 00:09:25</t>
  </si>
  <si>
    <t>35-23-M00122_BAĞARASI TR-6_ _950416423_ _950416423</t>
  </si>
  <si>
    <t>2024-02-05 17:02:57</t>
  </si>
  <si>
    <t>2024-02-05 23:10:04</t>
  </si>
  <si>
    <t>45-83-L00325_DERBENT TR-1_B_B_56399456</t>
  </si>
  <si>
    <t>2024-02-14 11:38:00</t>
  </si>
  <si>
    <t>2024-02-14 11:55:57</t>
  </si>
  <si>
    <t>35-30-M00701_TR-76 (M-701)_HARABEE_955329467_ _955329467</t>
  </si>
  <si>
    <t>2024-02-19 16:08:20</t>
  </si>
  <si>
    <t>2024-02-19 17:36:56</t>
  </si>
  <si>
    <t>35-04-K01249_K-1249_F_F02b_78798286</t>
  </si>
  <si>
    <t>2024-02-05 09:29:01</t>
  </si>
  <si>
    <t>2024-02-05 12:43:51</t>
  </si>
  <si>
    <t>2024-02-05 23:19:54</t>
  </si>
  <si>
    <t>2024-02-06 01:29:27</t>
  </si>
  <si>
    <t>45-71-M00168_DM-2/36_B_B_56404343</t>
  </si>
  <si>
    <t>2024-02-04 23:39:48</t>
  </si>
  <si>
    <t>2024-02-05 00:47:56</t>
  </si>
  <si>
    <t>35-26-L00145_ASLANLAR TR-2_0_956606488_ _956606488</t>
  </si>
  <si>
    <t>2024-02-05 16:04:16</t>
  </si>
  <si>
    <t>2024-02-05 18:17:23</t>
  </si>
  <si>
    <t>35-15-L00084_BIÇAKÇI OVACIK TR-5_C_C_91224780</t>
  </si>
  <si>
    <t>2024-02-05 19:31:09</t>
  </si>
  <si>
    <t>2024-02-05 23:40:20</t>
  </si>
  <si>
    <t>35-01-K04034_K-4034_K-2571_K02_65790143</t>
  </si>
  <si>
    <t>2024-02-14 11:38:49</t>
  </si>
  <si>
    <t>2024-02-14 14:02:00</t>
  </si>
  <si>
    <t>2024-02-05 09:08:44</t>
  </si>
  <si>
    <t>2024-02-05 09:42:40</t>
  </si>
  <si>
    <t>35-18-L00544_SAĞLIKÇILAR DM_ALTINYUNUS DM_L01_2324613</t>
  </si>
  <si>
    <t>2024-02-04 21:58:11</t>
  </si>
  <si>
    <t>2024-02-04 23:14:18</t>
  </si>
  <si>
    <t>35-23-M00151_GERENKÖY TR-5_42127887_a8_42128938</t>
  </si>
  <si>
    <t>2024-02-08 23:08:06</t>
  </si>
  <si>
    <t>2024-02-08 23:30:35</t>
  </si>
  <si>
    <t>35-20-M00085_PINARLI KÖK_TR-6 - TR-7_M06_72358823</t>
  </si>
  <si>
    <t>2024-02-03 06:22:50</t>
  </si>
  <si>
    <t>2024-02-03 07:05:51</t>
  </si>
  <si>
    <t>45-79-M00419_DİNDARLI TR-5 URUFLAR_A_A_91013430_91013430</t>
  </si>
  <si>
    <t>2024-02-19 16:29:42</t>
  </si>
  <si>
    <t>2024-02-19 18:59:12</t>
  </si>
  <si>
    <t>35-30-M00710_TR-10 (M-710)_A_A02_79525631</t>
  </si>
  <si>
    <t>2024-02-04 20:38:54</t>
  </si>
  <si>
    <t>2024-02-04 21:49:29</t>
  </si>
  <si>
    <t>35-02-M02987_M-2987_ _95001283665_ _95001283665</t>
  </si>
  <si>
    <t>2024-02-12 10:51:30</t>
  </si>
  <si>
    <t>2024-02-12 14:25:28</t>
  </si>
  <si>
    <t>35-18-A00003_ÇİFTLİK İM_GOLF-2_L13_2054624</t>
  </si>
  <si>
    <t>2024-02-10 16:22:30</t>
  </si>
  <si>
    <t>2024-02-10 16:58:25</t>
  </si>
  <si>
    <t>45-86-M00044_KEMHALLI KÖK_HatBaşıAyırıcı_75176085_M01_75176085</t>
  </si>
  <si>
    <t>2024-02-05 19:03:56</t>
  </si>
  <si>
    <t>2024-02-05 21:17:05</t>
  </si>
  <si>
    <t>45-75-M00091_KUYUCAK KARAPINAR TR-1_A_A_91429438</t>
  </si>
  <si>
    <t>2024-02-09 18:08:37</t>
  </si>
  <si>
    <t>2024-02-09 19:05:44</t>
  </si>
  <si>
    <t>45-83-L00298_AYVACIK TR-1_0_955158898_ _955158898</t>
  </si>
  <si>
    <t>2024-02-05 19:37:18</t>
  </si>
  <si>
    <t>2024-02-05 22:26:19</t>
  </si>
  <si>
    <t>45-73-M00136_PİYADELER KÖK_KEMALİYE-2_M012_95514236</t>
  </si>
  <si>
    <t>2024-02-06 01:43:36</t>
  </si>
  <si>
    <t>2024-02-06 01:59:42</t>
  </si>
  <si>
    <t>35-30-M00715_TR-15 ( M-715)_ _955298050_ _955298050</t>
  </si>
  <si>
    <t>2024-02-05 20:00:04</t>
  </si>
  <si>
    <t>2024-02-05 21:19:26</t>
  </si>
  <si>
    <t>35-19-L00167_GÜLBAHÇE TR-7_B_B_91020048</t>
  </si>
  <si>
    <t>2024-02-10 16:48:01</t>
  </si>
  <si>
    <t>2024-02-10 18:31:57</t>
  </si>
  <si>
    <t>35-17-M00378Ö_ADİL YURT ÖZEL TR_DIREK TIPI TRAFO HUCRESI_H01_2058412</t>
  </si>
  <si>
    <t>2024-02-27 19:42:59</t>
  </si>
  <si>
    <t>2024-02-27 23:18:26</t>
  </si>
  <si>
    <t>35-19-L00067_TR-67_C_C_65512639</t>
  </si>
  <si>
    <t>2024-02-05 20:13:19</t>
  </si>
  <si>
    <t>2024-02-05 21:44:24</t>
  </si>
  <si>
    <t>45-79-M00069_SARIGÖL DM_SARIGÖL 2 GİRİŞ_M02_2318416</t>
  </si>
  <si>
    <t>2024-02-06 01:01:45</t>
  </si>
  <si>
    <t>2024-02-06 01:25:52</t>
  </si>
  <si>
    <t>35-15-M00359_TR-90_ _950360715_ _950360715</t>
  </si>
  <si>
    <t>2024-02-06 00:57:17</t>
  </si>
  <si>
    <t>2024-02-06 01:58:58</t>
  </si>
  <si>
    <t>35-02-K04277_K-4277_ _99844415_ _99844415</t>
  </si>
  <si>
    <t>2024-02-05 23:08:09</t>
  </si>
  <si>
    <t>2024-02-05 23:49:15</t>
  </si>
  <si>
    <t>35-28-M00235_EMİRALEM TR-10_A_A_56357267_56357267</t>
  </si>
  <si>
    <t>2024-02-20 09:46:58</t>
  </si>
  <si>
    <t>2024-02-20 11:15:28</t>
  </si>
  <si>
    <t>35-01-K00338_K-338_ _911345234_ _911345234</t>
  </si>
  <si>
    <t>2024-02-05 21:33:02</t>
  </si>
  <si>
    <t>2024-02-05 22:31:44</t>
  </si>
  <si>
    <t>35-28-M00588_ASARLIK HAYVANAT BAHÇESİ GEÇİT_ASARLIK TR-10/TOKİ_M02_66839890</t>
  </si>
  <si>
    <t>2024-02-16 10:22:37</t>
  </si>
  <si>
    <t>2024-02-16 18:24:58</t>
  </si>
  <si>
    <t>45-80-M00064_ALİBEYLİ DM_ALİBEYLİ ŞEHİR-1_M07_72190762</t>
  </si>
  <si>
    <t>2024-02-10 17:45:29</t>
  </si>
  <si>
    <t>2024-02-10 19:04:04</t>
  </si>
  <si>
    <t>35-18-L00271_L-271 SANATKARLAR SİTESİ_ _95002367290_ _95002367290</t>
  </si>
  <si>
    <t>2024-02-06 08:16:44</t>
  </si>
  <si>
    <t>2024-02-06 11:26:20</t>
  </si>
  <si>
    <t>45-85-M00094_TİYENLİ TR-2__H_83135030</t>
  </si>
  <si>
    <t>2024-02-10 17:05:45</t>
  </si>
  <si>
    <t>2024-02-10 19:27:00</t>
  </si>
  <si>
    <t>35-01-M02911_M-2911_E_E_56394862_56394862</t>
  </si>
  <si>
    <t>2024-02-04 22:10:48</t>
  </si>
  <si>
    <t>2024-02-05 01:34:32</t>
  </si>
  <si>
    <t>45-75-M00053_CABARLAR KÖK_CABARLAR ÇIKIŞ_M02_67579548</t>
  </si>
  <si>
    <t>2024-02-18 09:26:56</t>
  </si>
  <si>
    <t>2024-02-18 09:28:00</t>
  </si>
  <si>
    <t>45-73-L00005_SERİNYAYLA TR-2_ _945638336_ _945638336</t>
  </si>
  <si>
    <t>2024-02-27 17:17:36</t>
  </si>
  <si>
    <t>2024-02-27 20:09:50</t>
  </si>
  <si>
    <t>35-15-L00027_TR-27_E_A01b_94861859</t>
  </si>
  <si>
    <t>2024-02-09 01:17:01</t>
  </si>
  <si>
    <t>2024-02-09 02:20:19</t>
  </si>
  <si>
    <t>35-01-K04343_K-4343_ _911344265_ _911344265</t>
  </si>
  <si>
    <t>2024-02-09 20:08:02</t>
  </si>
  <si>
    <t>2024-02-09 21:15:50</t>
  </si>
  <si>
    <t>35-10-L00020_YELKİ TR-20_ KÖYLER_L03_50105690</t>
  </si>
  <si>
    <t>2024-02-06 13:59:44</t>
  </si>
  <si>
    <t>2024-02-06 14:43:25</t>
  </si>
  <si>
    <t>35-19-L00048_TR-48 TEKEL_B_B01b_78937718</t>
  </si>
  <si>
    <t>2024-02-09 02:29:23</t>
  </si>
  <si>
    <t>2024-02-09 04:53:49</t>
  </si>
  <si>
    <t>35-18-A00005_ALAÇATI TM_KARABURUN-1_M19_2055640</t>
  </si>
  <si>
    <t>İzolator Arızası</t>
  </si>
  <si>
    <t>2024-02-09 04:52:16</t>
  </si>
  <si>
    <t>2024-02-09 07:22:13</t>
  </si>
  <si>
    <t>35-18-A00003_ÇİFTLİK İM_HatBaşıAyırıcı_53138301_L12_53138301</t>
  </si>
  <si>
    <t>2024-02-09 07:17:53</t>
  </si>
  <si>
    <t>2024-02-09 13:15:33</t>
  </si>
  <si>
    <t>35-01-M02017_M-2017_ _910413196_ _910413196</t>
  </si>
  <si>
    <t>2024-02-06 15:43:04</t>
  </si>
  <si>
    <t>2024-02-06 17:42:03</t>
  </si>
  <si>
    <t>35-15-L00027_TR-27_ _950402757_ _950402757</t>
  </si>
  <si>
    <t>2024-02-09 07:55:27</t>
  </si>
  <si>
    <t>2024-02-09 09:09:07</t>
  </si>
  <si>
    <t>2024-02-09 08:05:58</t>
  </si>
  <si>
    <t>2024-02-09 08:09:08</t>
  </si>
  <si>
    <t>2024-02-09 08:25:42</t>
  </si>
  <si>
    <t>2024-02-09 08:56:02</t>
  </si>
  <si>
    <t>35-17-M00002_DM-2_E.M.L._M05_2321748</t>
  </si>
  <si>
    <t>2024-02-09 08:47:14</t>
  </si>
  <si>
    <t>2024-02-09 09:41:10</t>
  </si>
  <si>
    <t>45-74-M00022_TR-22_E_e2_47693674</t>
  </si>
  <si>
    <t>2024-02-09 21:53:39</t>
  </si>
  <si>
    <t>2024-02-09 23:15:44</t>
  </si>
  <si>
    <t>35-28-M00732_PANAZTEPE DM_MALTEPE_M03_2055987</t>
  </si>
  <si>
    <t>2024-02-10 11:31:30</t>
  </si>
  <si>
    <t>2024-02-10 13:06:51</t>
  </si>
  <si>
    <t>45-71-M02311_EMLAKDERE KÖK__M02_72744314</t>
  </si>
  <si>
    <t>2024-02-09 09:18:47</t>
  </si>
  <si>
    <t>2024-02-09 10:07:32</t>
  </si>
  <si>
    <t>35-26-M00539_BATI BETON KÖK_BATI BETON GİRİŞ_M01_65932828</t>
  </si>
  <si>
    <t>2024-02-11 15:12:36</t>
  </si>
  <si>
    <t>2024-02-11 16:10:47</t>
  </si>
  <si>
    <t>35-02-M00234_M-234_ _910229022_ _910229022</t>
  </si>
  <si>
    <t>2024-02-11 15:05:17</t>
  </si>
  <si>
    <t>2024-02-11 16:18:10</t>
  </si>
  <si>
    <t>45-72-M00309_KAPAKLI DM_RAHMİYE-2 TARIMSAL SULAMA_M03_2099571</t>
  </si>
  <si>
    <t>2024-02-06 17:43:14</t>
  </si>
  <si>
    <t>2024-02-06 18:36:05</t>
  </si>
  <si>
    <t>35-17-R00041_PINARCIK TR-1_PINARCIK TR-1_35-17-R00041_2361413</t>
  </si>
  <si>
    <t>2024-02-12 09:29:03</t>
  </si>
  <si>
    <t>2024-02-12 14:21:51</t>
  </si>
  <si>
    <t>35-31-L00328_DOĞANCI KÖYÜ TR-4_A_A_91238159</t>
  </si>
  <si>
    <t>2024-02-06 18:43:36</t>
  </si>
  <si>
    <t>2024-02-06 20:19:16</t>
  </si>
  <si>
    <t>35-19-L00003_TR-3 TAVSU_B_B_56394874</t>
  </si>
  <si>
    <t>2024-02-12 11:48:30</t>
  </si>
  <si>
    <t>2024-02-12 15:27:40</t>
  </si>
  <si>
    <t>35-22-M00125_AĞAÇ İŞLERİ KÖK-2 (M-703)_KISIKKÖY(KARTAL)_M02_72110798</t>
  </si>
  <si>
    <t>2024-02-18 10:56:16</t>
  </si>
  <si>
    <t>2024-02-18 12:58:17</t>
  </si>
  <si>
    <t>35-01-A00007_BOZYAKA TM_BOZYAKA-9_K21_2062945</t>
  </si>
  <si>
    <t>2024-02-10 00:49:51</t>
  </si>
  <si>
    <t>2024-02-10 01:23:13</t>
  </si>
  <si>
    <t>M-3368(YATIRIM REZERVE)_35-10-M03368_A_A01b_101101484</t>
  </si>
  <si>
    <t>2024-02-17 11:32:06</t>
  </si>
  <si>
    <t>2024-02-17 14:52:17</t>
  </si>
  <si>
    <t>35-24-L00226_TR-33 TOKİ_B_B1_56421110</t>
  </si>
  <si>
    <t>2024-02-10 20:30:12</t>
  </si>
  <si>
    <t>2024-02-10 21:10:33</t>
  </si>
  <si>
    <t>35-01-K00575_K-575_ _98077794_ _98077794</t>
  </si>
  <si>
    <t>2024-02-14 12:34:07</t>
  </si>
  <si>
    <t>2024-02-14 14:35:02</t>
  </si>
  <si>
    <t>35-30-M00272_HARMAN KENT TR_HARMAN KENT TR_35-30-M00272_2376848</t>
  </si>
  <si>
    <t>2024-02-10 01:52:37</t>
  </si>
  <si>
    <t>2024-02-10 02:23:21</t>
  </si>
  <si>
    <t>2024-02-07 01:46:17</t>
  </si>
  <si>
    <t>2024-02-07 01:51:25</t>
  </si>
  <si>
    <t>35-04-K00016_K-16_ _99486926_ _99486926</t>
  </si>
  <si>
    <t>2024-02-09 15:00:08</t>
  </si>
  <si>
    <t>2024-02-09 18:11:30</t>
  </si>
  <si>
    <t>35-13-L00138_PAMUCAKTUR SİTESİ TR_PAMUCAK KÖK_L02_66680056</t>
  </si>
  <si>
    <t>2024-02-12 10:50:37</t>
  </si>
  <si>
    <t>2024-02-12 12:15:10</t>
  </si>
  <si>
    <t>35-22-M00135_KISIK TR-1 (M-135)_0_955256881_ _955256881</t>
  </si>
  <si>
    <t>2024-02-07 05:45:42</t>
  </si>
  <si>
    <t>2024-02-07 08:08:47</t>
  </si>
  <si>
    <t>35-01-M02356_M-2356 _ _911053012_ _911053012</t>
  </si>
  <si>
    <t>2024-02-10 21:02:35</t>
  </si>
  <si>
    <t>2024-02-10 23:44:57</t>
  </si>
  <si>
    <t>35-19-M00133_TR-359 ONURKENT_TR-359 ONURKENT_35-19-M00133_2358786</t>
  </si>
  <si>
    <t>2024-02-15 12:28:01</t>
  </si>
  <si>
    <t>2024-02-15 12:31:48</t>
  </si>
  <si>
    <t>2024-02-07 08:18:54</t>
  </si>
  <si>
    <t>2024-02-07 08:39:04</t>
  </si>
  <si>
    <t>35-01-K04543_K-4543_K-4543_35-01-K04543_2349732</t>
  </si>
  <si>
    <t>2024-02-11 15:37:23</t>
  </si>
  <si>
    <t>2024-02-11 16:33:24</t>
  </si>
  <si>
    <t>45-71-M00844_MURADİYE DM-11/3 KÖK_BARSAN_M03_72091008</t>
  </si>
  <si>
    <t>2024-02-12 12:17:59</t>
  </si>
  <si>
    <t>2024-02-12 13:17:10</t>
  </si>
  <si>
    <t>2024-02-12 12:41:20</t>
  </si>
  <si>
    <t>2024-02-12 13:40:24</t>
  </si>
  <si>
    <t>35-30-M00134_MAVİKENT TR-4_MAVİKENT TR-4_35-30-M00134_2374871</t>
  </si>
  <si>
    <t>Sehim Bozukluğu ve İletken Dolaşıklığı</t>
  </si>
  <si>
    <t>2024-02-12 12:45:54</t>
  </si>
  <si>
    <t>2024-02-12 13:24:17</t>
  </si>
  <si>
    <t>45-72-M00420_BEYOBA TR-3_BEYOBA TR-3_45-72-M00420_2373480</t>
  </si>
  <si>
    <t>2024-02-10 07:22:28</t>
  </si>
  <si>
    <t>2024-02-10 13:50:35</t>
  </si>
  <si>
    <t>35-29-M00089_DM-1/89_C_C_91148489</t>
  </si>
  <si>
    <t>2024-02-15 10:54:35</t>
  </si>
  <si>
    <t>2024-02-15 12:15:36</t>
  </si>
  <si>
    <t>45-73-M00074_ALAŞEHİR TR-74_ALAŞEHİR TR-74_45-73-M00074_2353061</t>
  </si>
  <si>
    <t>2024-02-13 11:03:03</t>
  </si>
  <si>
    <t>2024-02-13 12:38:17</t>
  </si>
  <si>
    <t>45-77-L00056_TR-56_D_D_56395504</t>
  </si>
  <si>
    <t>2024-02-12 12:50:54</t>
  </si>
  <si>
    <t>2024-02-12 12:58:09</t>
  </si>
  <si>
    <t>45-80-M01201_KOLDERE TR-6A_B_B_56385839</t>
  </si>
  <si>
    <t>2024-02-10 07:59:49</t>
  </si>
  <si>
    <t>2024-02-10 08:53:42</t>
  </si>
  <si>
    <t>35-27-M00900_SÜTÇÜLER DM_ÇAMBEL-1_M20_92758041</t>
  </si>
  <si>
    <t>2024-02-10 08:57:01</t>
  </si>
  <si>
    <t>2024-02-10 09:15:13</t>
  </si>
  <si>
    <t>35-24-L00033_POYRACIK TR-10_DIREK TIPI TRAFO HUCRESI_H01_2042817</t>
  </si>
  <si>
    <t>2024-02-10 09:14:37</t>
  </si>
  <si>
    <t>2024-02-10 10:01:17</t>
  </si>
  <si>
    <t>45-71-M00020_DM-1/59_DM-1/06 ÇAMLIK_M06_66398591</t>
  </si>
  <si>
    <t>2024-02-10 09:31:29</t>
  </si>
  <si>
    <t>2024-02-10 10:26:08</t>
  </si>
  <si>
    <t>35-19-M00207_ZEYTİNLER TR-1_9633744_9633744_56355465</t>
  </si>
  <si>
    <t>2024-02-10 09:40:25</t>
  </si>
  <si>
    <t>2024-02-10 11:51:10</t>
  </si>
  <si>
    <t>35-16-L00076_TR-76_TR-76_35-16-L00076_2347362</t>
  </si>
  <si>
    <t>Direk Değişimi</t>
  </si>
  <si>
    <t>2024-02-11 16:20:33</t>
  </si>
  <si>
    <t>2024-02-11 18:32:23</t>
  </si>
  <si>
    <t>35-16-M00017_GÖÇBEYLİ TR-2_B_B_90938878</t>
  </si>
  <si>
    <t>2024-02-15 22:17:05</t>
  </si>
  <si>
    <t>2024-02-15 23:02:52</t>
  </si>
  <si>
    <t>45-82-A00001_SOMA A SANTRALİ İM/DM_DENİŞ-2_M12_2091666</t>
  </si>
  <si>
    <t>2024-02-17 09:32:43</t>
  </si>
  <si>
    <t>2024-02-17 11:16:59</t>
  </si>
  <si>
    <t>35-01-K00003_K-3_Asım Bey_913229634_ _913229634</t>
  </si>
  <si>
    <t>2024-02-11 08:03:26</t>
  </si>
  <si>
    <t>2024-02-11 09:22:47</t>
  </si>
  <si>
    <t>35-16-M00139_GÖÇBEYLİ DM_GÖÇBEYLİ TARIMSAL SULAMA_M02_72044615</t>
  </si>
  <si>
    <t>2024-02-11 16:18:48</t>
  </si>
  <si>
    <t>2024-02-11 18:47:54</t>
  </si>
  <si>
    <t>35-19-M00221_KUŞÇULAR TR-9_6181307_6181307_56355638</t>
  </si>
  <si>
    <t>2024-02-15 09:40:59</t>
  </si>
  <si>
    <t>2024-02-15 12:54:06</t>
  </si>
  <si>
    <t>35-02-K01189_K-1189_D_D_56374360_56374360</t>
  </si>
  <si>
    <t>2024-02-26 09:23:11</t>
  </si>
  <si>
    <t>2024-02-26 15:58:14</t>
  </si>
  <si>
    <t>45-71-M00304_DM-8/27_DM-8/27_45-71-M00304_66490477</t>
  </si>
  <si>
    <t>2024-02-11 16:38:41</t>
  </si>
  <si>
    <t>2024-02-11 17:27:36</t>
  </si>
  <si>
    <t>45-73-M00524_GÜLENYAKA TR-2_ _945654589_ _945654589</t>
  </si>
  <si>
    <t>2024-02-13 12:48:31</t>
  </si>
  <si>
    <t>2024-02-13 15:33:27</t>
  </si>
  <si>
    <t>35-24-M00215_ABDULLAH ERGÜN VE ARK_PANO_955232979_ _955232979</t>
  </si>
  <si>
    <t>2024-02-11 13:07:45</t>
  </si>
  <si>
    <t>2024-02-11 17:09:27</t>
  </si>
  <si>
    <t>35-25-M00072_ÇUKURALTI M-24_C_C_56354864</t>
  </si>
  <si>
    <t>2024-02-13 12:53:10</t>
  </si>
  <si>
    <t>2024-02-13 13:30:04</t>
  </si>
  <si>
    <t>35-28-M00271_KIRMAHALLE  TR-12_KIRMAHALLE  TR-12_35-28-M00271_2351707</t>
  </si>
  <si>
    <t>2024-02-11 18:38:55</t>
  </si>
  <si>
    <t>2024-02-11 20:04:19</t>
  </si>
  <si>
    <t>35-07-K03009_K-3009_ _98914102_ _98914102</t>
  </si>
  <si>
    <t>2024-02-21 19:24:50</t>
  </si>
  <si>
    <t>2024-02-21 20:38:39</t>
  </si>
  <si>
    <t>45-73-M00500_KOZLUCA TR-1_D_D_91058848</t>
  </si>
  <si>
    <t>2024-02-12 09:47:21</t>
  </si>
  <si>
    <t>2024-02-12 13:53:22</t>
  </si>
  <si>
    <t>45-75-M00067_YAKAKÖY KÖK_HatBaşıAyırıcı_53135528_M02_53135528</t>
  </si>
  <si>
    <t>2024-02-11 19:17:24</t>
  </si>
  <si>
    <t>2024-02-11 20:27:39</t>
  </si>
  <si>
    <t>45-71-M00818_BÜYÜKSÜMBÜLLER TR-1_BÜYÜKSÜMBÜLLER TR-1_45-71-M00818_2366952</t>
  </si>
  <si>
    <t>2024-02-14 13:05:53</t>
  </si>
  <si>
    <t>2024-02-14 13:10:15</t>
  </si>
  <si>
    <t>45-71-M01004_AŞAĞI KAYAPINAR TR-1_AŞAĞI KAYAPINAR TR-1_45-71-M01004_2355327</t>
  </si>
  <si>
    <t>2024-02-15 12:17:17</t>
  </si>
  <si>
    <t>2024-02-15 12:50:15</t>
  </si>
  <si>
    <t>35-01-K00196_K-196_K-196_35-01-K00196_2374506</t>
  </si>
  <si>
    <t>Hırsızlık</t>
  </si>
  <si>
    <t>2024-02-12 13:50:42</t>
  </si>
  <si>
    <t>2024-02-12 13:53:05</t>
  </si>
  <si>
    <t>35-21-M00006_RADAR KÖK_RADAR_M02_72199828</t>
  </si>
  <si>
    <t>2024-02-11 19:24:13</t>
  </si>
  <si>
    <t>2024-02-11 22:44:33</t>
  </si>
  <si>
    <t>35-31-L00401_İĞDELİ TR-7_C_C_91086793</t>
  </si>
  <si>
    <t>2024-02-13 13:02:07</t>
  </si>
  <si>
    <t>2024-02-13 13:28:13</t>
  </si>
  <si>
    <t>35-28-M00225_EMİRALEM TR-7_EMİRALEM TR-7_35-28-M00225_2374099</t>
  </si>
  <si>
    <t>2024-02-11 19:48:19</t>
  </si>
  <si>
    <t>2024-02-11 21:05:43</t>
  </si>
  <si>
    <t>45-77-L00172_ÇARIKMAHMUTLU TR_ _945495755_ _945495755</t>
  </si>
  <si>
    <t>2024-02-11 21:08:06</t>
  </si>
  <si>
    <t>2024-02-11 22:33:34</t>
  </si>
  <si>
    <t>35-17-M00577_M-577 (DM-6/17)_A_A01_60797538</t>
  </si>
  <si>
    <t>2024-02-11 21:25:52</t>
  </si>
  <si>
    <t>2024-02-11 21:52:03</t>
  </si>
  <si>
    <t>35-21-L00102_SAİP KÖYÜ TR-1_B_B_56389466</t>
  </si>
  <si>
    <t>2024-02-11 21:49:04</t>
  </si>
  <si>
    <t>2024-02-12 02:04:14</t>
  </si>
  <si>
    <t>35-02-M02034_M-2034 GEÇİT_M-2721_M01_66686253</t>
  </si>
  <si>
    <t>2024-02-16 15:16:20</t>
  </si>
  <si>
    <t>2024-02-16 17:09:53</t>
  </si>
  <si>
    <t>35-16-M00124_ÇAMAVLU TR-2_ÇAMAVLU TR-2_35-16-M00124_2351670</t>
  </si>
  <si>
    <t>2024-02-15 11:14:32</t>
  </si>
  <si>
    <t>2024-02-15 12:50:44</t>
  </si>
  <si>
    <t>45-82-L00002_BEYCE TR-1_BEYCE TR-1_45-82-L00002_2370719</t>
  </si>
  <si>
    <t>2024-02-14 13:02:40</t>
  </si>
  <si>
    <t>2024-02-14 17:20:24</t>
  </si>
  <si>
    <t>35-26-M00020_TR-20_0_956619509_ _956619509</t>
  </si>
  <si>
    <t>2024-02-11 22:28:32</t>
  </si>
  <si>
    <t>2024-02-11 23:58:59</t>
  </si>
  <si>
    <t>45-71-M00128_BEYDERE KÖK_ÜÇPINAR_M03_50217157</t>
  </si>
  <si>
    <t>2024-02-11 23:23:20</t>
  </si>
  <si>
    <t>2024-02-11 23:57:05</t>
  </si>
  <si>
    <t>45-77-L00027_TR-27_A_A02_75402182</t>
  </si>
  <si>
    <t>2024-02-13 13:15:19</t>
  </si>
  <si>
    <t>2024-02-13 14:19:41</t>
  </si>
  <si>
    <t>45-78-M01161_ÇAPAKLI KÖK_SÜLEYMANİYE_M06_78225763</t>
  </si>
  <si>
    <t>2024-02-24 09:37:00</t>
  </si>
  <si>
    <t>2024-02-24 09:39:00</t>
  </si>
  <si>
    <t>35-01-K03582_K-3582_A_A_91164782</t>
  </si>
  <si>
    <t>2024-02-12 00:48:50</t>
  </si>
  <si>
    <t>2024-02-12 04:25:04</t>
  </si>
  <si>
    <t>45-77-A00001_KULA İM_HatBaşıAyırıcı_89716741_M01_89716741</t>
  </si>
  <si>
    <t>2024-02-15 13:19:17</t>
  </si>
  <si>
    <t>2024-02-15 13:47:19</t>
  </si>
  <si>
    <t>35-10-A00001_GÜZELBAHÇE İM_TRAFO_K03_77678556</t>
  </si>
  <si>
    <t>2024-02-12 06:48:35</t>
  </si>
  <si>
    <t>2024-02-12 07:49:22</t>
  </si>
  <si>
    <t>35-30-M00706_TR-6 (M-706)_0_955296215_ _955296215</t>
  </si>
  <si>
    <t>2024-02-15 10:07:20</t>
  </si>
  <si>
    <t>2024-02-15 13:21:17</t>
  </si>
  <si>
    <t>45-71-M00156_DM-2/26 (ŞEHİTLER OKULU TR)_F_f1b_45193346</t>
  </si>
  <si>
    <t>2024-02-13 13:13:59</t>
  </si>
  <si>
    <t>2024-02-13 17:05:10</t>
  </si>
  <si>
    <t>35-01-M02017_M-2017_E_E01_80022195</t>
  </si>
  <si>
    <t>2024-02-12 08:19:10</t>
  </si>
  <si>
    <t>2024-02-12 09:30:28</t>
  </si>
  <si>
    <t>45-74-M00036_TR-36_DAĞITIM TRAFO TR-36_M04_72238110</t>
  </si>
  <si>
    <t>2024-02-12 11:55:19</t>
  </si>
  <si>
    <t>2024-02-12 16:30:12</t>
  </si>
  <si>
    <t>35-03-K03702_K-3702_TRAFO_K01_41923814</t>
  </si>
  <si>
    <t>2024-02-22 09:01:39</t>
  </si>
  <si>
    <t>2024-02-22 18:34:08</t>
  </si>
  <si>
    <t>35-30-M00048_BİMEYKO KÖK-10_ÇANDARLI DM_M02_2107756</t>
  </si>
  <si>
    <t>2024-02-11 20:34:04</t>
  </si>
  <si>
    <t>2024-02-11 22:36:17</t>
  </si>
  <si>
    <t>35-30-M00031_EYKO TR-5_A_A_56372504</t>
  </si>
  <si>
    <t>2024-02-12 08:19:01</t>
  </si>
  <si>
    <t>2024-02-12 10:06:24</t>
  </si>
  <si>
    <t>35-16-L00096_TR-96_E_e1_47566024</t>
  </si>
  <si>
    <t>2024-02-13 13:15:46</t>
  </si>
  <si>
    <t>2024-02-13 15:32:56</t>
  </si>
  <si>
    <t>45-78-L00766_SALİHLİ TR-55_ALTUNAY_953253890_ _953253890</t>
  </si>
  <si>
    <t>2024-02-15 13:18:30</t>
  </si>
  <si>
    <t>2024-02-15 15:17:43</t>
  </si>
  <si>
    <t>45-86-M00047_TOKMAKLI KÖK_TOKMAKLI_M05_72227683</t>
  </si>
  <si>
    <t>2024-02-28 08:50:55</t>
  </si>
  <si>
    <t>2024-02-28 09:14:33</t>
  </si>
  <si>
    <t>35-07-M03302_M-3302 (YATIRIM REZERVE)_B_B_56374337</t>
  </si>
  <si>
    <t>2024-02-08 09:20:50</t>
  </si>
  <si>
    <t>2024-02-08 09:35:36</t>
  </si>
  <si>
    <t>45-78-M00211_BALCIOĞLU MAHALLESİ TR-1_C_C_91003882</t>
  </si>
  <si>
    <t>2024-02-03 12:30:57</t>
  </si>
  <si>
    <t>2024-02-03 13:19:39</t>
  </si>
  <si>
    <t>45-78-M01393_YEŞİLOVA KÖK_YEŞİLOVA KÖYİÇİ_M01_83810700</t>
  </si>
  <si>
    <t>2024-02-29 10:52:00</t>
  </si>
  <si>
    <t>2024-02-29 11:10:54</t>
  </si>
  <si>
    <t>35-20-L00077_YUSUFLU KÖK_ERGENLİ_L01_66527971</t>
  </si>
  <si>
    <t>2024-02-20 18:36:49</t>
  </si>
  <si>
    <t>2024-02-20 19:08:00</t>
  </si>
  <si>
    <t>35-29-A00001_TİRE İM-DM-1_DOYRANLI_L11_2059658</t>
  </si>
  <si>
    <t>2024-02-13 07:12:23</t>
  </si>
  <si>
    <t>2024-02-13 07:56:51</t>
  </si>
  <si>
    <t>45-78-M01161_ÇAPAKLI KÖK_GÖKÇEKÖY_M05_78225764</t>
  </si>
  <si>
    <t>2024-02-24 10:25:58</t>
  </si>
  <si>
    <t>2024-02-24 10:28:30</t>
  </si>
  <si>
    <t>35-26-M00052_TR-52 SAĞLIK OCAĞI_D_D_91238511</t>
  </si>
  <si>
    <t>2024-02-08 10:29:35</t>
  </si>
  <si>
    <t>2024-02-08 11:45:24</t>
  </si>
  <si>
    <t>35-02-M02904_M-2904_ _910209287_ _910209287</t>
  </si>
  <si>
    <t>2024-02-05 09:17:11</t>
  </si>
  <si>
    <t>2024-02-05 10:20:40</t>
  </si>
  <si>
    <t>35-14-M00414_M-176 SEÇKİNEVLER SİTESİ_M-176 SEÇKİNEVLER SİTESİ_35-14-M00414_100911684</t>
  </si>
  <si>
    <t>2024-02-05 12:35:03</t>
  </si>
  <si>
    <t>2024-02-05 13:22:48</t>
  </si>
  <si>
    <t>35-30-M00096_ÇANDARLI TATİL KÖYÜ TR-9_DAĞITIM TRAFOSU_M01_72086294</t>
  </si>
  <si>
    <t>2024-02-13 12:14:22</t>
  </si>
  <si>
    <t>2024-02-13 13:30:52</t>
  </si>
  <si>
    <t>K-2732_35-04-K02732_E_E_56394825_56394825</t>
  </si>
  <si>
    <t>2024-02-13 11:37:59</t>
  </si>
  <si>
    <t>2024-02-13 12:03:03</t>
  </si>
  <si>
    <t>35-04-K00665_K-665_9 Eylül Polikliniği_99490576_ _99490576</t>
  </si>
  <si>
    <t>2024-02-16 15:36:41</t>
  </si>
  <si>
    <t>2024-02-16 22:29:36</t>
  </si>
  <si>
    <t>35-04-K01450_K-1450_D_D_56364497</t>
  </si>
  <si>
    <t>2024-02-06 10:32:34</t>
  </si>
  <si>
    <t>2024-02-06 12:13:18</t>
  </si>
  <si>
    <t>45-71-M00187_ÜÇPINAR TR-2_ÜÇPINAR TR-7_M01_72250574</t>
  </si>
  <si>
    <t>2024-02-05 10:03:18</t>
  </si>
  <si>
    <t>2024-02-05 18:48:22</t>
  </si>
  <si>
    <t>M-3427 YEDİ GÖLLER EVKA-1(YATIRIM REZERVE)_35-03-M03427Ö_M-3427 YEDİ GÖLLER EVKA-1(YATIRIM REZERVE)_35-03-M03427Ö_88207181</t>
  </si>
  <si>
    <t>2024-02-06 12:25:39</t>
  </si>
  <si>
    <t>2024-02-06 13:06:00</t>
  </si>
  <si>
    <t>35-28-M00085_ULUKENT TR-5_0_953386992_ _953386992</t>
  </si>
  <si>
    <t>2024-02-14 13:24:08</t>
  </si>
  <si>
    <t>2024-02-14 15:45:33</t>
  </si>
  <si>
    <t>35-03-M03441_M-3441(YATIRIM REZERVE)_M-3441(YATIRIM REZERVE)_35-03-M03441_88208416</t>
  </si>
  <si>
    <t>2024-02-07 14:11:54</t>
  </si>
  <si>
    <t>2024-02-07 14:43:04</t>
  </si>
  <si>
    <t>35-03-M03443_M-3443(YATIRIM REZERVE)_M-3443(YATIRIM REZERVE)_35-03-M03443_88208625</t>
  </si>
  <si>
    <t>2024-02-07 15:59:14</t>
  </si>
  <si>
    <t>2024-02-07 16:48:47</t>
  </si>
  <si>
    <t>DOĞANÇAY İM_35-04-A00004_TRAFO-2_M09_77533406</t>
  </si>
  <si>
    <t>2024-02-03 12:38:41</t>
  </si>
  <si>
    <t>2024-02-03 12:45:01</t>
  </si>
  <si>
    <t>45-78-M00837_KIZILAVLU KÖK_DELİBAŞLI GRUBU_M02_66247833</t>
  </si>
  <si>
    <t>2024-02-24 16:46:59</t>
  </si>
  <si>
    <t>2024-02-24 16:49:30</t>
  </si>
  <si>
    <t>35-32-L00033_T. IŞIK TARIMSAL GRUP SULAMA_B_B_91438856</t>
  </si>
  <si>
    <t>2024-02-13 13:38:52</t>
  </si>
  <si>
    <t>2024-02-13 15:58:02</t>
  </si>
  <si>
    <t>45-75-M00036_GÖRDES TR-36_C_c1_42660189</t>
  </si>
  <si>
    <t>2024-02-13 11:13:24</t>
  </si>
  <si>
    <t>2024-02-13 12:19:49</t>
  </si>
  <si>
    <t>35-22-M00125_AĞAÇ İŞLERİ KÖK-2 (M-703)_KISIKKÖY(KARTAL)_M02_72110742</t>
  </si>
  <si>
    <t>2024-02-08 10:20:16</t>
  </si>
  <si>
    <t>2024-02-08 10:48:23</t>
  </si>
  <si>
    <t>M-639 OLDURUK KÖK_35-03-M00639_HatBaşıAyırıcı_53137794_M02_53137794</t>
  </si>
  <si>
    <t>2024-02-27 22:34:47</t>
  </si>
  <si>
    <t>2024-02-28 02:10:55</t>
  </si>
  <si>
    <t>35-04-M01743_M-1743_C_C_56382098</t>
  </si>
  <si>
    <t>2024-02-13 09:11:05</t>
  </si>
  <si>
    <t>2024-02-13 16:00:22</t>
  </si>
  <si>
    <t>45-78-M01161_ÇAPAKLI KÖK_GÖKÇEKÖY_M05_78225836</t>
  </si>
  <si>
    <t>2024-02-01 09:09:06</t>
  </si>
  <si>
    <t>2024-02-01 09:12:00</t>
  </si>
  <si>
    <t>M-1599_35-02-M01599_TRF-3_M04_2036156</t>
  </si>
  <si>
    <t>OG Kesici Arızası</t>
  </si>
  <si>
    <t>2024-02-18 23:11:30</t>
  </si>
  <si>
    <t>2024-02-19 01:40:11</t>
  </si>
  <si>
    <t>45-78-M01119_DURASILLI TR-8_DAĞITIM TRAFOSU TR-8 - TR-20_M04_66108920</t>
  </si>
  <si>
    <t>2024-02-14 09:48:08</t>
  </si>
  <si>
    <t>2024-02-14 13:43:29</t>
  </si>
  <si>
    <t>35-26-M00678_VENTOLA KÖK_PİZZA PİZZA_M02_65914155</t>
  </si>
  <si>
    <t>2024-02-29 11:45:07</t>
  </si>
  <si>
    <t>2024-02-29 12:12:58</t>
  </si>
  <si>
    <t>35-15-L00237_KAYMAKÇI TR-27_C_C_91353527</t>
  </si>
  <si>
    <t>2024-02-14 11:16:46</t>
  </si>
  <si>
    <t>2024-02-14 15:24:10</t>
  </si>
  <si>
    <t>45-71-M00023_DM-01/06_DM-01/06_45-71-M00023_66505613</t>
  </si>
  <si>
    <t>2024-02-12 16:44:08</t>
  </si>
  <si>
    <t>2024-02-12 19:57:33</t>
  </si>
  <si>
    <t>45-81-M00197_YÜCELER TR-1_A_A_91319915</t>
  </si>
  <si>
    <t>2024-02-05 19:33:08</t>
  </si>
  <si>
    <t>2024-02-05 21:31:56</t>
  </si>
  <si>
    <t>35-01-A00001_BOĞAZİÇİ İM_SAMANTEPE_K06_2307521</t>
  </si>
  <si>
    <t>2024-02-01 02:58:12</t>
  </si>
  <si>
    <t>2024-02-01 02:58:36</t>
  </si>
  <si>
    <t>45-71-M01272_TİLKİKÖY TR-2_A_A_56399279</t>
  </si>
  <si>
    <t>2024-02-12 11:44:57</t>
  </si>
  <si>
    <t>2024-02-12 17:09:04</t>
  </si>
  <si>
    <t>35-17-M00024_TR-24___72374172</t>
  </si>
  <si>
    <t>2024-02-12 17:08:44</t>
  </si>
  <si>
    <t>2024-02-12 17:39:05</t>
  </si>
  <si>
    <t>35-23-M00302_FOÇA CEZA İNFAZ KURUMU KÖK_FOÇA İM_M02_67574171</t>
  </si>
  <si>
    <t>2024-02-08 10:11:47</t>
  </si>
  <si>
    <t>2024-02-08 11:37:49</t>
  </si>
  <si>
    <t>45-78-M00485_BEKTAŞLAR TR-2_PANO_953294582_ _953294582</t>
  </si>
  <si>
    <t>2024-02-12 17:10:08</t>
  </si>
  <si>
    <t>2024-02-12 18:54:51</t>
  </si>
  <si>
    <t>45-82-A00001_SOMA A SANTRALİ İM/DM_DENİŞ-1_M11_2091633</t>
  </si>
  <si>
    <t>2024-02-13 13:48:14</t>
  </si>
  <si>
    <t>2024-02-13 16:45:01</t>
  </si>
  <si>
    <t>2024-02-27 00:52:43</t>
  </si>
  <si>
    <t>2024-02-27 01:48:53</t>
  </si>
  <si>
    <t>35-28-M00027_ULUKENT DM-4/6_esmiraablok_953369258_ _953369258</t>
  </si>
  <si>
    <t>2024-02-07 10:13:56</t>
  </si>
  <si>
    <t>2024-02-07 12:17:02</t>
  </si>
  <si>
    <t>35-29-L00268_KÜÇÜKKALE YEŞİLKENT TR-2_KÜÇÜKKALE YEŞİLKENT TR-2_35-29-L00268_2368270</t>
  </si>
  <si>
    <t>2024-02-12 17:09:06</t>
  </si>
  <si>
    <t>2024-02-12 17:59:52</t>
  </si>
  <si>
    <t>45-78-M00171_SART TR-2_SART TR-3_M05_65980283</t>
  </si>
  <si>
    <t>2024-02-15 12:42:50</t>
  </si>
  <si>
    <t>2024-02-15 13:57:15</t>
  </si>
  <si>
    <t>35-04-K01608_K-1608_ _99645533_ _99645533</t>
  </si>
  <si>
    <t>2024-02-08 09:39:12</t>
  </si>
  <si>
    <t>2024-02-08 14:47:23</t>
  </si>
  <si>
    <t>45-71-M00350_DM-13/08 TRAFİK TESCİL_A_A_56397157</t>
  </si>
  <si>
    <t>2024-02-12 16:56:23</t>
  </si>
  <si>
    <t>2024-02-12 17:58:01</t>
  </si>
  <si>
    <t>45-81-M00197_YÜCELER TR-1_YÜCELER TR-1_45-81-M00197_2376222</t>
  </si>
  <si>
    <t>2024-02-05 21:26:10</t>
  </si>
  <si>
    <t>2024-02-05 21:27:18</t>
  </si>
  <si>
    <t>2024-02-12 17:42:34</t>
  </si>
  <si>
    <t>2024-02-12 21:49:21</t>
  </si>
  <si>
    <t>35-32-L00050_YEŞİLTEPE YONUÇ TR-3_A_A_91162932</t>
  </si>
  <si>
    <t>2024-02-12 17:37:02</t>
  </si>
  <si>
    <t>2024-02-12 20:43:48</t>
  </si>
  <si>
    <t>2024-02-12 13:59:01</t>
  </si>
  <si>
    <t>2024-02-12 17:23:24</t>
  </si>
  <si>
    <t>45-73-M00239_AKKEÇİLİ KÖK_HatBaşıAyırıcı_53135575_M02_53135575</t>
  </si>
  <si>
    <t>2024-02-14 10:56:06</t>
  </si>
  <si>
    <t>2024-02-14 15:19:46</t>
  </si>
  <si>
    <t>35-03-M03425_M-3425(YATIRIM REZERVE)_M-3425(YATIRIM REZERVE)_35-03-M03425_88207036</t>
  </si>
  <si>
    <t>2024-02-14 14:08:52</t>
  </si>
  <si>
    <t>2024-02-14 14:35:32</t>
  </si>
  <si>
    <t>35-27-M00017_TR-17_A_A_91351698</t>
  </si>
  <si>
    <t>2024-02-11 12:06:05</t>
  </si>
  <si>
    <t>2024-02-11 13:36:22</t>
  </si>
  <si>
    <t>35-26-A00004_ARSLANLAR TM_TAMSA_M09_2056521</t>
  </si>
  <si>
    <t>2024-02-08 09:12:03</t>
  </si>
  <si>
    <t>2024-02-08 15:43:20</t>
  </si>
  <si>
    <t>45-79-M00035_SARIGÖL TR-35_D_D_56401894</t>
  </si>
  <si>
    <t>2024-02-12 17:58:50</t>
  </si>
  <si>
    <t>2024-02-12 19:01:20</t>
  </si>
  <si>
    <t>35-10-L00023_KÜÇÜKKAYA TR-1_KÜÇÜKKAYA TR-1_35-10-L00023_2351571</t>
  </si>
  <si>
    <t>2024-02-12 18:05:29</t>
  </si>
  <si>
    <t>2024-02-12 18:18:42</t>
  </si>
  <si>
    <t>35-01-K00724_K-724_ _911846791_ _911846791</t>
  </si>
  <si>
    <t>2024-02-14 23:00:04</t>
  </si>
  <si>
    <t>2024-02-15 00:36:08</t>
  </si>
  <si>
    <t>35-02-M01885_M-1885_M-1885_35-02-M01885_2377104</t>
  </si>
  <si>
    <t>2024-02-13 13:57:42</t>
  </si>
  <si>
    <t>2024-02-13 14:20:47</t>
  </si>
  <si>
    <t>45-73-M00292_HORZUM ALAYAKA DEDEKAVAK TR-2_ _945686705_ _945686705</t>
  </si>
  <si>
    <t>2024-02-13 14:11:10</t>
  </si>
  <si>
    <t>2024-02-13 19:40:44</t>
  </si>
  <si>
    <t>35-07-M02773_M-2773_M-2038_M10_81657071</t>
  </si>
  <si>
    <t>2024-02-12 19:06:06</t>
  </si>
  <si>
    <t>2024-02-12 19:09:20</t>
  </si>
  <si>
    <t>35-01-K03683_K-3683_Yarkın_912107620_ _912107620</t>
  </si>
  <si>
    <t>2024-02-15 10:14:42</t>
  </si>
  <si>
    <t>2024-02-15 14:19:47</t>
  </si>
  <si>
    <t>35-17-A00014_ALİAĞA GIS TM_HatBaşıAyırıcı_65632267_M020_65632267</t>
  </si>
  <si>
    <t>2024-02-08 23:37:34</t>
  </si>
  <si>
    <t>2024-02-09 02:11:39</t>
  </si>
  <si>
    <t>45-81-M00001_SELENDİ DM_SELENDİ ŞEHİR-1_M02_2078271</t>
  </si>
  <si>
    <t>2024-02-13 14:25:06</t>
  </si>
  <si>
    <t>2024-02-13 15:26:48</t>
  </si>
  <si>
    <t>45-72-M00122_HİKMET GIDA KÖK _HARTA BAKIR FİDERİ ÇIKIŞ_M04_66519783</t>
  </si>
  <si>
    <t>2024-02-15 14:12:20</t>
  </si>
  <si>
    <t>2024-02-15 14:50:38</t>
  </si>
  <si>
    <t>35-28-M00471_HATUNDERE TR-1_SANAL BINA_95000552195_ _95000552195</t>
  </si>
  <si>
    <t>2024-02-13 14:44:50</t>
  </si>
  <si>
    <t>2024-02-14 00:41:11</t>
  </si>
  <si>
    <t>45-82-M00367_YAĞCILI TR-2_YAĞCILI TR-2_45-82-M00367_72200410</t>
  </si>
  <si>
    <t>AG Pano Arızası</t>
  </si>
  <si>
    <t>2024-02-15 14:29:25</t>
  </si>
  <si>
    <t>2024-02-15 15:32:41</t>
  </si>
  <si>
    <t>35-21-L00146_MORDOĞAN TR-5_B_B_56377313</t>
  </si>
  <si>
    <t>2024-02-15 14:25:59</t>
  </si>
  <si>
    <t>2024-02-15 21:10:54</t>
  </si>
  <si>
    <t>35-03-M02055_M-2055_C_C1_83868184</t>
  </si>
  <si>
    <t>2024-02-12 19:20:26</t>
  </si>
  <si>
    <t>2024-02-12 21:09:35</t>
  </si>
  <si>
    <t>45-81-M00004_SELENDİ TR-4_TR-5_M05_2076770</t>
  </si>
  <si>
    <t>2024-02-13 19:05:25</t>
  </si>
  <si>
    <t>35-04-K02316_K-2316_ _912795876_ _912795876</t>
  </si>
  <si>
    <t>2024-02-14 10:00:54</t>
  </si>
  <si>
    <t>2024-02-14 15:00:49</t>
  </si>
  <si>
    <t>35-04-M03333_M-3333_ _99950543_ _99950543</t>
  </si>
  <si>
    <t>2024-02-13 15:39:59</t>
  </si>
  <si>
    <t>2024-02-13 16:46:38</t>
  </si>
  <si>
    <t>35-18-L00023Ö_L-23 MİHRİCAN SİTESİ ÖZEL__L01_2085903</t>
  </si>
  <si>
    <t>2024-02-12 13:46:54</t>
  </si>
  <si>
    <t>2024-02-12 18:42:33</t>
  </si>
  <si>
    <t>35-29-L00801_ÇERİKÖZÜ YAYLA TR-3_B_B_72348704</t>
  </si>
  <si>
    <t>2024-02-12 19:38:22</t>
  </si>
  <si>
    <t>2024-02-12 20:48:28</t>
  </si>
  <si>
    <t>35-18-A00003_ÇİFTLİK İM_HatBaşıAyırıcı_53138384_L12_53138384</t>
  </si>
  <si>
    <t>2024-02-12 19:34:58</t>
  </si>
  <si>
    <t>2024-02-12 23:03:31</t>
  </si>
  <si>
    <t>35-25-M00100_GÜMÜLDÜR DM_DM-4/1_M09_2054418</t>
  </si>
  <si>
    <t>2024-02-12 19:36:32</t>
  </si>
  <si>
    <t>2024-02-12 19:53:54</t>
  </si>
  <si>
    <t>35-07-M02038_M-2038_MALTEPE KESİCİLİ ÇIKIŞ (Direk No 20)_M01_60894391</t>
  </si>
  <si>
    <t>2024-02-12 19:40:49</t>
  </si>
  <si>
    <t>2024-02-12 20:59:04</t>
  </si>
  <si>
    <t>35-01-K00049_K-49_ _912028339_ _912028339</t>
  </si>
  <si>
    <t>2024-02-13 16:04:34</t>
  </si>
  <si>
    <t>2024-02-13 19:20:18</t>
  </si>
  <si>
    <t>45-83-A00003_DERBENT TM_TURGUTLU-3_M02_2312529</t>
  </si>
  <si>
    <t>2024-02-12 20:08:57</t>
  </si>
  <si>
    <t>2024-02-12 20:48:35</t>
  </si>
  <si>
    <t>35-01-K00003_K-3_E_2E_5860343</t>
  </si>
  <si>
    <t>2024-02-12 21:09:31</t>
  </si>
  <si>
    <t>2024-02-13 02:27:00</t>
  </si>
  <si>
    <t>45-83-L00004_TR-2/4_0_955148278_ _955148278</t>
  </si>
  <si>
    <t>2024-02-14 15:58:39</t>
  </si>
  <si>
    <t>2024-02-14 18:35:49</t>
  </si>
  <si>
    <t>35-19-M00230_YAĞCILAR TR-5_YAĞCILAR TR-5_35-19-M00230_2349542</t>
  </si>
  <si>
    <t>2024-02-12 21:57:03</t>
  </si>
  <si>
    <t>2024-02-13 04:47:31</t>
  </si>
  <si>
    <t>35-26-M01353_DM-2/TR-25_SANAL BINA_95002694785_ _95002694785</t>
  </si>
  <si>
    <t>2024-02-12 21:41:37</t>
  </si>
  <si>
    <t>2024-02-12 23:26:09</t>
  </si>
  <si>
    <t>45-73-M00477_GÜMÜŞÇAY KÖK_HatBaşıAyırıcı_62833603_M05_62833603</t>
  </si>
  <si>
    <t>2024-02-15 14:45:28</t>
  </si>
  <si>
    <t>2024-02-15 16:01:23</t>
  </si>
  <si>
    <t>35-04-M02777_M-2777_C_C1B_5781448</t>
  </si>
  <si>
    <t>2024-02-15 14:49:22</t>
  </si>
  <si>
    <t>2024-02-15 16:14:13</t>
  </si>
  <si>
    <t>45-73-A00001_ALAŞEHİR TM_IŞIKLAR_M18_2312683</t>
  </si>
  <si>
    <t>TEİAŞ Hat Bakım Çalışması</t>
  </si>
  <si>
    <t>2024-02-06 09:09:20</t>
  </si>
  <si>
    <t>2024-02-06 15:24:11</t>
  </si>
  <si>
    <t>45-82-A00001_SOMA A SANTRALİ İM/DM_AKHİSAR_M08_2324954</t>
  </si>
  <si>
    <t>2024-02-28 15:03:55</t>
  </si>
  <si>
    <t>2024-02-28 16:18:57</t>
  </si>
  <si>
    <t>45-73-M00304_KAVAKLIDERE TR-7_B_B_91389684_91389684</t>
  </si>
  <si>
    <t>Hatta Yabancı Cisim</t>
  </si>
  <si>
    <t>2024-02-22 00:16:50</t>
  </si>
  <si>
    <t>2024-02-22 00:56:00</t>
  </si>
  <si>
    <t>35-18-L00306_L-306_ _950446647_ _950446647</t>
  </si>
  <si>
    <t>2024-02-22 02:33:51</t>
  </si>
  <si>
    <t>2024-02-22 03:52:40</t>
  </si>
  <si>
    <t>2024-02-16 16:08:17</t>
  </si>
  <si>
    <t>2024-02-16 16:49:25</t>
  </si>
  <si>
    <t>35-16-M00065_GÖKÇEYURT TR-1_GÖKÇEYURT TR-1_35-16-M00065_2352835</t>
  </si>
  <si>
    <t>2024-02-01 17:54:39</t>
  </si>
  <si>
    <t>2024-02-02 00:05:47</t>
  </si>
  <si>
    <t>35-25-M00002_GÜMÜLDÜR M-2_0_955259714_ _955259714</t>
  </si>
  <si>
    <t>2024-02-29 18:25:18</t>
  </si>
  <si>
    <t>2024-02-29 19:41:36</t>
  </si>
  <si>
    <t>35-16-L00006_TR-6_D_D_90994017_90994017</t>
  </si>
  <si>
    <t>2024-02-29 18:46:23</t>
  </si>
  <si>
    <t>2024-02-29 19:40:39</t>
  </si>
  <si>
    <t>35-29-M00020_DM-2/20_DM-2/19-A_M01_72183839</t>
  </si>
  <si>
    <t>2024-02-22 10:55:08</t>
  </si>
  <si>
    <t>2024-02-22 14:15:06</t>
  </si>
  <si>
    <t>35-26-M00659_DM-6/10_0_956623967_ _956623967</t>
  </si>
  <si>
    <t>2024-02-14 16:10:39</t>
  </si>
  <si>
    <t>2024-02-14 19:41:56</t>
  </si>
  <si>
    <t>45-72-L01016_TR-2/12_İNSAAT HALİNDE_956498914_ _956498914</t>
  </si>
  <si>
    <t>2024-02-15 20:36:14</t>
  </si>
  <si>
    <t>2024-02-15 22:24:49</t>
  </si>
  <si>
    <t>35-16-M00142_AZİZİYE TR-1_0_953321508_ _953321508</t>
  </si>
  <si>
    <t>2024-02-15 18:16:43</t>
  </si>
  <si>
    <t>2024-02-15 20:39:13</t>
  </si>
  <si>
    <t>K-2732_35-04-K02732_Gereli_99375623_ _99375623</t>
  </si>
  <si>
    <t>2024-02-13 07:51:15</t>
  </si>
  <si>
    <t>35-23-M00312_ANDAK KÖK_FOÇA-2_M02_41958299</t>
  </si>
  <si>
    <t>2024-02-15 14:17:05</t>
  </si>
  <si>
    <t>2024-02-15 15:46:54</t>
  </si>
  <si>
    <t>45-83-L00340_AVŞAR TR-1_FABRİKALAR _L06_72154065</t>
  </si>
  <si>
    <t>2024-02-25 09:24:57</t>
  </si>
  <si>
    <t>2024-02-25 11:19:00</t>
  </si>
  <si>
    <t>M-1149_35-09-M01149_M-1148_M01_47615750</t>
  </si>
  <si>
    <t>2024-02-12 22:17:29</t>
  </si>
  <si>
    <t>2024-02-12 22:41:24</t>
  </si>
  <si>
    <t>KAVAKLIDERE TR-7_45-73-M00304_KAVAKLIDERE TR-7_45-73-M00304_2368613</t>
  </si>
  <si>
    <t>2024-02-22 03:01:04</t>
  </si>
  <si>
    <t>35-28-M00961_DM-6_YAHŞELLİ DM-5_M010_92271337</t>
  </si>
  <si>
    <t>2024-02-29 10:02:41</t>
  </si>
  <si>
    <t>2024-02-29 11:58:38</t>
  </si>
  <si>
    <t>MENEMEN TR-48_35-28-L00048_PANO_953395595_ _953395595</t>
  </si>
  <si>
    <t>2024-02-29 19:13:01</t>
  </si>
  <si>
    <t>2024-03-01 01:40:23</t>
  </si>
  <si>
    <t>35-28-M00882_YAHŞELLİ DM-5_DM-6_M05_87776793</t>
  </si>
  <si>
    <t>2024-02-29 11:33:43</t>
  </si>
  <si>
    <t>2024-02-29 12:05:25</t>
  </si>
  <si>
    <t>35-02-M01057_M-1057_M-1057_35-02-M01057_2357722</t>
  </si>
  <si>
    <t>2024-02-28 16:03:10</t>
  </si>
  <si>
    <t>2024-02-28 16:33:20</t>
  </si>
  <si>
    <t>35-28-M00182_ASARLIK TR-8_C_C_91231154</t>
  </si>
  <si>
    <t>2024-02-06 08:47:55</t>
  </si>
  <si>
    <t>2024-02-06 17:31:14</t>
  </si>
  <si>
    <t>45-79-M00069_SARIGÖL DM_ULUDERBENT FİDERİ_M16_2076610</t>
  </si>
  <si>
    <t>2024-02-17 13:37:58</t>
  </si>
  <si>
    <t>2024-02-17 13:46:00</t>
  </si>
  <si>
    <t>35-15-M00286_İBRAHİMKUYU DM_ARITMA_M10_67554489</t>
  </si>
  <si>
    <t>2024-02-12 11:17:31</t>
  </si>
  <si>
    <t>2024-02-12 11:40:15</t>
  </si>
  <si>
    <t>35-09-A00001_EBSO TM_İZSU-1_M19_2314256</t>
  </si>
  <si>
    <t>2024-02-06 19:36:14</t>
  </si>
  <si>
    <t>2024-02-06 20:18:00</t>
  </si>
  <si>
    <t>35-09-M00219_M-219_ _97589140_ _97589140</t>
  </si>
  <si>
    <t>2024-02-16 16:13:58</t>
  </si>
  <si>
    <t>2024-02-16 18:58:34</t>
  </si>
  <si>
    <t>35-09-M00627_M-627_TRAFO_M03_42941872</t>
  </si>
  <si>
    <t>2024-02-06 20:18:20</t>
  </si>
  <si>
    <t>2024-02-07 02:40:53</t>
  </si>
  <si>
    <t>35-16-M00139_GÖÇBEYLİ DM_GÖÇBEYLİ TARIMSAL SULAMA_M02_72044622</t>
  </si>
  <si>
    <t>2024-02-22 18:01:23</t>
  </si>
  <si>
    <t>2024-02-22 19:17:18</t>
  </si>
  <si>
    <t>2024-02-18 16:42:04</t>
  </si>
  <si>
    <t>2024-02-18 17:24:34</t>
  </si>
  <si>
    <t>35-26-M00636_DM-7/17_A_A_91189901_91189901</t>
  </si>
  <si>
    <t>2024-02-22 17:18:17</t>
  </si>
  <si>
    <t>2024-02-22 18:41:55</t>
  </si>
  <si>
    <t>35-21-M00006_RADAR KÖK_RADAR_M02_72199790</t>
  </si>
  <si>
    <t>2024-02-12 23:00:57</t>
  </si>
  <si>
    <t>2024-02-13 02:28:51</t>
  </si>
  <si>
    <t>45-72-A00001_AKHİSAR İM_TRAFO-A AKHİSAR TM_M28_92312135</t>
  </si>
  <si>
    <t>2024-02-21 05:16:02</t>
  </si>
  <si>
    <t>2024-02-21 05:40:00</t>
  </si>
  <si>
    <t>35-08-A00002_SEYDİKÖY İM_TR-1 34.5_M18_2052673</t>
  </si>
  <si>
    <t>2024-02-23 10:24:56</t>
  </si>
  <si>
    <t>2024-02-23 10:51:24</t>
  </si>
  <si>
    <t>35-29-L00326_ÇERİKÖZÜ TR-1_PANO_950346898_ _950346898</t>
  </si>
  <si>
    <t>2024-02-13 09:29:20</t>
  </si>
  <si>
    <t>2024-02-13 17:29:40</t>
  </si>
  <si>
    <t>35-10-M02490_M-2490 ÇAMLI TR-6_ _913430630_ _913430630</t>
  </si>
  <si>
    <t>2024-02-22 20:51:44</t>
  </si>
  <si>
    <t>2024-02-22 23:02:33</t>
  </si>
  <si>
    <t>35-17-R00041_PINARCIK TR-1_A_A_91187848</t>
  </si>
  <si>
    <t>2024-02-13 17:28:38</t>
  </si>
  <si>
    <t>2024-02-13 20:57:02</t>
  </si>
  <si>
    <t>35-27-M00792_ULUCAK DM_EĞRİDERE-2_M18_2052606</t>
  </si>
  <si>
    <t>2024-02-22 18:20:50</t>
  </si>
  <si>
    <t>2024-02-22 19:35:13</t>
  </si>
  <si>
    <t>45-78-L00168_TR-168_TR-168_45-78-L00168_2357283</t>
  </si>
  <si>
    <t>2024-02-15 09:07:15</t>
  </si>
  <si>
    <t>2024-02-15 14:52:13</t>
  </si>
  <si>
    <t>35-28-M00003_ULUKENT DM-3_ULUKENT DM-3_35-28-M00003_2362922</t>
  </si>
  <si>
    <t>2024-02-14 16:46:20</t>
  </si>
  <si>
    <t>2024-02-14 21:02:21</t>
  </si>
  <si>
    <t>35-30-M00773_TR-73 ( M-773)_C_C_56362632_56362632</t>
  </si>
  <si>
    <t>2024-02-03 14:45:27</t>
  </si>
  <si>
    <t>2024-02-03 17:43:23</t>
  </si>
  <si>
    <t>45-76-L00002_ÖVEÇLİ KÖK_HatBaşıAyırıcı_100727936_L03_100727936</t>
  </si>
  <si>
    <t>2024-02-24 15:39:19</t>
  </si>
  <si>
    <t>2024-02-24 16:08:15</t>
  </si>
  <si>
    <t>35-15-A00002_YOLÜSTÜ İM_YOLÜSTÜ SULAMA_L07_2074339</t>
  </si>
  <si>
    <t>2024-02-12 23:42:25</t>
  </si>
  <si>
    <t>2024-02-13 01:52:23</t>
  </si>
  <si>
    <t>35-01-K01391_K-1391_ _910310273_ _910310273</t>
  </si>
  <si>
    <t>2024-02-13 17:38:33</t>
  </si>
  <si>
    <t>2024-02-13 18:51:24</t>
  </si>
  <si>
    <t>35-28-M00085_ULUKENT TR-5_0_953393021_ _953393021</t>
  </si>
  <si>
    <t>2024-02-22 10:45:40</t>
  </si>
  <si>
    <t>2024-02-22 16:31:22</t>
  </si>
  <si>
    <t>35-09-M00347_M-347_ _97844880_ _97844880</t>
  </si>
  <si>
    <t>2024-02-22 19:16:57</t>
  </si>
  <si>
    <t>2024-02-22 21:18:25</t>
  </si>
  <si>
    <t>35-17-M00232_ÇALTIDERE TR-2_B_B_91189422</t>
  </si>
  <si>
    <t>2024-02-14 11:02:26</t>
  </si>
  <si>
    <t>2024-02-14 12:54:41</t>
  </si>
  <si>
    <t>35-03-K01153_K-1153_TRAFO_K03_41927489</t>
  </si>
  <si>
    <t>2024-02-20 09:36:18</t>
  </si>
  <si>
    <t>2024-02-20 17:38:52</t>
  </si>
  <si>
    <t>35-25-M00192_PAYAMLI M-22_0_956651261_ _956651261</t>
  </si>
  <si>
    <t>2024-02-22 19:10:22</t>
  </si>
  <si>
    <t>2024-02-22 21:33:17</t>
  </si>
  <si>
    <t>45-72-A00005_BALLICA İM_HAMİDİYE_L07_2095865</t>
  </si>
  <si>
    <t>2024-02-21 18:38:52</t>
  </si>
  <si>
    <t>2024-02-21 18:49:00</t>
  </si>
  <si>
    <t>45-78-L00186_DM-21_DM-21_45-78-L00186_65868244</t>
  </si>
  <si>
    <t>2024-02-14 16:55:03</t>
  </si>
  <si>
    <t>2024-02-14 17:31:23</t>
  </si>
  <si>
    <t>35-28-M00182_ASARLIK TR-8_B_B_91231158</t>
  </si>
  <si>
    <t>2024-02-13 18:00:46</t>
  </si>
  <si>
    <t>2024-02-13 20:51:00</t>
  </si>
  <si>
    <t>35-09-M01992_M-1992_C_C01b_5776112</t>
  </si>
  <si>
    <t>2024-02-21 20:23:58</t>
  </si>
  <si>
    <t>2024-02-21 20:30:11</t>
  </si>
  <si>
    <t>45-83-M00131_İSTASYONALTI KÖK_CELALETTİN AŞKIN_M08_2329824</t>
  </si>
  <si>
    <t>2024-02-12 20:41:21</t>
  </si>
  <si>
    <t>2024-02-12 21:36:00</t>
  </si>
  <si>
    <t>35-30-M00020_ÇANDARLI DM-TR-20_ŞEHİR-1_M13_72352934</t>
  </si>
  <si>
    <t>2024-02-11 19:01:42</t>
  </si>
  <si>
    <t>2024-02-11 20:00:16</t>
  </si>
  <si>
    <t>35-19-L00124_TR-124 ZEYTİNALANI_TR-124 ZEYTİNALANI_35-19-L00124_72150539</t>
  </si>
  <si>
    <t>2024-02-26 09:11:00</t>
  </si>
  <si>
    <t>2024-02-26 13:48:57</t>
  </si>
  <si>
    <t>35-26-M00891_PANCAR KÖK_PANCAR ŞEHİR_M01_2123362</t>
  </si>
  <si>
    <t>2024-02-06 16:32:29</t>
  </si>
  <si>
    <t>2024-02-06 17:58:37</t>
  </si>
  <si>
    <t>35-14-M00271_M-271 KARAKAYALAR DM_SEFERİHİSAR İM-1_M05_2097327</t>
  </si>
  <si>
    <t>2024-02-10 00:26:46</t>
  </si>
  <si>
    <t>2024-02-10 00:55:45</t>
  </si>
  <si>
    <t>45-73-M00820_SUBAŞI TR-2_SUBAŞI TR-2_45-73-M00820_2354538</t>
  </si>
  <si>
    <t>2024-02-08 17:01:08</t>
  </si>
  <si>
    <t>2024-02-08 17:45:04</t>
  </si>
  <si>
    <t>45-78-L00037_TR-37___56387406</t>
  </si>
  <si>
    <t>2024-02-06 16:58:11</t>
  </si>
  <si>
    <t>2024-02-06 20:59:10</t>
  </si>
  <si>
    <t>45-78-M00072_TR-72_ _953258327_ _953258327</t>
  </si>
  <si>
    <t>2024-02-09 14:28:51</t>
  </si>
  <si>
    <t>2024-02-09 18:19:55</t>
  </si>
  <si>
    <t>35-20-L00171_KIZILCAOVA TR-2_0_955195843_ _955195843</t>
  </si>
  <si>
    <t>2024-02-14 16:50:06</t>
  </si>
  <si>
    <t>2024-02-14 19:36:51</t>
  </si>
  <si>
    <t>35-01-K04269_K-4269_F_F_56382213</t>
  </si>
  <si>
    <t>2024-02-01 20:00:31</t>
  </si>
  <si>
    <t>2024-02-01 20:22:53</t>
  </si>
  <si>
    <t>35-15-M00085_TR-85 SÜLEYMAN TALU GRB._A_A_56370346_56370346</t>
  </si>
  <si>
    <t>2024-02-28 09:22:49</t>
  </si>
  <si>
    <t>2024-02-28 16:23:26</t>
  </si>
  <si>
    <t>45-78-A00002_KARAPINAR İM_HatBaşıAyırıcı_53139588_M06_53139588</t>
  </si>
  <si>
    <t>2024-02-08 15:51:37</t>
  </si>
  <si>
    <t>2024-02-08 18:28:16</t>
  </si>
  <si>
    <t>35-24-A00001_KINIK İM_YAYA KENT_M09_2059241</t>
  </si>
  <si>
    <t>2024-02-07 08:23:21</t>
  </si>
  <si>
    <t>2024-02-07 08:29:00</t>
  </si>
  <si>
    <t>35-28-M00165_KOYUNDERE DM_KOYUNDERE TR-13_M03_66524382</t>
  </si>
  <si>
    <t>2024-02-01 17:39:30</t>
  </si>
  <si>
    <t>2024-02-01 20:36:38</t>
  </si>
  <si>
    <t>35-15-A00003_OVAKENT İM_ÖDEMİŞ TM-2_M03_100777334</t>
  </si>
  <si>
    <t>2024-02-07 06:28:26</t>
  </si>
  <si>
    <t>2024-02-07 07:36:17</t>
  </si>
  <si>
    <t>45-73-M00166_TOYGAR KÖK_HatBaşıAyırıcı_53135965_M01_53135965</t>
  </si>
  <si>
    <t>2024-02-16 15:51:02</t>
  </si>
  <si>
    <t>2024-02-16 22:30:36</t>
  </si>
  <si>
    <t>35-01-K00718_K-718_K-718_35-01-K00718_41909983</t>
  </si>
  <si>
    <t>2024-02-06 21:51:55</t>
  </si>
  <si>
    <t>2024-02-06 22:26:12</t>
  </si>
  <si>
    <t>45-78-A00002_KARAPINAR İM_ERDELEK_M02_66243739</t>
  </si>
  <si>
    <t>2024-02-08 15:55:16</t>
  </si>
  <si>
    <t>2024-02-08 17:40:00</t>
  </si>
  <si>
    <t>45-73-M00150_KEMALİYE DM (TR-1)_BELEDİYE ARKASI TR-2_M07_66715928</t>
  </si>
  <si>
    <t>2024-02-07 04:59:16</t>
  </si>
  <si>
    <t>2024-02-07 05:49:45</t>
  </si>
  <si>
    <t>45-71-M00123_GÜZELKÖY KÖK_HAŞİM AKCURA ENH_M03_50218012</t>
  </si>
  <si>
    <t>2024-02-13 09:39:07</t>
  </si>
  <si>
    <t>2024-02-13 17:22:57</t>
  </si>
  <si>
    <t>35-02-M02999_M-2999 _ _913470949_ _913470949</t>
  </si>
  <si>
    <t>2024-02-21 14:16:43</t>
  </si>
  <si>
    <t>2024-02-21 17:33:35</t>
  </si>
  <si>
    <t>35-17-M00266_ÇEBİTAŞ DM_ÖZKAN-1 ÇIKIŞ_M10_66424800</t>
  </si>
  <si>
    <t>2024-02-13 17:39:18</t>
  </si>
  <si>
    <t>2024-02-13 19:14:52</t>
  </si>
  <si>
    <t>35-30-M00025_ÇANDARLI TR-25_ÇANDARLI TR-25_35-30-M00025_2346711</t>
  </si>
  <si>
    <t>2024-02-28 18:41:49</t>
  </si>
  <si>
    <t>2024-02-28 19:08:03</t>
  </si>
  <si>
    <t>45-79-M00076_TIRAZLAR TR-1_E_E_56396579</t>
  </si>
  <si>
    <t>2024-02-14 17:05:09</t>
  </si>
  <si>
    <t>2024-02-14 17:56:01</t>
  </si>
  <si>
    <t>45-81-M00182_ÇAMPINAR TR-1_A_A_56385180</t>
  </si>
  <si>
    <t>2024-02-12 10:08:49</t>
  </si>
  <si>
    <t>2024-02-12 10:53:35</t>
  </si>
  <si>
    <t>45-79-M00146_BAHADIRLAR TR-6 OVA_B_B_56387774_56387774</t>
  </si>
  <si>
    <t>2024-02-28 16:49:07</t>
  </si>
  <si>
    <t>2024-02-28 19:33:25</t>
  </si>
  <si>
    <t>35-28-M00048_ULUKENT DM-3/40_ _953394386_ _953394386</t>
  </si>
  <si>
    <t>2024-02-14 07:23:23</t>
  </si>
  <si>
    <t>2024-02-14 08:50:28</t>
  </si>
  <si>
    <t>45-77-M00024_GÖKÇEÖREN KÖK_GÖKÇEÖREN TR-1_M01_72216582</t>
  </si>
  <si>
    <t>2024-02-16 10:52:35</t>
  </si>
  <si>
    <t>2024-02-16 11:04:00</t>
  </si>
  <si>
    <t>45-81-M00046_OKLUİSA KÖK_CINAN GRUP_M04_71994401</t>
  </si>
  <si>
    <t>2024-02-28 13:25:39</t>
  </si>
  <si>
    <t>2024-02-28 13:39:00</t>
  </si>
  <si>
    <t>35-15-L01160_FATİH KÖK_HatBaşıAyırıcı_53133738_L01_53133738</t>
  </si>
  <si>
    <t>2024-02-12 02:06:29</t>
  </si>
  <si>
    <t>2024-02-12 02:08:00</t>
  </si>
  <si>
    <t>35-30-A00001_DİKİLİ İM_DEMİRTAŞ_M02_72356797</t>
  </si>
  <si>
    <t>2024-02-20 10:50:11</t>
  </si>
  <si>
    <t>2024-02-20 10:58:44</t>
  </si>
  <si>
    <t>35-04-K04773_K-4773_C_C_91463068</t>
  </si>
  <si>
    <t>2024-02-08 17:40:47</t>
  </si>
  <si>
    <t>35-28-M00882_YAHŞELLİ DM-5_İZSU ENH_M12_66811806</t>
  </si>
  <si>
    <t>2024-02-14 12:57:36</t>
  </si>
  <si>
    <t>2024-02-14 13:38:35</t>
  </si>
  <si>
    <t>45-78-M01161_ÇAPAKLI KÖK_İKİZTEPE_M04_78225752</t>
  </si>
  <si>
    <t>2024-02-28 14:21:00</t>
  </si>
  <si>
    <t>2024-02-28 14:56:32</t>
  </si>
  <si>
    <t>35-16-L00047_TR-47_TR-47_35-16-L00047_71976765</t>
  </si>
  <si>
    <t>2024-02-08 11:47:42</t>
  </si>
  <si>
    <t>2024-02-08 12:18:39</t>
  </si>
  <si>
    <t>35-17-M00023_TR-23_A_a1_5814750</t>
  </si>
  <si>
    <t>2024-02-28 19:53:30</t>
  </si>
  <si>
    <t>2024-02-28 21:11:14</t>
  </si>
  <si>
    <t>35-16-L00015_TR-15_TR-15_35-16-L00015_50132111</t>
  </si>
  <si>
    <t>2024-02-08 13:40:36</t>
  </si>
  <si>
    <t>2024-02-08 14:09:28</t>
  </si>
  <si>
    <t>35-04-K04767_K-4767_C_C_60982359_60982359</t>
  </si>
  <si>
    <t>2024-02-23 09:03:36</t>
  </si>
  <si>
    <t>2024-02-23 10:07:08</t>
  </si>
  <si>
    <t>45-78-M00314_TAYTAN OFİS KÖK_HatBaşıAyırıcı_84997810_M06_84997810</t>
  </si>
  <si>
    <t>2024-02-28 18:36:12</t>
  </si>
  <si>
    <t>2024-02-28 19:50:03</t>
  </si>
  <si>
    <t>35-04-K03969_K-3969_ _966564601_ _966564601</t>
  </si>
  <si>
    <t>2024-02-28 19:49:18</t>
  </si>
  <si>
    <t>2024-02-28 20:30:27</t>
  </si>
  <si>
    <t>2024-02-14 10:37:56</t>
  </si>
  <si>
    <t>2024-02-14 17:32:31</t>
  </si>
  <si>
    <t>45-81-M00001_SELENDİ DM_SATILMIŞ_M14_2079214</t>
  </si>
  <si>
    <t>2024-02-23 06:58:54</t>
  </si>
  <si>
    <t>2024-02-23 07:47:19</t>
  </si>
  <si>
    <t>2024-02-11 17:02:04</t>
  </si>
  <si>
    <t>2024-02-11 17:35:35</t>
  </si>
  <si>
    <t>35-03-K03711_K-3711_D_D_56366417</t>
  </si>
  <si>
    <t>2024-02-13 18:33:11</t>
  </si>
  <si>
    <t>2024-02-13 20:03:22</t>
  </si>
  <si>
    <t>45-73-M00239_AKKEÇİLİ KÖK_AKKEÇİLİ_M03_72035008</t>
  </si>
  <si>
    <t>2024-02-14 10:39:22</t>
  </si>
  <si>
    <t>2024-02-14 10:50:15</t>
  </si>
  <si>
    <t>35-04-A00002_KARŞIYAKA GIS TM_TR-1_K06_2054243</t>
  </si>
  <si>
    <t>TEİAŞ Trafo Bakım Çalışması</t>
  </si>
  <si>
    <t>2024-02-27 03:01:37</t>
  </si>
  <si>
    <t>2024-02-27 03:11:10</t>
  </si>
  <si>
    <t>45-72-M00309_KAPAKLI DM_KAYIŞLAR_M09_2099434</t>
  </si>
  <si>
    <t>2024-02-26 07:34:46</t>
  </si>
  <si>
    <t>2024-02-26 07:49:37</t>
  </si>
  <si>
    <t>45-78-A00002_KARAPINAR İM_HatBaşıAyırıcı_53139296_M02_53139296</t>
  </si>
  <si>
    <t>2024-02-06 15:15:00</t>
  </si>
  <si>
    <t>2024-02-06 15:55:34</t>
  </si>
  <si>
    <t>35-01-K00231_K-231_F_F_56375671_56375671</t>
  </si>
  <si>
    <t>2024-02-23 06:10:00</t>
  </si>
  <si>
    <t>2024-02-23 08:04:15</t>
  </si>
  <si>
    <t>35-01-K00231_K-231_K-231_35-01-K00231_2347738</t>
  </si>
  <si>
    <t>2024-02-23 08:12:43</t>
  </si>
  <si>
    <t>45-82-M00134_IŞIKLAR KÖK-1_IŞIKLAR-1_M03_72198805</t>
  </si>
  <si>
    <t>2024-02-23 08:19:43</t>
  </si>
  <si>
    <t>2024-02-23 09:22:31</t>
  </si>
  <si>
    <t>45-83-L00025_TR-2/25__H_81591235</t>
  </si>
  <si>
    <t>2024-02-10 10:34:54</t>
  </si>
  <si>
    <t>2024-02-10 12:48:00</t>
  </si>
  <si>
    <t>45-86-M00045_UĞURLU KÖK_KAVAKYERİ YEŞİLKÖY_M03_72226052</t>
  </si>
  <si>
    <t>2024-02-23 07:51:16</t>
  </si>
  <si>
    <t>2024-02-23 08:34:17</t>
  </si>
  <si>
    <t>35-18-L00335_L-335_L-512 L-513_L02_2086127</t>
  </si>
  <si>
    <t>2024-02-28 21:56:54</t>
  </si>
  <si>
    <t>2024-02-28 22:25:22</t>
  </si>
  <si>
    <t>45-72-M00614_DM-4/2_TR-1/61 TR-1/62 TR-1/63_M03_79573861</t>
  </si>
  <si>
    <t>2024-02-19 06:28:46</t>
  </si>
  <si>
    <t>2024-02-19 09:37:00</t>
  </si>
  <si>
    <t>35-19-M00515_KUŞÇULAR DM-2_TR-319_M05_80470370</t>
  </si>
  <si>
    <t>2024-02-23 09:28:13</t>
  </si>
  <si>
    <t>2024-02-23 09:46:32</t>
  </si>
  <si>
    <t>35-01-K04150_K-4150_ _910953210_ _910953210</t>
  </si>
  <si>
    <t>2024-02-28 23:01:25</t>
  </si>
  <si>
    <t>2024-02-29 02:10:24</t>
  </si>
  <si>
    <t>2024-02-08 21:43:19</t>
  </si>
  <si>
    <t>2024-02-08 21:55:46</t>
  </si>
  <si>
    <t>35-18-L00544_SAĞLIKÇILAR DM_ÇİFTLİK İM_L08_2325662</t>
  </si>
  <si>
    <t>2024-02-19 18:49:46</t>
  </si>
  <si>
    <t>2024-02-19 19:12:39</t>
  </si>
  <si>
    <t>35-01-A00012_KARABAĞLAR TM_KARABAĞLAR-18_K43_2310626</t>
  </si>
  <si>
    <t>2024-02-14 10:19:36</t>
  </si>
  <si>
    <t>35-10-A00002_KAHRAMANDERE İM_PİRİREİS_K06_2101991</t>
  </si>
  <si>
    <t>2024-02-03 13:52:33</t>
  </si>
  <si>
    <t>2024-02-03 15:49:56</t>
  </si>
  <si>
    <t>35-03-M00906_M-906_C_C_91283039</t>
  </si>
  <si>
    <t>2024-02-15 15:56:28</t>
  </si>
  <si>
    <t>2024-02-15 21:08:13</t>
  </si>
  <si>
    <t>45-75-M00402_ÇİĞİLLER YASSIALAN TR-7___84531191</t>
  </si>
  <si>
    <t>2024-02-15 12:17:26</t>
  </si>
  <si>
    <t>2024-02-15 15:59:15</t>
  </si>
  <si>
    <t>35-27-M00495_TAŞLIYOL KÖK_TAŞLIYOL_M03_72168857</t>
  </si>
  <si>
    <t>2024-02-14 08:37:00</t>
  </si>
  <si>
    <t>2024-02-14 09:53:12</t>
  </si>
  <si>
    <t>45-81-M00044_DUMANLAR KÖK_HatBaşıAyırıcı_53135186_M02_53135186</t>
  </si>
  <si>
    <t>2024-02-14 17:33:03</t>
  </si>
  <si>
    <t>2024-02-14 18:40:10</t>
  </si>
  <si>
    <t>35-01-M02801_M-2801_DAĞITIM TRAFOSU-1_M04_84910389</t>
  </si>
  <si>
    <t>2024-02-19 15:38:05</t>
  </si>
  <si>
    <t>2024-02-19 20:55:01</t>
  </si>
  <si>
    <t>45-71-M00415_DM-17/03 HUZUREVİ_PANO_953247115_ _953247115</t>
  </si>
  <si>
    <t>2024-02-14 17:30:25</t>
  </si>
  <si>
    <t>2024-02-14 20:04:57</t>
  </si>
  <si>
    <t>35-02-M02538_M-2538___81571295_81571295</t>
  </si>
  <si>
    <t>2024-02-01 12:25:41</t>
  </si>
  <si>
    <t>2024-02-01 14:39:40</t>
  </si>
  <si>
    <t>35-14-L00332_BADEMLER TR-4_A_A_56378058</t>
  </si>
  <si>
    <t>2024-02-15 15:05:08</t>
  </si>
  <si>
    <t>2024-02-15 21:49:13</t>
  </si>
  <si>
    <t>45-71-M02250_DM-14/3B_ _953197475_ _953197475</t>
  </si>
  <si>
    <t>2024-02-15 15:11:44</t>
  </si>
  <si>
    <t>2024-02-15 17:34:19</t>
  </si>
  <si>
    <t>35-04-K04629_K-4629_A_A_56381995</t>
  </si>
  <si>
    <t>2024-02-12 21:56:15</t>
  </si>
  <si>
    <t>2024-02-13 00:48:06</t>
  </si>
  <si>
    <t>45-71-M00232_MURADİYE DM-5/11_DM-4/02_M03_72091347</t>
  </si>
  <si>
    <t>2024-02-15 14:37:07</t>
  </si>
  <si>
    <t>2024-02-15 15:20:26</t>
  </si>
  <si>
    <t>45-83-M00570_URGANLI TR-2_48025143_48025143_56400140</t>
  </si>
  <si>
    <t>2024-02-13 00:54:53</t>
  </si>
  <si>
    <t>2024-02-13 03:10:00</t>
  </si>
  <si>
    <t>35-09-M02551_M-2551_ _97812330_ _97812330</t>
  </si>
  <si>
    <t>2024-02-13 20:09:55</t>
  </si>
  <si>
    <t>2024-02-13 22:45:05</t>
  </si>
  <si>
    <t>35-18-L00002_L-2_ _950436355_ _950436355</t>
  </si>
  <si>
    <t>2024-02-14 19:58:31</t>
  </si>
  <si>
    <t>2024-02-15 01:47:17</t>
  </si>
  <si>
    <t>35-31-L00465_ÇÖMLEKÇİ TR-2/A_ÇÖMLEKÇİ TR-2/A_35-31-L00465_61232159</t>
  </si>
  <si>
    <t>2024-02-15 09:54:30</t>
  </si>
  <si>
    <t>2024-02-15 15:27:41</t>
  </si>
  <si>
    <t>35-18-L00096_L-96_ _950453406_ _950453406</t>
  </si>
  <si>
    <t>2024-02-13 06:59:02</t>
  </si>
  <si>
    <t>2024-02-13 13:14:15</t>
  </si>
  <si>
    <t>35-31-L00460_SOLAKLAR TR-4_A_A_91454891</t>
  </si>
  <si>
    <t>2024-02-13 06:36:25</t>
  </si>
  <si>
    <t>2024-02-13 09:55:51</t>
  </si>
  <si>
    <t>35-02-M03455_K-2519_B_B_56370947</t>
  </si>
  <si>
    <t>2024-02-13 09:47:36</t>
  </si>
  <si>
    <t>2024-02-13 14:48:51</t>
  </si>
  <si>
    <t>35-04-K00816_K-816_B_B_56369912</t>
  </si>
  <si>
    <t>2024-02-14 18:41:26</t>
  </si>
  <si>
    <t>2024-02-14 18:48:00</t>
  </si>
  <si>
    <t>35-18-L00293_L-293 YENİ MECİDİYE_10463989_F2_5897382</t>
  </si>
  <si>
    <t>2024-02-28 15:17:28</t>
  </si>
  <si>
    <t>2024-02-28 23:34:35</t>
  </si>
  <si>
    <t>35-02-M03563_M-3563(YATIRIM REZERVE)__M03_92410223</t>
  </si>
  <si>
    <t>2024-02-13 10:49:55</t>
  </si>
  <si>
    <t>2024-02-13 17:08:53</t>
  </si>
  <si>
    <t>35-04-K03018_K-3018_F_F 1b_5905044</t>
  </si>
  <si>
    <t>2024-02-15 15:31:15</t>
  </si>
  <si>
    <t>2024-02-15 18:35:12</t>
  </si>
  <si>
    <t>35-02-M03565_M-3565(YATIRIM REZERVE)_TRAFO_K01_2305774</t>
  </si>
  <si>
    <t>2024-02-13 10:54:11</t>
  </si>
  <si>
    <t>2024-02-13 17:33:38</t>
  </si>
  <si>
    <t>35-04-K03701_K-3701_K-2436_K03_2114401</t>
  </si>
  <si>
    <t>2024-02-02 10:03:05</t>
  </si>
  <si>
    <t>2024-02-02 12:33:31</t>
  </si>
  <si>
    <t>35-15-L00317_ELMABAĞ DM_ÇAYIR TELEFİRİK_L04_66822219</t>
  </si>
  <si>
    <t>2024-02-13 07:12:12</t>
  </si>
  <si>
    <t>2024-02-13 10:26:10</t>
  </si>
  <si>
    <t>35-02-K01626_K-1626_Derya_99664601_ _99664601</t>
  </si>
  <si>
    <t>2024-02-14 18:47:19</t>
  </si>
  <si>
    <t>2024-02-14 19:57:17</t>
  </si>
  <si>
    <t>45-71-M00054_DM-25/17-A_ _953182975_ _953182975</t>
  </si>
  <si>
    <t>2024-02-03 18:41:32</t>
  </si>
  <si>
    <t>2024-02-03 19:35:05</t>
  </si>
  <si>
    <t>45-84-A00001_AHMETLİ İM_HatBaşıAyırıcı_53134295_L17_53134295</t>
  </si>
  <si>
    <t>2024-02-13 19:00:41</t>
  </si>
  <si>
    <t>2024-02-13 20:23:00</t>
  </si>
  <si>
    <t>45-78-M00575_POYRAZDAMLARI TR-10_POYRAZDAMLARI TR-10_45-78-M00575_2366872</t>
  </si>
  <si>
    <t>2024-02-13 21:34:20</t>
  </si>
  <si>
    <t>2024-02-13 21:56:39</t>
  </si>
  <si>
    <t>35-01-K00002_K-2_ _911034251_ _911034251</t>
  </si>
  <si>
    <t>2024-02-13 09:13:03</t>
  </si>
  <si>
    <t>2024-02-13 11:30:25</t>
  </si>
  <si>
    <t>35-04-M02425_M-2425_ _99594693_ _99594693</t>
  </si>
  <si>
    <t>2024-02-13 09:06:56</t>
  </si>
  <si>
    <t>2024-02-13 14:20:12</t>
  </si>
  <si>
    <t>35-20-L00291_LÜTUFLAR TR-1_0_955206057_ _955206057</t>
  </si>
  <si>
    <t>2024-02-13 09:13:47</t>
  </si>
  <si>
    <t>2024-02-13 11:19:21</t>
  </si>
  <si>
    <t>35-18-L00240_L-240 PTT TRAFO_SGK_950441308_ _950441308</t>
  </si>
  <si>
    <t>2024-02-15 15:34:06</t>
  </si>
  <si>
    <t>2024-02-15 22:41:19</t>
  </si>
  <si>
    <t>35-28-M00462_TÜRKELLİ TR-1_0_953370382_ _953370382</t>
  </si>
  <si>
    <t>2024-02-13 20:32:04</t>
  </si>
  <si>
    <t>2024-02-13 22:15:20</t>
  </si>
  <si>
    <t>35-19-L00106_TR-106 ZEYTİNALANI_A_A_56390016</t>
  </si>
  <si>
    <t>2024-02-14 19:04:36</t>
  </si>
  <si>
    <t>2024-02-14 23:03:50</t>
  </si>
  <si>
    <t>35-18-L00064_L-64_B_B_91172253</t>
  </si>
  <si>
    <t>2024-02-14 09:53:08</t>
  </si>
  <si>
    <t>2024-02-14 19:14:54</t>
  </si>
  <si>
    <t>45-80-M01201_KOLDERE TR-6A__H_48519168</t>
  </si>
  <si>
    <t>2024-02-11 04:47:06</t>
  </si>
  <si>
    <t>2024-02-11 11:24:12</t>
  </si>
  <si>
    <t>45-83-M00658_TR-2/58 (GÜLLÜPINAR)_TR-2/62_M10_95325564</t>
  </si>
  <si>
    <t>2024-02-14 04:27:18</t>
  </si>
  <si>
    <t>2024-02-14 05:47:47</t>
  </si>
  <si>
    <t>35-09-K03705_K-3705_ _97666545_ _97666545</t>
  </si>
  <si>
    <t>2024-02-14 20:11:29</t>
  </si>
  <si>
    <t>2024-02-14 22:49:10</t>
  </si>
  <si>
    <t>35-04-K00111_K-111_Bostanlı Cami_912928160_ _912928160</t>
  </si>
  <si>
    <t>2024-02-15 16:40:11</t>
  </si>
  <si>
    <t>2024-02-15 17:39:24</t>
  </si>
  <si>
    <t>35-02-M03567_M-3567(YATIRIM REZERVE)__M03_92410460</t>
  </si>
  <si>
    <t>2024-02-14 10:00:24</t>
  </si>
  <si>
    <t>2024-02-14 16:06:24</t>
  </si>
  <si>
    <t>35-09-A00001_EBSO TM_HARMANDALI-1_M25_2312282</t>
  </si>
  <si>
    <t>2024-02-04 09:55:59</t>
  </si>
  <si>
    <t>2024-02-04 11:19:59</t>
  </si>
  <si>
    <t>2024-02-14 08:15:35</t>
  </si>
  <si>
    <t>2024-02-14 10:08:38</t>
  </si>
  <si>
    <t>35-02-K00963_K-963_K-963_35-02-K00963_2373053</t>
  </si>
  <si>
    <t>2024-02-15 11:58:53</t>
  </si>
  <si>
    <t>2024-02-15 15:55:09</t>
  </si>
  <si>
    <t>35-01-K00123_K-123_B_B_56374946</t>
  </si>
  <si>
    <t>2024-02-14 08:35:11</t>
  </si>
  <si>
    <t>2024-02-14 09:28:11</t>
  </si>
  <si>
    <t>35-26-M00530_KUŞÇUBURUN-4_KUŞÇUBURUN-4_35-26-M00530_2349523</t>
  </si>
  <si>
    <t>2024-02-14 20:15:57</t>
  </si>
  <si>
    <t>2024-02-14 21:19:05</t>
  </si>
  <si>
    <t>35-02-M01129_M-1129___83786767</t>
  </si>
  <si>
    <t>2024-02-14 08:37:53</t>
  </si>
  <si>
    <t>2024-02-14 10:26:15</t>
  </si>
  <si>
    <t>45-75-L00001_ŞAHİNKAYA TR-1_A_A_91308112</t>
  </si>
  <si>
    <t>2024-02-01 13:06:48</t>
  </si>
  <si>
    <t>2024-02-01 16:59:28</t>
  </si>
  <si>
    <t>35-18-A00003_ÇİFTLİK İM_GOLF-1_L12_2054622</t>
  </si>
  <si>
    <t>2024-02-15 16:15:34</t>
  </si>
  <si>
    <t>2024-02-15 17:55:48</t>
  </si>
  <si>
    <t>35-04-M02777_M-2777_M-2777_35-04-M02777_80967609</t>
  </si>
  <si>
    <t>2024-02-15 13:50:27</t>
  </si>
  <si>
    <t>35-01-M02018_M-2018_ _912280651_ _912280651</t>
  </si>
  <si>
    <t>2024-02-11 13:15:18</t>
  </si>
  <si>
    <t>2024-02-11 13:54:51</t>
  </si>
  <si>
    <t>35-20-L00028_TR-1-4/5 KİLİSE KABİN_D_D_56359160</t>
  </si>
  <si>
    <t>2024-02-14 20:42:56</t>
  </si>
  <si>
    <t>2024-02-14 22:14:20</t>
  </si>
  <si>
    <t>35-30-M00707_TR-7(M-707)_A_A_56363016</t>
  </si>
  <si>
    <t>2024-02-14 20:20:54</t>
  </si>
  <si>
    <t>2024-02-14 21:09:42</t>
  </si>
  <si>
    <t>35-28-M00153_KOYUNDERE TR-14_ _95002404038_ _95002404038</t>
  </si>
  <si>
    <t>2024-02-15 16:07:43</t>
  </si>
  <si>
    <t>2024-02-15 20:59:41</t>
  </si>
  <si>
    <t>35-03-K01270_K-1270_ _910465903_ _910465903</t>
  </si>
  <si>
    <t>2024-02-14 21:22:30</t>
  </si>
  <si>
    <t>2024-02-15 01:51:38</t>
  </si>
  <si>
    <t>35-03-M03420_M-3420(YATIRIM REZERVE)_ _955019406_ _955019406</t>
  </si>
  <si>
    <t>2024-02-15 10:13:10</t>
  </si>
  <si>
    <t>2024-02-15 16:43:16</t>
  </si>
  <si>
    <t>35-01-K00840_K-840_A_A1_5924141</t>
  </si>
  <si>
    <t>2024-02-14 20:19:45</t>
  </si>
  <si>
    <t>2024-02-14 23:44:28</t>
  </si>
  <si>
    <t>35-28-M00909_SEYREK TR-2_I_I01_79674183</t>
  </si>
  <si>
    <t>2024-02-14 22:44:29</t>
  </si>
  <si>
    <t>2024-02-14 23:02:16</t>
  </si>
  <si>
    <t>45-71-M00078_DM-3/27 (KÜTÜPHANE)_NECATIBEY APT_953217958_ _953217958</t>
  </si>
  <si>
    <t>2024-02-14 23:43:26</t>
  </si>
  <si>
    <t>2024-02-15 00:59:12</t>
  </si>
  <si>
    <t>35-19-L00255_TR-255(DM-2/2)_7066467_7066467_56394877</t>
  </si>
  <si>
    <t>2024-02-15 03:48:39</t>
  </si>
  <si>
    <t>2024-02-15 10:29:31</t>
  </si>
  <si>
    <t>35-03-M01010_M-1010_ _912717359_ _912717359</t>
  </si>
  <si>
    <t>2024-02-15 06:26:41</t>
  </si>
  <si>
    <t>2024-02-15 13:07:11</t>
  </si>
  <si>
    <t>35-02-M01282_M-1282_A_A_56382502</t>
  </si>
  <si>
    <t>2024-02-15 09:09:11</t>
  </si>
  <si>
    <t>2024-02-15 16:03:32</t>
  </si>
  <si>
    <t>35-20-L00348_SÖĞÜTÖREN TR-2_0_955193417_ _955193417</t>
  </si>
  <si>
    <t>2024-02-15 16:54:57</t>
  </si>
  <si>
    <t>2024-02-15 18:54:25</t>
  </si>
  <si>
    <t>45-78-A00003_YILMAZ İM_YILMAZ TR-12_L04_2331486</t>
  </si>
  <si>
    <t>2024-02-15 09:03:11</t>
  </si>
  <si>
    <t>2024-02-15 13:08:08</t>
  </si>
  <si>
    <t>35-28-M00174_ASARLIK TR-16_ASARLIK TR-3_M01_66531257</t>
  </si>
  <si>
    <t>2024-02-15 08:47:03</t>
  </si>
  <si>
    <t>2024-02-15 09:45:24</t>
  </si>
  <si>
    <t>35-09-K01867_K-1867_E_E_56373572</t>
  </si>
  <si>
    <t>2024-02-15 17:11:29</t>
  </si>
  <si>
    <t>2024-02-15 19:47:16</t>
  </si>
  <si>
    <t>35-01-M02792_M-2792_Zafer_912857332_ _912857332</t>
  </si>
  <si>
    <t>2024-02-15 08:12:07</t>
  </si>
  <si>
    <t>2024-02-15 09:00:05</t>
  </si>
  <si>
    <t>45-75-M00056_GÜNEŞLİ KÖK_EVCİLER_M05_67577912</t>
  </si>
  <si>
    <t>2024-02-15 08:09:17</t>
  </si>
  <si>
    <t>2024-02-15 09:02:37</t>
  </si>
  <si>
    <t>35-21-L00134_ARDIÇ MAHALLESİ TR-12_A_A_56376593</t>
  </si>
  <si>
    <t>2024-02-15 08:37:44</t>
  </si>
  <si>
    <t>2024-02-15 09:20:49</t>
  </si>
  <si>
    <t>35-04-K03109_K-3109_Elif_99181777_ _99181777</t>
  </si>
  <si>
    <t>2024-02-15 08:44:27</t>
  </si>
  <si>
    <t>2024-02-15 09:24:49</t>
  </si>
  <si>
    <t>35-20-L00245_YAKACIK TR-7_PANO_955212765_ _955212765</t>
  </si>
  <si>
    <t>2024-02-15 18:06:11</t>
  </si>
  <si>
    <t>2024-02-15 20:24:59</t>
  </si>
  <si>
    <t>35-14-L00012_L-12 BALLI KUYU_0_956639662_ _956639662</t>
  </si>
  <si>
    <t>2024-02-15 08:50:21</t>
  </si>
  <si>
    <t>2024-02-15 10:59:05</t>
  </si>
  <si>
    <t>35-04-K04778_K-4778_ _99604392_ _99604392</t>
  </si>
  <si>
    <t>2024-02-15 18:13:06</t>
  </si>
  <si>
    <t>2024-02-15 20:31:23</t>
  </si>
  <si>
    <t>35-18-L00336_L-336 REİSDERE_8609182_8609182_56356041</t>
  </si>
  <si>
    <t>2024-02-14 15:26:31</t>
  </si>
  <si>
    <t>2024-02-14 20:24:44</t>
  </si>
  <si>
    <t>35-14-M00271_M-271 KARAKAYALAR DM_SAZLIGÖL_M02_2097321</t>
  </si>
  <si>
    <t>2024-02-14 10:16:20</t>
  </si>
  <si>
    <t>2024-02-14 10:52:52</t>
  </si>
  <si>
    <t>35-27-M00266_AHMET DİRİK SULAMA GRUBU TR_D_D_91384089</t>
  </si>
  <si>
    <t>2024-02-15 09:02:16</t>
  </si>
  <si>
    <t>2024-02-15 10:22:11</t>
  </si>
  <si>
    <t>2024-02-15 18:50:36</t>
  </si>
  <si>
    <t>2024-02-15 19:00:54</t>
  </si>
  <si>
    <t>2024-02-15 18:43:03</t>
  </si>
  <si>
    <t>2024-02-15 21:08:53</t>
  </si>
  <si>
    <t>35-02-M01282_M-1282_M-1282_35-02-M01282_2359035</t>
  </si>
  <si>
    <t>2024-02-15 09:10:59</t>
  </si>
  <si>
    <t>2024-02-15 09:19:00</t>
  </si>
  <si>
    <t>45-73-M00036_DM06/TR08_A_a1_45157719</t>
  </si>
  <si>
    <t>2024-02-15 19:11:18</t>
  </si>
  <si>
    <t>2024-02-15 20:02:45</t>
  </si>
  <si>
    <t>35-21-L00134_ARDIÇ MAHALLESİ TR-12_ARDIÇ MAHALLESİ TR-12_35-21-L00134_72192711</t>
  </si>
  <si>
    <t>2024-02-15 10:03:06</t>
  </si>
  <si>
    <t>35-03-M03049_M-3049(YATIRIM REZERVE)_M-3_M03_80786081</t>
  </si>
  <si>
    <t>2024-02-15 09:29:15</t>
  </si>
  <si>
    <t>2024-02-15 13:46:53</t>
  </si>
  <si>
    <t>2024-02-16 09:35:11</t>
  </si>
  <si>
    <t>2024-02-16 12:19:03</t>
  </si>
  <si>
    <t>35-29-M00053_DM-1/53_D_D04_72412857</t>
  </si>
  <si>
    <t>2024-02-15 18:39:22</t>
  </si>
  <si>
    <t>2024-02-15 19:02:18</t>
  </si>
  <si>
    <t>45-71-M00500_DM-23_DM-23/06_M07_2076933</t>
  </si>
  <si>
    <t>2024-02-16 02:42:47</t>
  </si>
  <si>
    <t>2024-02-16 03:59:41</t>
  </si>
  <si>
    <t>35-18-L00379_L-379_ _950460554_ _950460554</t>
  </si>
  <si>
    <t>2024-02-15 19:50:46</t>
  </si>
  <si>
    <t>2024-02-15 23:25:33</t>
  </si>
  <si>
    <t>35-01-K04023_K-4023_B_B_56370562_56370562</t>
  </si>
  <si>
    <t>2024-02-16 15:53:43</t>
  </si>
  <si>
    <t>2024-02-16 17:07:44</t>
  </si>
  <si>
    <t>35-07-K03273_K-3273_ _99268408_ _99268408</t>
  </si>
  <si>
    <t>2024-02-15 21:57:47</t>
  </si>
  <si>
    <t>2024-02-15 22:28:09</t>
  </si>
  <si>
    <t>35-14-M00330_DM-3/TR-11 SEFERİHİSAR_50049780_B03_50051034</t>
  </si>
  <si>
    <t>2024-02-15 21:58:13</t>
  </si>
  <si>
    <t>2024-02-15 22:34:09</t>
  </si>
  <si>
    <t>35-18-L00582_DM-2/5 RADİSSON OTEL ÖNÜ_ _95001265549_ _95001265549</t>
  </si>
  <si>
    <t>2024-02-15 23:09:25</t>
  </si>
  <si>
    <t>2024-02-16 06:23:31</t>
  </si>
  <si>
    <t>35-09-K01866_K-1866_ _97750894_ _97750894</t>
  </si>
  <si>
    <t>2024-02-15 23:44:03</t>
  </si>
  <si>
    <t>2024-02-16 01:09:32</t>
  </si>
  <si>
    <t>35-28-M00045_ULUKENT DM-4/3_D_d2b_5759276</t>
  </si>
  <si>
    <t>2024-02-15 23:38:44</t>
  </si>
  <si>
    <t>2024-02-16 00:11:29</t>
  </si>
  <si>
    <t>35-28-M00225_EMİRALEM TR-7_A_A_56365816_56365816</t>
  </si>
  <si>
    <t>2024-02-16 00:14:02</t>
  </si>
  <si>
    <t>2024-02-16 02:26:42</t>
  </si>
  <si>
    <t>45-72-A00005_BALLICA İM_YENİ ZEYTİNLİOVA _L03_2095872</t>
  </si>
  <si>
    <t>2024-02-16 00:19:54</t>
  </si>
  <si>
    <t>2024-02-16 00:30:36</t>
  </si>
  <si>
    <t>35-26-M00466_ORMANKÖY_C_C_90988605</t>
  </si>
  <si>
    <t>2024-02-15 18:23:23</t>
  </si>
  <si>
    <t>2024-02-15 23:30:41</t>
  </si>
  <si>
    <t>35-20-L00134_CANLI TR-3_0_955198225_ _955198225</t>
  </si>
  <si>
    <t>2024-02-16 01:50:52</t>
  </si>
  <si>
    <t>2024-02-16 03:45:12</t>
  </si>
  <si>
    <t>45-73-M00764_GİRELLİ KIROĞLAN TR-4_GİRELLİ KIROĞLAN TR-4_45-73-M00764_2355700</t>
  </si>
  <si>
    <t>2024-02-07 18:27:42</t>
  </si>
  <si>
    <t>2024-02-07 18:42:45</t>
  </si>
  <si>
    <t>DM-9/11-A_45-71-M01167_DM-9/11-A_45-71-M01167_88929641</t>
  </si>
  <si>
    <t>2024-02-13 08:40:01</t>
  </si>
  <si>
    <t>2024-02-13 13:43:44</t>
  </si>
  <si>
    <t>2024-02-16 06:03:29</t>
  </si>
  <si>
    <t>2024-02-16 09:16:49</t>
  </si>
  <si>
    <t>35-18-A00005_ALAÇATI TM_ÇEŞME-1_M18_2308550</t>
  </si>
  <si>
    <t>2024-02-16 00:17:11</t>
  </si>
  <si>
    <t>2024-02-16 01:40:16</t>
  </si>
  <si>
    <t>35-01-K01557_K-1557_K-1557_35-01-K01557_2349519</t>
  </si>
  <si>
    <t>2024-02-20 09:23:06</t>
  </si>
  <si>
    <t>2024-02-20 11:01:04</t>
  </si>
  <si>
    <t>35-21-L00165_MORDOĞAN TR-38_A_A_56379197_56379197</t>
  </si>
  <si>
    <t>2024-02-16 09:06:00</t>
  </si>
  <si>
    <t>2024-02-16 11:44:11</t>
  </si>
  <si>
    <t>35-27-M00619_ÇAMBEL KÖK_ÇAMBEL KÖYÜ_M03_72166025</t>
  </si>
  <si>
    <t>2024-02-13 16:45:32</t>
  </si>
  <si>
    <t>2024-02-13 18:06:09</t>
  </si>
  <si>
    <t>35-18-A00003_ÇİFTLİK İM_GOLF-1_L12_2054623</t>
  </si>
  <si>
    <t>2024-02-12 22:49:19</t>
  </si>
  <si>
    <t>2024-02-12 23:45:59</t>
  </si>
  <si>
    <t>35-18-L00060_L-60 KÖK (DM-25)_SAĞLIKÇILAR DM_L01_72113652</t>
  </si>
  <si>
    <t>2024-02-06 14:50:40</t>
  </si>
  <si>
    <t>2024-02-06 22:04:13</t>
  </si>
  <si>
    <t>35-01-K00003_K-3_Timur_911104861_ _911104861</t>
  </si>
  <si>
    <t>2024-02-13 13:21:29</t>
  </si>
  <si>
    <t>2024-02-13 15:56:38</t>
  </si>
  <si>
    <t>35-28-M00171_ASARLIK TR-18_ASARLIK TR-18_35-28-M00171_66530319</t>
  </si>
  <si>
    <t>2024-02-12 19:51:02</t>
  </si>
  <si>
    <t>2024-02-12 23:50:25</t>
  </si>
  <si>
    <t>35-19-M00256_TATAR DM_HatBaşıAyırıcı_53134059_M12_53134059</t>
  </si>
  <si>
    <t>2024-02-15 09:34:16</t>
  </si>
  <si>
    <t>2024-02-15 14:32:42</t>
  </si>
  <si>
    <t>35-01-K04269_K-4269_ _913387518_ _913387518</t>
  </si>
  <si>
    <t>2024-02-14 09:50:37</t>
  </si>
  <si>
    <t>2024-02-14 12:03:08</t>
  </si>
  <si>
    <t>35-21-L00215_KARABURUN TR-55_B_B_77619527</t>
  </si>
  <si>
    <t>2024-02-07 11:00:38</t>
  </si>
  <si>
    <t>2024-02-07 13:06:54</t>
  </si>
  <si>
    <t>35-25-M00029_GÜMÜLDÜR DM-3 (M-29)_GÜMÜLDÜR DM-3 (M-29)_35-25-M00029_72083929</t>
  </si>
  <si>
    <t>2024-02-12 19:55:01</t>
  </si>
  <si>
    <t>2024-02-12 20:45:18</t>
  </si>
  <si>
    <t>45-73-M00134_ASSTAR KÖK_HatBaşıAyırıcı_53136510_M02_53136510</t>
  </si>
  <si>
    <t>2024-02-13 15:41:18</t>
  </si>
  <si>
    <t>2024-02-13 16:12:00</t>
  </si>
  <si>
    <t>35-24-M00209_YAYAKENT DM_YAYLAKENT-1_M03_72093615</t>
  </si>
  <si>
    <t>2024-02-13 15:57:38</t>
  </si>
  <si>
    <t>2024-02-13 16:38:42</t>
  </si>
  <si>
    <t>35-15-A00005_ÖDEMİŞ TM-2_KAYAKÖY_M11_2119685</t>
  </si>
  <si>
    <t>2024-02-07 10:04:19</t>
  </si>
  <si>
    <t>2024-02-07 15:50:43</t>
  </si>
  <si>
    <t>35-30-M00219_GÜLKENT KÖK-3_ALTINOVA-1 ÇIKIŞ_M05_84885056</t>
  </si>
  <si>
    <t>2024-02-06 10:22:52</t>
  </si>
  <si>
    <t>2024-02-06 18:11:01</t>
  </si>
  <si>
    <t>35-07-K00978_K-978_ _99195967_ _99195967</t>
  </si>
  <si>
    <t>2024-02-13 16:34:27</t>
  </si>
  <si>
    <t>2024-02-13 20:18:07</t>
  </si>
  <si>
    <t>2024-02-09 10:26:09</t>
  </si>
  <si>
    <t>2024-02-09 10:47:11</t>
  </si>
  <si>
    <t>35-18-A00001_ÇEŞME İM_ALTINYUNUS_L10_2053074</t>
  </si>
  <si>
    <t>2024-02-13 15:38:31</t>
  </si>
  <si>
    <t>2024-02-13 15:49:12</t>
  </si>
  <si>
    <t>35-17-M00214_YENİ ŞAKRAN TR-14_ _950308957_ _950308957</t>
  </si>
  <si>
    <t>2024-02-12 22:04:53</t>
  </si>
  <si>
    <t>2024-02-13 02:08:07</t>
  </si>
  <si>
    <t>35-20-L00102_TOKATBAŞI TR-2_6973851_6973851_56360770</t>
  </si>
  <si>
    <t>2024-02-12 22:02:12</t>
  </si>
  <si>
    <t>2024-02-13 00:09:59</t>
  </si>
  <si>
    <t>35-02-M02513_M-2513___72374156</t>
  </si>
  <si>
    <t>2024-02-13 10:39:52</t>
  </si>
  <si>
    <t>2024-02-13 15:50:06</t>
  </si>
  <si>
    <t>35-28-M00346_ÇAVUŞKÖY TR-1_A_A_65505276</t>
  </si>
  <si>
    <t>2024-02-13 14:26:40</t>
  </si>
  <si>
    <t>2024-02-13 20:06:06</t>
  </si>
  <si>
    <t>45-71-M00647_DM-22/08 GÖÇMEN EVLERİ_TRAFO KORUMA_M01_61316419</t>
  </si>
  <si>
    <t>2024-02-12 15:44:48</t>
  </si>
  <si>
    <t>2024-02-12 19:14:07</t>
  </si>
  <si>
    <t>45-74-M00204_KUZUKÖY TR-1_B_B_91058359</t>
  </si>
  <si>
    <t>2024-02-11 19:45:00</t>
  </si>
  <si>
    <t>2024-02-11 20:49:32</t>
  </si>
  <si>
    <t>45-83-M00824_TR-2/18 (YAYLAKAPI)_0_955148710_ _955148710</t>
  </si>
  <si>
    <t>2024-02-06 10:16:01</t>
  </si>
  <si>
    <t>2024-02-06 12:24:10</t>
  </si>
  <si>
    <t>35-03-K03550_K-3550_K-3550_35-03-K03550_41951752</t>
  </si>
  <si>
    <t>2024-02-13 09:20:47</t>
  </si>
  <si>
    <t>2024-02-13 16:01:43</t>
  </si>
  <si>
    <t>35-18-L00113_L-113 OVACIK_ _950439381_ _950439381</t>
  </si>
  <si>
    <t>2024-02-10 16:03:42</t>
  </si>
  <si>
    <t>2024-02-10 21:57:38</t>
  </si>
  <si>
    <t>45-80-M00166_PAŞAKÖY TR-4_PAŞAKÖY TR-4_45-80-M00166_2371975</t>
  </si>
  <si>
    <t>2024-02-12 19:22:31</t>
  </si>
  <si>
    <t>2024-02-12 20:16:00</t>
  </si>
  <si>
    <t>35-22-M00644_M-1901 OĞLANANASI TR-11_0_955257093_ _955257093</t>
  </si>
  <si>
    <t>2024-02-15 14:33:32</t>
  </si>
  <si>
    <t>2024-02-15 17:48:56</t>
  </si>
  <si>
    <t>35-28-M00309_KESİKKÖY DM_SAKIPAĞA_M06_96738958</t>
  </si>
  <si>
    <t>2024-02-11 08:46:54</t>
  </si>
  <si>
    <t>2024-02-11 09:50:53</t>
  </si>
  <si>
    <t>35-20-M00085_PINARLI KÖK_TR-2 - TR-3_M03_72358817</t>
  </si>
  <si>
    <t>2024-02-08 10:58:50</t>
  </si>
  <si>
    <t>2024-02-08 11:53:52</t>
  </si>
  <si>
    <t>35-19-L00098_TR-98 ZEYTİNALANI_B_B_91324114</t>
  </si>
  <si>
    <t>2024-02-08 09:32:35</t>
  </si>
  <si>
    <t>2024-02-08 12:55:04</t>
  </si>
  <si>
    <t>35-14-L00029_L-29_0_956657176_ _956657176</t>
  </si>
  <si>
    <t>2024-02-07 11:16:53</t>
  </si>
  <si>
    <t>2024-02-07 11:51:50</t>
  </si>
  <si>
    <t>35-30-L00067_TR-67_C_C_91162428</t>
  </si>
  <si>
    <t>2024-02-06 10:16:16</t>
  </si>
  <si>
    <t>2024-02-06 11:32:11</t>
  </si>
  <si>
    <t>35-01-K00011_K-11_Akyıldız_913248527_ _913248527</t>
  </si>
  <si>
    <t>2024-02-07 12:07:18</t>
  </si>
  <si>
    <t>2024-02-07 14:58:26</t>
  </si>
  <si>
    <t>35-18-L00231_L-231_5720401_g4b_5958332</t>
  </si>
  <si>
    <t>2024-02-13 15:34:05</t>
  </si>
  <si>
    <t>2024-02-13 21:21:10</t>
  </si>
  <si>
    <t>45-78-M01114_DURASILLI TR-1 KÖK_TR-2_M04_2106815</t>
  </si>
  <si>
    <t>2024-02-13 15:28:04</t>
  </si>
  <si>
    <t>2024-02-13 16:05:54</t>
  </si>
  <si>
    <t>45-78-M00651_POYRAZ KÖK_HatBaşıAyırıcı_53140094_M03_53140094</t>
  </si>
  <si>
    <t>2024-02-14 10:18:00</t>
  </si>
  <si>
    <t>2024-02-14 15:28:50</t>
  </si>
  <si>
    <t>45-71-M00775_MURADİYE DM-5/10_PETEK PLASTİK VE ALPEREN TEKSTİL_M05_2124690</t>
  </si>
  <si>
    <t>2024-02-13 16:32:39</t>
  </si>
  <si>
    <t>2024-02-13 17:39:25</t>
  </si>
  <si>
    <t>35-20-L00133_CANLI TR-2_0_955202174_ _955202174</t>
  </si>
  <si>
    <t>2024-02-07 10:08:04</t>
  </si>
  <si>
    <t>2024-02-07 11:35:35</t>
  </si>
  <si>
    <t>35-15-A00002_YOLÜSTÜ İM_KÜÇÜKAVULCUK_L05_2314559</t>
  </si>
  <si>
    <t>2024-02-12 23:42:23</t>
  </si>
  <si>
    <t>2024-02-12 23:53:37</t>
  </si>
  <si>
    <t>45-71-M00214_MURADİYE DM-4/12_TRAFO_M04_55013399</t>
  </si>
  <si>
    <t>2024-02-13 09:59:20</t>
  </si>
  <si>
    <t>2024-02-13 11:48:59</t>
  </si>
  <si>
    <t>45-73-M00082_ALAŞEHİR TR-82_ _945672181_ _945672181</t>
  </si>
  <si>
    <t>2024-02-09 17:39:18</t>
  </si>
  <si>
    <t>2024-02-09 23:17:20</t>
  </si>
  <si>
    <t>35-01-K03023_K-3023_A_A_56383968</t>
  </si>
  <si>
    <t>2024-02-01 23:56:46</t>
  </si>
  <si>
    <t>2024-02-02 00:59:25</t>
  </si>
  <si>
    <t>35-26-M00795_AYRANCILAR DM-3_DM-2/20_M13_2116029</t>
  </si>
  <si>
    <t>2024-02-06 10:00:01</t>
  </si>
  <si>
    <t>2024-02-06 17:06:30</t>
  </si>
  <si>
    <t>2024-02-11 13:24:32</t>
  </si>
  <si>
    <t>2024-02-11 15:09:30</t>
  </si>
  <si>
    <t>35-04-K04622_K-4622_K-4622_35-04-K04622_2376327</t>
  </si>
  <si>
    <t>2024-02-14 17:27:58</t>
  </si>
  <si>
    <t>2024-02-14 17:55:10</t>
  </si>
  <si>
    <t>35-14-L00060_L-60 İSTUR_SER-TUR_956639459_ _956639459</t>
  </si>
  <si>
    <t>2024-02-07 11:38:56</t>
  </si>
  <si>
    <t>2024-02-07 14:19:58</t>
  </si>
  <si>
    <t>35-17-M00237_EGELİM KÖK_KOCAER_M01_66426012</t>
  </si>
  <si>
    <t>2024-02-12 22:55:33</t>
  </si>
  <si>
    <t>2024-02-13 05:31:32</t>
  </si>
  <si>
    <t>45-71-M00535_DM-1/7_ _954728357_ _954728357</t>
  </si>
  <si>
    <t>2024-02-05 10:16:11</t>
  </si>
  <si>
    <t>2024-02-05 11:51:43</t>
  </si>
  <si>
    <t>35-25-M00085_ÇUKURALTI M-50_DAĞITIM TRAFO ÇUKURALTI M-50_M03_72114805</t>
  </si>
  <si>
    <t>2024-02-12 21:32:16</t>
  </si>
  <si>
    <t>2024-02-12 22:55:16</t>
  </si>
  <si>
    <t>35-02-K04405_K-4405_ _99718669_ _99718669</t>
  </si>
  <si>
    <t>2024-02-12 21:35:31</t>
  </si>
  <si>
    <t>2024-02-13 00:44:49</t>
  </si>
  <si>
    <t>45-71-M00123_GÜZELKÖY KÖK_HAŞİM AKCURA ENH_M03_50218077</t>
  </si>
  <si>
    <t>2024-02-06 08:52:36</t>
  </si>
  <si>
    <t>2024-02-06 16:48:40</t>
  </si>
  <si>
    <t>35-15-M00335_BALABANLI FİKRET TEKELİ SULAMA GRB TR-6_B_B_56373052</t>
  </si>
  <si>
    <t>2024-02-13 09:01:58</t>
  </si>
  <si>
    <t>2024-02-13 10:24:16</t>
  </si>
  <si>
    <t>45-75-M00247_KILCANLAR GÖLCÜK TR-1_B_B_56383202</t>
  </si>
  <si>
    <t>2024-02-09 11:42:37</t>
  </si>
  <si>
    <t>2024-02-09 14:41:04</t>
  </si>
  <si>
    <t>45-71-M00325_DM-1/52 _SA_SA_60984624</t>
  </si>
  <si>
    <t>2024-02-12 13:32:58</t>
  </si>
  <si>
    <t>2024-02-12 14:41:47</t>
  </si>
  <si>
    <t>35-23-M00025_YENİ FOÇA TR-25_YENİ FOÇA TR-25_35-23-M00025_2357792</t>
  </si>
  <si>
    <t>2024-02-10 09:56:25</t>
  </si>
  <si>
    <t>2024-02-10 11:07:21</t>
  </si>
  <si>
    <t>2024-02-13 17:54:13</t>
  </si>
  <si>
    <t>2024-02-13 19:24:15</t>
  </si>
  <si>
    <t>45-72-M00195_HACIİBRAHİMLER TR-1_A_A_56390518</t>
  </si>
  <si>
    <t>2024-02-10 10:09:31</t>
  </si>
  <si>
    <t>2024-02-10 19:35:29</t>
  </si>
  <si>
    <t>35-28-M00128_DM-2/2_A_A_56353382</t>
  </si>
  <si>
    <t>2024-02-13 18:04:13</t>
  </si>
  <si>
    <t>2024-02-13 19:20:07</t>
  </si>
  <si>
    <t>35-28-M00003_ULUKENT DM-3_ _95001391001_ _95001391001</t>
  </si>
  <si>
    <t>2024-02-14 17:02:45</t>
  </si>
  <si>
    <t>2024-02-14 19:45:15</t>
  </si>
  <si>
    <t>45-73-M00048_DM06/TR03_ _945674364_ _945674364</t>
  </si>
  <si>
    <t>2024-02-14 17:06:32</t>
  </si>
  <si>
    <t>2024-02-14 17:53:23</t>
  </si>
  <si>
    <t>35-29-L00064_GÖKÇEN DM 2-1/3_SANAL BINA_95000496795_ _95000496795</t>
  </si>
  <si>
    <t>2024-02-13 12:23:44</t>
  </si>
  <si>
    <t>2024-02-13 19:20:08</t>
  </si>
  <si>
    <t>35-18-L00287_L-287 SCOTCH PARK _ _950458929_ _950458929</t>
  </si>
  <si>
    <t>2024-02-14 10:17:44</t>
  </si>
  <si>
    <t>2024-02-14 17:54:58</t>
  </si>
  <si>
    <t>45-82-M00546_SOMA DM3/TR-5_ _945545866_ _945545866</t>
  </si>
  <si>
    <t>2024-02-12 20:46:21</t>
  </si>
  <si>
    <t>2024-02-12 23:45:08</t>
  </si>
  <si>
    <t>35-15-M00280_BALABANLI DM_OTURAKKUYU_M04_72306326</t>
  </si>
  <si>
    <t>2024-02-14 11:33:06</t>
  </si>
  <si>
    <t>2024-02-14 12:42:06</t>
  </si>
  <si>
    <t>45-73-M01295_ALAŞEHİR TR-81/A_SANAL BINA_95002759352_ _95002759352</t>
  </si>
  <si>
    <t>2024-02-07 09:59:58</t>
  </si>
  <si>
    <t>2024-02-07 12:04:25</t>
  </si>
  <si>
    <t>35-31-L00022_TR-22_ _956593082_ _956593082</t>
  </si>
  <si>
    <t>2024-02-03 12:34:38</t>
  </si>
  <si>
    <t>2024-02-03 13:35:25</t>
  </si>
  <si>
    <t>35-03-K01490_K-1490_K-1023_K02_41915791</t>
  </si>
  <si>
    <t>2024-02-09 01:32:39</t>
  </si>
  <si>
    <t>2024-02-09 01:48:49</t>
  </si>
  <si>
    <t>45-72-M00413_SAZOBA DM_SAZOBA TARIMSAL SULAMA_M08_2102717</t>
  </si>
  <si>
    <t>2024-02-14 16:46:35</t>
  </si>
  <si>
    <t>2024-02-14 20:11:12</t>
  </si>
  <si>
    <t>35-02-K00332_K-332_ _912016704_ _912016704</t>
  </si>
  <si>
    <t>2024-02-14 18:07:29</t>
  </si>
  <si>
    <t>2024-02-14 19:46:55</t>
  </si>
  <si>
    <t>35-03-K03165_K-3165_6501139_g2b_5805882</t>
  </si>
  <si>
    <t>2024-02-13 20:30:49</t>
  </si>
  <si>
    <t>2024-02-13 23:56:12</t>
  </si>
  <si>
    <t>2024-02-07 10:53:15</t>
  </si>
  <si>
    <t>2024-02-07 11:21:39</t>
  </si>
  <si>
    <t>45-82-A00001_SOMA A SANTRALİ İM/DM_HatBaşıAyırıcı_53136052_L14_53136052</t>
  </si>
  <si>
    <t>2024-02-09 10:21:38</t>
  </si>
  <si>
    <t>2024-02-09 10:49:33</t>
  </si>
  <si>
    <t>35-01-M01251_M-1251_B_1B_5846475</t>
  </si>
  <si>
    <t>2024-02-09 09:28:50</t>
  </si>
  <si>
    <t>2024-02-09 10:30:04</t>
  </si>
  <si>
    <t>35-18-L00416_L-416 KAPALI SPOR SALONU_ _95001335132_ _95001335132</t>
  </si>
  <si>
    <t>2024-02-13 18:33:52</t>
  </si>
  <si>
    <t>2024-02-14 00:33:13</t>
  </si>
  <si>
    <t>35-30-L00057_TR-57_ _955318220_ _955318220</t>
  </si>
  <si>
    <t>2024-02-15 10:04:35</t>
  </si>
  <si>
    <t>2024-02-15 12:29:14</t>
  </si>
  <si>
    <t>35-13-L00500_GÖKÇEALAN VERİCİLER KÖK_GÖKÇEALAN KÖY_L02_76583350</t>
  </si>
  <si>
    <t>2024-02-13 18:55:56</t>
  </si>
  <si>
    <t>2024-02-13 22:05:06</t>
  </si>
  <si>
    <t>35-07-K02366_K-2366_K-2366_35-07-K02366_48254153</t>
  </si>
  <si>
    <t>2024-02-13 17:25:50</t>
  </si>
  <si>
    <t>2024-02-13 18:25:50</t>
  </si>
  <si>
    <t>2024-02-14 09:43:25</t>
  </si>
  <si>
    <t>2024-02-14 16:52:31</t>
  </si>
  <si>
    <t>35-28-M00003_ULUKENT DM-3_DM-3/21_M02_2064001</t>
  </si>
  <si>
    <t>2024-02-07 11:21:49</t>
  </si>
  <si>
    <t>2024-02-07 11:54:24</t>
  </si>
  <si>
    <t>35-04-K01433_K-1433_ _99204626_ _99204626</t>
  </si>
  <si>
    <t>2024-02-10 10:15:22</t>
  </si>
  <si>
    <t>2024-02-10 11:52:15</t>
  </si>
  <si>
    <t>45-73-M00151_KEMALİYE TR-3_ _945662630_ _945662630</t>
  </si>
  <si>
    <t>2024-02-13 17:31:26</t>
  </si>
  <si>
    <t>2024-02-13 18:28:03</t>
  </si>
  <si>
    <t>35-29-M00064_DM-1/64_GİRİTLİ HASANAĞA MESCİDİ_950315363_ _950315363</t>
  </si>
  <si>
    <t>2024-02-13 10:09:46</t>
  </si>
  <si>
    <t>2024-02-13 13:26:43</t>
  </si>
  <si>
    <t>45-85-L00034_BEYLER KÖK_TAŞKUYUCAK_L03_85678659</t>
  </si>
  <si>
    <t>2024-02-09 10:51:57</t>
  </si>
  <si>
    <t>2024-02-09 12:08:54</t>
  </si>
  <si>
    <t>35-28-M00174_ASARLIK TR-16_ASARLIK TR-3_M01_66531300</t>
  </si>
  <si>
    <t>2024-02-09 09:58:31</t>
  </si>
  <si>
    <t>2024-02-09 17:44:59</t>
  </si>
  <si>
    <t>45-71-M01774_HAMZABEYLİ TR-4_ _953189485_ _953189485</t>
  </si>
  <si>
    <t>2024-02-12 20:26:50</t>
  </si>
  <si>
    <t>2024-02-13 01:01:00</t>
  </si>
  <si>
    <t>45-80-M02917_OTOYOL DM_APPAK_M01_72022596</t>
  </si>
  <si>
    <t>2024-02-13 18:00:23</t>
  </si>
  <si>
    <t>2024-02-13 18:48:53</t>
  </si>
  <si>
    <t>35-14-M00223_M-223_0_956657604_ _956657604</t>
  </si>
  <si>
    <t>2024-02-13 18:45:25</t>
  </si>
  <si>
    <t>2024-02-13 19:40:42</t>
  </si>
  <si>
    <t>45-81-M00012_SELENDİ TR-12_ _945625466_ _945625466</t>
  </si>
  <si>
    <t>2024-02-07 11:51:25</t>
  </si>
  <si>
    <t>2024-02-07 18:19:07</t>
  </si>
  <si>
    <t>35-17-M00253_KOCAER KÖK_İMBAT DM_M01_66425694</t>
  </si>
  <si>
    <t>2024-02-13 06:59:26</t>
  </si>
  <si>
    <t>2024-02-13 09:11:39</t>
  </si>
  <si>
    <t>45-71-M00245_MURADİYE DM-5/6 KÖK_DM-5/6-C_M04_72097658</t>
  </si>
  <si>
    <t>2024-02-13 06:29:13</t>
  </si>
  <si>
    <t>2024-02-13 07:01:57</t>
  </si>
  <si>
    <t>35-31-L00401_İĞDELİ TR-7_DIREK TIPI TRAFO HUCRESI_H01_2119821</t>
  </si>
  <si>
    <t>2024-02-13 08:41:34</t>
  </si>
  <si>
    <t>45-71-M00002_DM-2_F_f3b_45180128</t>
  </si>
  <si>
    <t>2024-02-13 10:28:28</t>
  </si>
  <si>
    <t>2024-02-13 15:41:59</t>
  </si>
  <si>
    <t>35-19-L00005_TR-5_İÇMELER_L03_72124031</t>
  </si>
  <si>
    <t>2024-02-13 09:31:42</t>
  </si>
  <si>
    <t>2024-02-13 10:10:32</t>
  </si>
  <si>
    <t>2024-02-13 09:01:17</t>
  </si>
  <si>
    <t>2024-02-13 17:13:11</t>
  </si>
  <si>
    <t>35-01-M02747_M-2747_ _911875494_ _911875494</t>
  </si>
  <si>
    <t>2024-02-13 15:57:58</t>
  </si>
  <si>
    <t>2024-02-13 19:09:48</t>
  </si>
  <si>
    <t>35-02-K02759_K-2759_A_A1B_5820789</t>
  </si>
  <si>
    <t>2024-02-15 09:36:11</t>
  </si>
  <si>
    <t>2024-02-15 11:53:28</t>
  </si>
  <si>
    <t>2024-02-14 18:47:30</t>
  </si>
  <si>
    <t>2024-02-14 23:45:05</t>
  </si>
  <si>
    <t>45-76-M00257_FIRDANLAR KÖK _KOCAİSKAN_M02_96531655</t>
  </si>
  <si>
    <t>2024-02-09 11:15:28</t>
  </si>
  <si>
    <t>2024-02-09 12:02:59</t>
  </si>
  <si>
    <t>35-02-M03568_M-3568(YATIRIM REZERVE)__M03_92410512</t>
  </si>
  <si>
    <t>2024-02-14 10:21:15</t>
  </si>
  <si>
    <t>2024-02-14 16:07:14</t>
  </si>
  <si>
    <t>35-30-M00717_TR-17 (M-717)_0_955296615_ _955296615</t>
  </si>
  <si>
    <t>2024-02-12 21:47:29</t>
  </si>
  <si>
    <t>2024-02-12 23:35:09</t>
  </si>
  <si>
    <t>35-27-M00339_ULUCAK DM-1/8_ULUCAK DM-1/8_35-27-M00339_72163855</t>
  </si>
  <si>
    <t>2024-02-06 10:09:21</t>
  </si>
  <si>
    <t>2024-02-06 11:02:58</t>
  </si>
  <si>
    <t>35-18-L00336_L-336 REİSDERE_SANAL BINA_95001325835_ _95001325835</t>
  </si>
  <si>
    <t>2024-02-13 18:34:38</t>
  </si>
  <si>
    <t>2024-02-13 23:03:25</t>
  </si>
  <si>
    <t>45-73-M00147_KAVAKLIDERE TR-20_ _945658243_ _945658243</t>
  </si>
  <si>
    <t>2024-02-10 10:31:40</t>
  </si>
  <si>
    <t>2024-02-10 13:35:31</t>
  </si>
  <si>
    <t>35-22-M00104_METAL İŞLERİ TR-4_7333489_TR4/A1_5944308</t>
  </si>
  <si>
    <t>2024-02-08 12:23:16</t>
  </si>
  <si>
    <t>2024-02-08 14:04:22</t>
  </si>
  <si>
    <t>35-28-M00047_ULUKENT DM-4/5_A_a2b_5760050</t>
  </si>
  <si>
    <t>2024-02-13 07:14:30</t>
  </si>
  <si>
    <t>2024-02-13 09:01:52</t>
  </si>
  <si>
    <t>45-86-M00045_UĞURLU KÖK_HatBaşıAyırıcı_53135088_M02_53135088</t>
  </si>
  <si>
    <t>2024-02-07 11:40:35</t>
  </si>
  <si>
    <t>2024-02-07 16:06:49</t>
  </si>
  <si>
    <t>35-09-M02214_ATAKENT DM (M-2214)_ATAKENT-1_M11_2046723</t>
  </si>
  <si>
    <t>2024-02-14 17:30:43</t>
  </si>
  <si>
    <t>2024-02-14 17:34:54</t>
  </si>
  <si>
    <t>35-29-L00036_KÜÇÜKKALE KÖK_ZIRAİ SULAMA_L04_2088238</t>
  </si>
  <si>
    <t>2024-02-08 12:12:02</t>
  </si>
  <si>
    <t>2024-02-08 13:03:36</t>
  </si>
  <si>
    <t>35-02-K04528_K-4528_İnşaat_99385302_ _99385302</t>
  </si>
  <si>
    <t>2024-02-13 05:48:01</t>
  </si>
  <si>
    <t>2024-02-13 10:36:09</t>
  </si>
  <si>
    <t>35-17-M00213_YENİ ŞAKRAN TR-13_E_E_72372490</t>
  </si>
  <si>
    <t>2024-02-13 09:22:43</t>
  </si>
  <si>
    <t>2024-02-13 10:38:20</t>
  </si>
  <si>
    <t>35-17-M00208_YENİ ŞAKRAN TR-8_DIREK TIPI TRAFO HUCRESI_H01_2096312</t>
  </si>
  <si>
    <t>2024-02-12 23:36:16</t>
  </si>
  <si>
    <t>2024-02-13 04:17:45</t>
  </si>
  <si>
    <t>35-31-L00264_KARABURÇ TR-5 DURSUN BEY_KARABURÇ TR-5 DURSUN BEY_35-31-L00264_2365808</t>
  </si>
  <si>
    <t>2024-02-13 19:18:28</t>
  </si>
  <si>
    <t>2024-02-13 21:01:01</t>
  </si>
  <si>
    <t>35-16-M00096_KIRCALAR TR-1_KIRCALAR TR-1_35-16-M00096_2352719</t>
  </si>
  <si>
    <t>2024-02-07 11:54:18</t>
  </si>
  <si>
    <t>2024-02-07 12:06:54</t>
  </si>
  <si>
    <t>45-73-M00036_DM06/TR08_A_a4_45157674</t>
  </si>
  <si>
    <t>2024-02-15 15:05:36</t>
  </si>
  <si>
    <t>2024-02-15 15:50:43</t>
  </si>
  <si>
    <t>35-02-K00777_K-777_TRAFO_K03_2114481</t>
  </si>
  <si>
    <t>2024-02-07 03:08:32</t>
  </si>
  <si>
    <t>2024-02-07 03:34:12</t>
  </si>
  <si>
    <t>35-17-M00363_HELVACI TR-3_ _950313806_ _950313806</t>
  </si>
  <si>
    <t>2024-02-11 10:04:06</t>
  </si>
  <si>
    <t>2024-02-11 11:59:23</t>
  </si>
  <si>
    <t>35-18-M00180_M-180 DALYAN ARITMA DM_L-192_L05_66030458</t>
  </si>
  <si>
    <t>2024-02-13 03:22:55</t>
  </si>
  <si>
    <t>2024-02-13 12:42:12</t>
  </si>
  <si>
    <t>35-02-M01495_M-1495_M-1495_35-02-M01495_2369775</t>
  </si>
  <si>
    <t>2024-02-15 12:48:53</t>
  </si>
  <si>
    <t>2024-02-15 13:23:36</t>
  </si>
  <si>
    <t>35-18-L00280_L-280_ _950438187_ _950438187</t>
  </si>
  <si>
    <t>2024-02-08 10:52:23</t>
  </si>
  <si>
    <t>2024-02-08 17:34:27</t>
  </si>
  <si>
    <t>45-82-A00001_SOMA A SANTRALİ İM/DM_SAVAŞTEPE 15.8_L14_2091658</t>
  </si>
  <si>
    <t>2024-02-14 15:16:26</t>
  </si>
  <si>
    <t>2024-02-14 15:48:55</t>
  </si>
  <si>
    <t>35-28-A00001_MENEMEN İM_KESİKKÖY-1_M17_2053664</t>
  </si>
  <si>
    <t>2024-02-07 08:10:01</t>
  </si>
  <si>
    <t>2024-02-07 08:24:42</t>
  </si>
  <si>
    <t>35-02-K00777_K-777_A_A_56365167</t>
  </si>
  <si>
    <t>2024-02-12 09:25:27</t>
  </si>
  <si>
    <t>2024-02-12 16:59:29</t>
  </si>
  <si>
    <t>35-28-M00167_ASARLIK TR-1_C_C05_5903123</t>
  </si>
  <si>
    <t>2024-02-09 10:50:51</t>
  </si>
  <si>
    <t>2024-02-09 11:23:05</t>
  </si>
  <si>
    <t>35-01-K04269_K-4269_K-4269_35-01-K04269_2375776</t>
  </si>
  <si>
    <t>2024-02-07 13:11:55</t>
  </si>
  <si>
    <t>2024-02-07 14:02:09</t>
  </si>
  <si>
    <t>45-71-M00184_GÜLBAHÇE TR-1_BAĞYOLU TR-1_M03_72255575</t>
  </si>
  <si>
    <t>2024-02-07 13:17:09</t>
  </si>
  <si>
    <t>2024-02-07 13:38:38</t>
  </si>
  <si>
    <t>35-22-M00258_OĞLANANASI TR-4_OĞLANANASI TR-4_35-22-M00258_2358733</t>
  </si>
  <si>
    <t>2024-02-01 12:32:29</t>
  </si>
  <si>
    <t>2024-02-01 15:52:32</t>
  </si>
  <si>
    <t>35-18-L00336_L-336 REİSDERE_ _950460740_ _950460740</t>
  </si>
  <si>
    <t>2024-02-07 11:23:38</t>
  </si>
  <si>
    <t>2024-02-07 15:24:12</t>
  </si>
  <si>
    <t>45-79-M00047_SARIGÖL TR-47_DAĞITIM TRF TR-47_M01_65918702</t>
  </si>
  <si>
    <t>2024-02-07 13:31:28</t>
  </si>
  <si>
    <t>2024-02-07 16:53:52</t>
  </si>
  <si>
    <t>45-71-M00082_DM-3/28(ALAN SK. TR)_B_B1_45134558</t>
  </si>
  <si>
    <t>2024-02-13 06:33:52</t>
  </si>
  <si>
    <t>2024-02-13 09:24:32</t>
  </si>
  <si>
    <t>45-76-L00024_ALİFAKI TR-1_0_955240166_ _955240166</t>
  </si>
  <si>
    <t>2024-02-15 09:47:22</t>
  </si>
  <si>
    <t>2024-02-15 12:05:51</t>
  </si>
  <si>
    <t>2024-02-13 17:34:39</t>
  </si>
  <si>
    <t>2024-02-13 20:34:54</t>
  </si>
  <si>
    <t>35-29-A00004_GÖKÇEN İM_KAZANLI_L07_2329151</t>
  </si>
  <si>
    <t>2024-02-12 21:32:06</t>
  </si>
  <si>
    <t>2024-02-13 01:27:25</t>
  </si>
  <si>
    <t>35-01-K01557_K-1557_TRAFO_K04_2321522</t>
  </si>
  <si>
    <t>2024-02-13 18:45:18</t>
  </si>
  <si>
    <t>2024-02-13 20:12:41</t>
  </si>
  <si>
    <t>45-80-M00054_KOLDERE TR-6_KOLDERE TR-3_M03_72196781</t>
  </si>
  <si>
    <t>2024-02-12 20:09:47</t>
  </si>
  <si>
    <t>2024-02-12 21:07:16</t>
  </si>
  <si>
    <t>35-26-A00002_SUBAŞI İM_PAMUKYAZI_L04_2304030</t>
  </si>
  <si>
    <t>2024-02-07 10:14:45</t>
  </si>
  <si>
    <t>2024-02-07 13:36:17</t>
  </si>
  <si>
    <t>35-01-K01027_K-1027_Gül_97479866_ _97479866</t>
  </si>
  <si>
    <t>2024-02-13 10:31:49</t>
  </si>
  <si>
    <t>2024-02-13 14:02:55</t>
  </si>
  <si>
    <t>35-28-M00309_KESİKKÖY DM_BURUNCUK_M14_96738829</t>
  </si>
  <si>
    <t>2024-02-13 01:18:31</t>
  </si>
  <si>
    <t>2024-02-13 02:07:16</t>
  </si>
  <si>
    <t>2024-02-13 19:00:43</t>
  </si>
  <si>
    <t>2024-02-13 21:08:01</t>
  </si>
  <si>
    <t>35-16-M00074_TR-74__M01_47347487</t>
  </si>
  <si>
    <t>2024-02-07 12:10:38</t>
  </si>
  <si>
    <t>2024-02-07 17:02:38</t>
  </si>
  <si>
    <t>35-17-M00272_ÖZKAN KÖK__M05_2123640</t>
  </si>
  <si>
    <t>2024-02-13 19:35:46</t>
  </si>
  <si>
    <t>2024-02-14 02:24:40</t>
  </si>
  <si>
    <t>45-72-M00682_TR-1/67_TR-1/67_45-72-M00682_92389980</t>
  </si>
  <si>
    <t>2024-02-15 15:13:28</t>
  </si>
  <si>
    <t>2024-02-15 16:15:56</t>
  </si>
  <si>
    <t>35-14-M00425_SIĞACIK DM (L-35)_L-36_M02_97012815</t>
  </si>
  <si>
    <t>2024-02-07 11:37:06</t>
  </si>
  <si>
    <t>2024-02-07 12:01:42</t>
  </si>
  <si>
    <t>35-23-M00362_BAĞARASI TR-15_ _950423587_ _950423587</t>
  </si>
  <si>
    <t>2024-02-07 13:41:55</t>
  </si>
  <si>
    <t>2024-02-07 14:20:42</t>
  </si>
  <si>
    <t>35-01-M02674_M-2674_ _912091984_ _912091984</t>
  </si>
  <si>
    <t>2024-02-16 09:45:03</t>
  </si>
  <si>
    <t>2024-02-16 12:46:54</t>
  </si>
  <si>
    <t>35-21-L00233_DENİZGİREN KÖK_KÜÇÜKBAHÇE_L01_97424581</t>
  </si>
  <si>
    <t>2024-02-13 07:00:08</t>
  </si>
  <si>
    <t>2024-02-13 10:12:14</t>
  </si>
  <si>
    <t>2024-02-13 06:40:36</t>
  </si>
  <si>
    <t>2024-02-13 11:34:08</t>
  </si>
  <si>
    <t>35-29-M00003_DM-3_48371468_48371468_56362165</t>
  </si>
  <si>
    <t>2024-02-06 09:47:56</t>
  </si>
  <si>
    <t>2024-02-06 13:16:58</t>
  </si>
  <si>
    <t>35-14-M00330_DM-3/TR-11 SEFERİHİSAR_0_956658317_ _956658317</t>
  </si>
  <si>
    <t>2024-02-10 10:14:36</t>
  </si>
  <si>
    <t>2024-02-10 11:22:21</t>
  </si>
  <si>
    <t>35-01-M02955_M-2955_ _912124515_ _912124515</t>
  </si>
  <si>
    <t>2024-02-14 14:01:46</t>
  </si>
  <si>
    <t>2024-02-14 20:01:25</t>
  </si>
  <si>
    <t>35-16-M00006_ZEYTİNDAĞ TR-4_DIREK TIPI TRAFO HUCRESI_H01_2045110</t>
  </si>
  <si>
    <t>2024-02-13 19:41:03</t>
  </si>
  <si>
    <t>2024-02-13 21:50:01</t>
  </si>
  <si>
    <t>2024-02-13 19:49:13</t>
  </si>
  <si>
    <t>2024-02-13 22:50:58</t>
  </si>
  <si>
    <t>45-83-M00625_ERGENEKON TR-10_ÜÇÜNCÜ KISIM SANAYİ TR-1_M03_61287298</t>
  </si>
  <si>
    <t>2024-02-14 06:05:40</t>
  </si>
  <si>
    <t>2024-02-14 07:24:15</t>
  </si>
  <si>
    <t>45-79-M00395_DİNDARLI KÖK TR-3 KAKLIK_ALEMŞAHLI_M05_72035420</t>
  </si>
  <si>
    <t>2024-02-10 09:48:05</t>
  </si>
  <si>
    <t>2024-02-10 12:15:32</t>
  </si>
  <si>
    <t>35-04-M02777_M-2777_M-2777_35-04-M02777_80967608</t>
  </si>
  <si>
    <t>2024-02-15 15:48:49</t>
  </si>
  <si>
    <t>2024-02-15 16:21:52</t>
  </si>
  <si>
    <t>45-71-M00156_DM-2/26 (ŞEHİTLER OKULU TR)_DM-2/26 (ŞEHİTLER OKULU TR)_45-71-M00156_66482301</t>
  </si>
  <si>
    <t>2024-02-12 22:41:02</t>
  </si>
  <si>
    <t>2024-02-13 02:31:40</t>
  </si>
  <si>
    <t>35-18-L00428_L-428_ _950453341_ _950453341</t>
  </si>
  <si>
    <t>2024-02-14 10:11:04</t>
  </si>
  <si>
    <t>2024-02-14 16:39:24</t>
  </si>
  <si>
    <t>45-72-L00698_KIZLARALANI KÖK_MORALILAR İM GİRİŞ_L01_87043051</t>
  </si>
  <si>
    <t>2024-02-14 09:45:53</t>
  </si>
  <si>
    <t>2024-02-14 10:31:59</t>
  </si>
  <si>
    <t>35-14-M00291_DM-1/TR-24_0_956643456_ _956643456</t>
  </si>
  <si>
    <t>2024-02-13 14:49:15</t>
  </si>
  <si>
    <t>2024-02-13 15:49:58</t>
  </si>
  <si>
    <t>45-71-M01704_KARAAHMETLİ TR-1_43171452_43171452_56399275</t>
  </si>
  <si>
    <t>2024-02-14 20:20:35</t>
  </si>
  <si>
    <t>2024-02-14 21:50:50</t>
  </si>
  <si>
    <t>35-02-M02512_M-2512_M-2512_35-02-M02512_66117117</t>
  </si>
  <si>
    <t>2024-02-06 10:39:46</t>
  </si>
  <si>
    <t>2024-02-06 11:47:15</t>
  </si>
  <si>
    <t>35-20-M00007_ÇIRPI TR-1-2/2_0_955196122_ _955196122</t>
  </si>
  <si>
    <t>2024-02-14 15:38:26</t>
  </si>
  <si>
    <t>2024-02-14 17:19:08</t>
  </si>
  <si>
    <t>35-09-K03705_K-3705_C_C_56382253</t>
  </si>
  <si>
    <t>2024-02-14 16:35:26</t>
  </si>
  <si>
    <t>2024-02-14 17:46:25</t>
  </si>
  <si>
    <t>35-20-L00349_SÖĞÜTÖREN TR-3_PANO_955208137_ _955208137</t>
  </si>
  <si>
    <t>2024-02-07 11:18:33</t>
  </si>
  <si>
    <t>2024-02-07 13:29:11</t>
  </si>
  <si>
    <t>35-29-L00365_MAHMUT GÜL SULAMA GRUBU_MAHMUT GÜL SULAMA GRUBU_35-29-L00365_2371081</t>
  </si>
  <si>
    <t>2024-02-13 14:38:17</t>
  </si>
  <si>
    <t>2024-02-13 18:50:25</t>
  </si>
  <si>
    <t>35-04-K04641_K-4641_B_B03b_83783078</t>
  </si>
  <si>
    <t>2024-02-12 09:53:33</t>
  </si>
  <si>
    <t>2024-02-12 10:39:14</t>
  </si>
  <si>
    <t>35-28-M00368_TÜRKELLİ DM (TR-4)_TÜRKELLİ ÇIKIŞ_M04_56298987</t>
  </si>
  <si>
    <t>2024-02-13 08:15:47</t>
  </si>
  <si>
    <t>2024-02-13 08:32:00</t>
  </si>
  <si>
    <t>35-17-M00027_TR-27_TR-27_35-17-M00027_66319737</t>
  </si>
  <si>
    <t>2024-02-14 18:47:20</t>
  </si>
  <si>
    <t>2024-02-14 19:22:03</t>
  </si>
  <si>
    <t>45-71-M00020_DM-1/59_KUŞLUBAHÇE_M02_66398583</t>
  </si>
  <si>
    <t>2024-02-06 09:12:13</t>
  </si>
  <si>
    <t>2024-02-06 10:14:06</t>
  </si>
  <si>
    <t>45-73-M00143_KAVAKLIDERE TR-9_HatBaşıAyırıcı_100772753_M03_100772753</t>
  </si>
  <si>
    <t>2024-02-07 12:58:37</t>
  </si>
  <si>
    <t>2024-02-07 18:27:38</t>
  </si>
  <si>
    <t>35-18-L00140_L-140_L-139 - L-138 - L-137_L09_2092537</t>
  </si>
  <si>
    <t>2024-02-09 09:43:05</t>
  </si>
  <si>
    <t>2024-02-09 12:02:05</t>
  </si>
  <si>
    <t>35-27-M00005_TR-5_ _913620980_ _913620980</t>
  </si>
  <si>
    <t>2024-02-10 10:40:25</t>
  </si>
  <si>
    <t>2024-02-10 13:45:30</t>
  </si>
  <si>
    <t>35-32-L00007_TR-7 (KURTULUŞ PARKI KABİN)_C_C_56393106</t>
  </si>
  <si>
    <t>2024-02-07 16:04:07</t>
  </si>
  <si>
    <t>2024-02-07 16:49:11</t>
  </si>
  <si>
    <t>35-28-M00181_ASARLIK TR-7_ASARLIK TR-7_35-28-M00181_2363486</t>
  </si>
  <si>
    <t>2024-02-12 09:19:30</t>
  </si>
  <si>
    <t>2024-02-12 17:57:29</t>
  </si>
  <si>
    <t>45-83-L00438_AKÇAPINAR TR-1_AKÇAPINAR TR-1_45-83-L00438_2371746</t>
  </si>
  <si>
    <t>2024-02-11 09:40:55</t>
  </si>
  <si>
    <t>2024-02-11 12:09:35</t>
  </si>
  <si>
    <t>35-03-K03437_K-3437_ _910059011_ _910059011</t>
  </si>
  <si>
    <t>2024-02-13 18:28:16</t>
  </si>
  <si>
    <t>2024-02-13 22:00:19</t>
  </si>
  <si>
    <t>2024-02-13 18:24:31</t>
  </si>
  <si>
    <t>2024-02-13 19:30:32</t>
  </si>
  <si>
    <t>35-10-M02484_M-2484 DADAŞKENT KÖK_A_A_56379744</t>
  </si>
  <si>
    <t>2024-02-06 10:37:24</t>
  </si>
  <si>
    <t>2024-02-06 13:48:08</t>
  </si>
  <si>
    <t>35-10-K01928_K-1928_ _97966347_ _97966347</t>
  </si>
  <si>
    <t>2024-02-14 07:56:24</t>
  </si>
  <si>
    <t>2024-02-14 09:51:07</t>
  </si>
  <si>
    <t>35-02-M02850_M-2850_ _99188939_ _99188939</t>
  </si>
  <si>
    <t>2024-02-09 11:08:09</t>
  </si>
  <si>
    <t>2024-02-09 13:38:35</t>
  </si>
  <si>
    <t>35-01-K04833_K-4833_B_B_91346009</t>
  </si>
  <si>
    <t>2024-02-13 10:25:10</t>
  </si>
  <si>
    <t>2024-02-13 17:40:39</t>
  </si>
  <si>
    <t>45-74-M00119_YARBASAN KÖK_MİNNETLER_M03_72246659</t>
  </si>
  <si>
    <t>2024-02-07 12:29:15</t>
  </si>
  <si>
    <t>2024-02-07 12:43:44</t>
  </si>
  <si>
    <t>35-01-M02747_M-2747_M-2747_35-01-M02747_72058042</t>
  </si>
  <si>
    <t>2024-02-09 11:04:55</t>
  </si>
  <si>
    <t>2024-02-09 12:14:11</t>
  </si>
  <si>
    <t>45-71-M02147_MURADİYE TR-3_B_B01b_66081695</t>
  </si>
  <si>
    <t>2024-02-13 13:19:09</t>
  </si>
  <si>
    <t>2024-02-13 21:50:11</t>
  </si>
  <si>
    <t>35-13-L00500_GÖKÇEALAN VERİCİLER KÖK_VERİCİLER_L01_76583357</t>
  </si>
  <si>
    <t>2024-02-08 13:26:56</t>
  </si>
  <si>
    <t>2024-02-08 14:34:36</t>
  </si>
  <si>
    <t>35-14-L00104_L-104 DÜZCE AZMAK_0_956641092_ _956641092</t>
  </si>
  <si>
    <t>2024-02-09 13:06:05</t>
  </si>
  <si>
    <t>2024-02-09 16:02:13</t>
  </si>
  <si>
    <t>35-26-M00435_ÇAPAK KÖK_DAĞKIZILCA-2 ÇIKIŞ_M05_66033225</t>
  </si>
  <si>
    <t>2024-02-12 22:33:02</t>
  </si>
  <si>
    <t>2024-02-12 23:12:29</t>
  </si>
  <si>
    <t>35-30-M00048_BİMEYKO KÖK-10_HatBaşıAyırıcı_86031008_M05_86031008</t>
  </si>
  <si>
    <t>2024-02-13 07:54:03</t>
  </si>
  <si>
    <t>2024-02-13 11:36:50</t>
  </si>
  <si>
    <t>35-04-K00364_K-364_ _99149734_ _99149734</t>
  </si>
  <si>
    <t>2024-02-12 21:14:06</t>
  </si>
  <si>
    <t>2024-02-13 00:32:30</t>
  </si>
  <si>
    <t>35-16-L00122_TR-122_TR-122_35-16-L00122_2347011</t>
  </si>
  <si>
    <t>2024-02-13 17:47:57</t>
  </si>
  <si>
    <t>2024-02-13 18:25:51</t>
  </si>
  <si>
    <t>35-02-K00936_K-936_K-936_35-02-K00936_2376166</t>
  </si>
  <si>
    <t>2024-02-11 13:26:47</t>
  </si>
  <si>
    <t>2024-02-11 14:57:07</t>
  </si>
  <si>
    <t>45-71-M01411_EVRENOS TR-3_ _953191838_ _953191838</t>
  </si>
  <si>
    <t>2024-02-13 15:15:43</t>
  </si>
  <si>
    <t>2024-02-13 17:17:17</t>
  </si>
  <si>
    <t>45-82-M00050_SOMA DM-1_TR-7/2_M11_60207316</t>
  </si>
  <si>
    <t>2024-02-13 09:11:00</t>
  </si>
  <si>
    <t>2024-02-13 09:20:29</t>
  </si>
  <si>
    <t>35-01-M02559_M-2559_ _911261477_ _911261477</t>
  </si>
  <si>
    <t>2024-02-13 08:55:26</t>
  </si>
  <si>
    <t>2024-02-13 10:15:07</t>
  </si>
  <si>
    <t>35-04-K03022_K-3022_A_A_56356775</t>
  </si>
  <si>
    <t>2024-02-15 14:42:13</t>
  </si>
  <si>
    <t>2024-02-15 16:46:29</t>
  </si>
  <si>
    <t>45-78-M00350_KARAOĞLANLI TR-1_A_A_91165309</t>
  </si>
  <si>
    <t>2024-02-08 19:51:28</t>
  </si>
  <si>
    <t>2024-02-08 21:33:37</t>
  </si>
  <si>
    <t>35-01-K00494_K-494_ _911541759_ _911541759</t>
  </si>
  <si>
    <t>2024-02-13 02:34:59</t>
  </si>
  <si>
    <t>2024-02-13 04:49:33</t>
  </si>
  <si>
    <t>2024-02-14 18:16:51</t>
  </si>
  <si>
    <t>2024-02-14 19:33:32</t>
  </si>
  <si>
    <t>35-18-L00278_L-278_L-279_L04_72088642</t>
  </si>
  <si>
    <t>2024-02-13 06:11:04</t>
  </si>
  <si>
    <t>2024-02-13 09:00:25</t>
  </si>
  <si>
    <t>35-15-L01041_BADEMLİ KARAHAYIT MEV. TR-28_B_B_56362152</t>
  </si>
  <si>
    <t>2024-02-08 10:55:06</t>
  </si>
  <si>
    <t>2024-02-08 15:17:04</t>
  </si>
  <si>
    <t>35-21-A00001_KARABURUN İM_YENİ LİMAN_L03_2062912</t>
  </si>
  <si>
    <t>2024-02-08 11:03:31</t>
  </si>
  <si>
    <t>2024-02-08 11:55:27</t>
  </si>
  <si>
    <t>35-01-K01581_K-1581_ _911333109_ _911333109</t>
  </si>
  <si>
    <t>2024-02-04 10:36:54</t>
  </si>
  <si>
    <t>2024-02-04 16:51:36</t>
  </si>
  <si>
    <t>35-18-L00133_L-133_L-140_L01_2085860</t>
  </si>
  <si>
    <t>2024-02-13 19:15:51</t>
  </si>
  <si>
    <t>2024-02-13 20:51:34</t>
  </si>
  <si>
    <t>2024-02-11 09:57:25</t>
  </si>
  <si>
    <t>2024-02-11 10:32:20</t>
  </si>
  <si>
    <t>45-80-M00058_PAŞAKÖY TR-3_PAŞAKÖY KÖK_M01_72199596</t>
  </si>
  <si>
    <t>2024-02-13 09:32:37</t>
  </si>
  <si>
    <t>2024-02-13 10:28:30</t>
  </si>
  <si>
    <t>45-75-M00053_CABARLAR KÖK_CABARLAR ÇIKIŞ_M02_67579547</t>
  </si>
  <si>
    <t>2024-02-08 09:52:12</t>
  </si>
  <si>
    <t>2024-02-08 09:54:43</t>
  </si>
  <si>
    <t>2024-02-13 10:09:53</t>
  </si>
  <si>
    <t>2024-02-13 10:38:58</t>
  </si>
  <si>
    <t>45-86-M00025_KÖPRÜBAŞI TR-25 (SANAYİ)_KÖPRÜBAŞI TR-26_M01_72219343</t>
  </si>
  <si>
    <t>2024-02-07 11:55:18</t>
  </si>
  <si>
    <t>2024-02-07 12:17:42</t>
  </si>
  <si>
    <t>35-31-L00228_HALİLLER KÖK_KALEKÖY_L02_72238617</t>
  </si>
  <si>
    <t>2024-02-13 00:01:03</t>
  </si>
  <si>
    <t>2024-02-13 06:07:59</t>
  </si>
  <si>
    <t>35-19-A00004_URLA TM-1_ZEYTİNALANI İM_M07_2054373</t>
  </si>
  <si>
    <t>2024-02-13 10:31:22</t>
  </si>
  <si>
    <t>2024-02-13 11:33:39</t>
  </si>
  <si>
    <t>35-29-L00051_BOYNUYOĞUN KÖK_DALLIK_L03_72215450</t>
  </si>
  <si>
    <t>2024-02-12 21:21:02</t>
  </si>
  <si>
    <t>2024-02-12 23:05:43</t>
  </si>
  <si>
    <t>35-03-M03428_M-3428(YATIRIM REZERVE)_M-3428(YATIRIM REZERVE)_35-03-M03428_88207324</t>
  </si>
  <si>
    <t>2024-02-06 13:10:07</t>
  </si>
  <si>
    <t>2024-02-06 13:58:25</t>
  </si>
  <si>
    <t>45-83-M00004_TR-1/4_C_C_91277704</t>
  </si>
  <si>
    <t>2024-02-13 17:45:31</t>
  </si>
  <si>
    <t>2024-02-13 20:08:06</t>
  </si>
  <si>
    <t>35-28-M00182_ASARLIK TR-8_ _95000600697_ _95000600697</t>
  </si>
  <si>
    <t>2024-02-14 16:59:12</t>
  </si>
  <si>
    <t>2024-02-14 18:48:48</t>
  </si>
  <si>
    <t>35-09-M01975_M-1975_M-1975_35-09-M01975_45348627</t>
  </si>
  <si>
    <t>2024-02-13 20:04:16</t>
  </si>
  <si>
    <t>2024-02-13 20:25:00</t>
  </si>
  <si>
    <t>35-16-L00048_TR-48_TR-48_35-16-L00048_2346608</t>
  </si>
  <si>
    <t>2024-02-13 19:30:38</t>
  </si>
  <si>
    <t>2024-02-13 20:13:47</t>
  </si>
  <si>
    <t>2024-02-14 08:37:59</t>
  </si>
  <si>
    <t>2024-02-14 17:17:20</t>
  </si>
  <si>
    <t>35-04-K01673_K-1673_ _912691139_ _912691139</t>
  </si>
  <si>
    <t>2024-02-13 09:54:27</t>
  </si>
  <si>
    <t>2024-02-13 13:43:08</t>
  </si>
  <si>
    <t>45-78-M00677_KABAZLI TR-1_KABAZLI TR-1_45-78-M00677_2352892</t>
  </si>
  <si>
    <t>2024-02-14 18:28:16</t>
  </si>
  <si>
    <t>2024-02-14 18:47:13</t>
  </si>
  <si>
    <t>35-29-M00096_DM-2/25_48375631_a3b_48375862</t>
  </si>
  <si>
    <t>2024-02-13 07:13:28</t>
  </si>
  <si>
    <t>2024-02-13 09:11:18</t>
  </si>
  <si>
    <t>35-26-M00807_AYRANCILAR DM-5_DEMİRCİ_M03_2336122</t>
  </si>
  <si>
    <t>2024-02-13 10:23:42</t>
  </si>
  <si>
    <t>2024-02-13 12:40:28</t>
  </si>
  <si>
    <t>35-14-M00327_DM-1/TR-15 SEFERİHİSAR_0_956657003_ _956657003</t>
  </si>
  <si>
    <t>2024-02-10 10:02:24</t>
  </si>
  <si>
    <t>2024-02-10 11:51:44</t>
  </si>
  <si>
    <t>35-16-L00015_TR-15_0_953331733_ _953331733</t>
  </si>
  <si>
    <t>2024-02-08 12:55:41</t>
  </si>
  <si>
    <t>35-28-M00583_ULUKENT DM-1/2_DERINKENT2_953375393_ _953375393</t>
  </si>
  <si>
    <t>2024-02-14 15:39:14</t>
  </si>
  <si>
    <t>2024-02-14 19:57:25</t>
  </si>
  <si>
    <t>35-04-K03203_K-3203_Ece_99286546_ _99286546</t>
  </si>
  <si>
    <t>2024-02-07 10:38:50</t>
  </si>
  <si>
    <t>2024-02-07 16:59:41</t>
  </si>
  <si>
    <t>35-02-M00442_M-442_M-48_M04_2098977</t>
  </si>
  <si>
    <t>2024-02-05 11:29:47</t>
  </si>
  <si>
    <t>2024-02-05 12:26:01</t>
  </si>
  <si>
    <t>35-03-M01008_M-1008_A_A_56378788</t>
  </si>
  <si>
    <t>2024-02-11 06:54:28</t>
  </si>
  <si>
    <t>2024-02-11 10:00:18</t>
  </si>
  <si>
    <t>45-71-M00190_MURADİYE DM-4_MURADİYE DM-4/12_M013_100965842</t>
  </si>
  <si>
    <t>2024-02-13 07:08:11</t>
  </si>
  <si>
    <t>2024-02-13 09:50:52</t>
  </si>
  <si>
    <t>45-71-M02141_TR-1/53B _İNŞAAT_953239521_ _953239521</t>
  </si>
  <si>
    <t>2024-02-13 07:17:44</t>
  </si>
  <si>
    <t>2024-02-13 10:12:01</t>
  </si>
  <si>
    <t>35-21-A00002_MORDOĞAN İM_GÜLBAHÇE_L04_2314079</t>
  </si>
  <si>
    <t>2024-02-13 10:53:49</t>
  </si>
  <si>
    <t>2024-02-13 13:54:40</t>
  </si>
  <si>
    <t>2024-02-07 10:16:04</t>
  </si>
  <si>
    <t>2024-02-07 13:15:05</t>
  </si>
  <si>
    <t>35-26-M00020_TR-20_0_956619486_ _956619486</t>
  </si>
  <si>
    <t>2024-02-07 10:14:30</t>
  </si>
  <si>
    <t>2024-02-07 19:19:47</t>
  </si>
  <si>
    <t>2024-02-11 01:44:27</t>
  </si>
  <si>
    <t>2024-02-11 01:55:24</t>
  </si>
  <si>
    <t>2024-02-07 14:03:27</t>
  </si>
  <si>
    <t>2024-02-07 14:43:42</t>
  </si>
  <si>
    <t>2024-02-07 12:35:05</t>
  </si>
  <si>
    <t>2024-02-07 15:16:47</t>
  </si>
  <si>
    <t>35-18-L00401_L-401 ALTINYUNUS DM_ _950446139_ _950446139</t>
  </si>
  <si>
    <t>2024-02-08 11:50:59</t>
  </si>
  <si>
    <t>2024-02-08 20:25:24</t>
  </si>
  <si>
    <t>35-10-K01928_K-1928_ _97984820_ _97984820</t>
  </si>
  <si>
    <t>2024-02-13 22:26:23</t>
  </si>
  <si>
    <t>2024-02-14 00:45:03</t>
  </si>
  <si>
    <t>45-78-M00974_AKÖREN TR-19 KÖK_HatBaşıAyırıcı_53139848_M01_53139848</t>
  </si>
  <si>
    <t>2024-02-07 09:52:45</t>
  </si>
  <si>
    <t>2024-02-07 11:18:53</t>
  </si>
  <si>
    <t>35-07-K04537_K-4537_ _97540671_ _97540671</t>
  </si>
  <si>
    <t>2024-02-07 13:54:54</t>
  </si>
  <si>
    <t>2024-02-07 15:50:23</t>
  </si>
  <si>
    <t>35-16-M00010_YUNTDAĞ KÖK_YUNTDAĞ_M01_72050956</t>
  </si>
  <si>
    <t>2024-02-13 08:57:02</t>
  </si>
  <si>
    <t>2024-02-13 10:43:57</t>
  </si>
  <si>
    <t>35-27-M00331_ULUCAK DM-2_ULUCAK DM-2/1_M01_72170759</t>
  </si>
  <si>
    <t>2024-02-07 14:09:56</t>
  </si>
  <si>
    <t>2024-02-07 17:07:05</t>
  </si>
  <si>
    <t>35-03-K03711_K-3711_A_A_56363249</t>
  </si>
  <si>
    <t>2024-02-09 17:50:46</t>
  </si>
  <si>
    <t>2024-02-09 20:00:20</t>
  </si>
  <si>
    <t>35-18-L00526_L-526 SAĞLIKÇILAR_ _95000019657_ _95000019657</t>
  </si>
  <si>
    <t>2024-02-08 11:23:16</t>
  </si>
  <si>
    <t>2024-02-08 18:29:14</t>
  </si>
  <si>
    <t>35-04-M02958_M-2958_DAĞITIM TRAFOSU_M01_76337231</t>
  </si>
  <si>
    <t>2024-02-09 09:51:24</t>
  </si>
  <si>
    <t>2024-02-09 11:37:31</t>
  </si>
  <si>
    <t>45-83-M00271_TR-1/86-A (NAME SOKAK TRF)_C_C_91193591</t>
  </si>
  <si>
    <t>2024-02-13 16:10:34</t>
  </si>
  <si>
    <t>2024-02-13 17:01:29</t>
  </si>
  <si>
    <t>35-22-M00018_TR-18_TR-18_35-22-M00018_2376610</t>
  </si>
  <si>
    <t>2024-02-09 11:48:30</t>
  </si>
  <si>
    <t>2024-02-09 14:23:45</t>
  </si>
  <si>
    <t>45-83-M00570_URGANLI TR-2_DAĞITIM TRAFOSU_M06_2103495</t>
  </si>
  <si>
    <t>2024-02-07 14:11:55</t>
  </si>
  <si>
    <t>2024-02-07 17:31:38</t>
  </si>
  <si>
    <t>2024-02-03 10:17:23</t>
  </si>
  <si>
    <t>2024-02-03 12:48:04</t>
  </si>
  <si>
    <t>45-73-M01125_ALAÇATI TR-3 (DÜDÜKÇÜ GEDİĞİ)_ _945655084_ _945655084</t>
  </si>
  <si>
    <t>2024-02-11 10:16:56</t>
  </si>
  <si>
    <t>2024-02-11 13:57:57</t>
  </si>
  <si>
    <t>45-82-M00347_ÇEVİRCEK KÖYÜ TR-1_ÇEVİRCEK KÖYÜ TR-1_45-82-M00347_92710012</t>
  </si>
  <si>
    <t>2024-02-07 09:43:58</t>
  </si>
  <si>
    <t>2024-02-07 10:15:20</t>
  </si>
  <si>
    <t>35-25-M00161_PAYAMLI M-5_KAPI_KILITLI_956656222_ _956656222</t>
  </si>
  <si>
    <t>2024-02-07 11:42:12</t>
  </si>
  <si>
    <t>2024-02-07 18:03:47</t>
  </si>
  <si>
    <t>45-80-M00064_ALİBEYLİ DM_ALİBEYLİ ŞEHİR-1_M07_72190833</t>
  </si>
  <si>
    <t>2024-02-10 09:37:27</t>
  </si>
  <si>
    <t>2024-02-10 10:20:14</t>
  </si>
  <si>
    <t>2024-02-13 18:31:48</t>
  </si>
  <si>
    <t>2024-02-13 22:13:07</t>
  </si>
  <si>
    <t>35-23-M00209_YENİ BAĞARASI TR-3_C_C_56406486</t>
  </si>
  <si>
    <t>2024-02-13 18:59:04</t>
  </si>
  <si>
    <t>2024-02-13 19:43:52</t>
  </si>
  <si>
    <t>35-01-K00879_K-879_ _912440223_ _912440223</t>
  </si>
  <si>
    <t>2024-02-07 14:17:56</t>
  </si>
  <si>
    <t>2024-02-07 16:36:54</t>
  </si>
  <si>
    <t>45-73-M00476_YEŞİLYURT DM_KÖYLER HATTI_M04_2318331</t>
  </si>
  <si>
    <t>2024-02-11 09:03:33</t>
  </si>
  <si>
    <t>2024-02-11 12:46:30</t>
  </si>
  <si>
    <t>2024-02-08 11:04:12</t>
  </si>
  <si>
    <t>2024-02-08 12:30:18</t>
  </si>
  <si>
    <t>35-30-M00219_GÜLKENT KÖK-3_ALTINOVA-1 ÇIKIŞ_M05_2099586</t>
  </si>
  <si>
    <t>2024-02-07 09:45:51</t>
  </si>
  <si>
    <t>2024-02-07 18:17:52</t>
  </si>
  <si>
    <t>35-27-M00792_ULUCAK DM_EĞRİDERE-1_M06_2053523</t>
  </si>
  <si>
    <t>2024-02-09 10:26:16</t>
  </si>
  <si>
    <t>2024-02-09 10:46:43</t>
  </si>
  <si>
    <t>45-72-A00001_AKHİSAR İM_YENİ ZEYTİNLİOVA _M06_42545386</t>
  </si>
  <si>
    <t>2024-02-07 11:05:07</t>
  </si>
  <si>
    <t>2024-02-07 11:17:33</t>
  </si>
  <si>
    <t>45-71-M01440_YAĞCILAR TR-1_ _953237118_ _953237118</t>
  </si>
  <si>
    <t>2024-02-07 13:58:04</t>
  </si>
  <si>
    <t>2024-02-07 15:26:51</t>
  </si>
  <si>
    <t>35-16-M00099_SARICAOĞLU TR-1_A_A_91055146</t>
  </si>
  <si>
    <t>2024-02-13 08:53:59</t>
  </si>
  <si>
    <t>2024-02-13 13:52:51</t>
  </si>
  <si>
    <t>35-18-L00064_L-64_C_C_91172249</t>
  </si>
  <si>
    <t>2024-02-14 09:54:30</t>
  </si>
  <si>
    <t>2024-02-14 19:16:46</t>
  </si>
  <si>
    <t>35-01-K00112_K-112_ _912870850_ _912870850</t>
  </si>
  <si>
    <t>2024-02-14 19:24:40</t>
  </si>
  <si>
    <t>2024-02-14 22:18:45</t>
  </si>
  <si>
    <t>35-27-M00034_TR-34_K.DERE_M06_82887135</t>
  </si>
  <si>
    <t>2024-02-14 15:30:09</t>
  </si>
  <si>
    <t>2024-02-14 18:11:23</t>
  </si>
  <si>
    <t>35-16-M00683_APANÇEŞME KÖK( TR-1)_ARAPLI OVASI KARADİKEN_M04_72042300</t>
  </si>
  <si>
    <t>2024-02-09 10:04:04</t>
  </si>
  <si>
    <t>2024-02-09 10:59:23</t>
  </si>
  <si>
    <t>35-15-L01013_BİRGİ DM_CEVİZALAN_L05_67562292</t>
  </si>
  <si>
    <t>2024-02-08 09:59:18</t>
  </si>
  <si>
    <t>2024-02-08 12:28:02</t>
  </si>
  <si>
    <t>45-73-M00476_YEŞİLYURT DM_KÖYLER HATTI_M04_2086188</t>
  </si>
  <si>
    <t>2024-02-14 10:09:26</t>
  </si>
  <si>
    <t>2024-02-14 10:46:22</t>
  </si>
  <si>
    <t>45-83-L00025_TR-2/25_TR-2/25_45-83-L00025_81591166</t>
  </si>
  <si>
    <t>2024-02-04 19:34:56</t>
  </si>
  <si>
    <t>2024-02-04 21:38:00</t>
  </si>
  <si>
    <t>35-29-L00373_DOYRANLI TR-2_B_B_56371170</t>
  </si>
  <si>
    <t>2024-02-13 09:16:58</t>
  </si>
  <si>
    <t>2024-02-13 10:19:05</t>
  </si>
  <si>
    <t>35-20-L00351_ÇAMLIBEL TR-1_0_955198118_ _955198118</t>
  </si>
  <si>
    <t>2024-02-14 19:08:16</t>
  </si>
  <si>
    <t>2024-02-14 21:20:10</t>
  </si>
  <si>
    <t>35-03-M02607_M-2607_M-2607_35-03-M02607_66059026</t>
  </si>
  <si>
    <t>2024-02-08 11:07:42</t>
  </si>
  <si>
    <t>2024-02-08 13:55:25</t>
  </si>
  <si>
    <t>35-19-L00071_TR-71 ÖZYURT_6772664_6772664_56354942</t>
  </si>
  <si>
    <t>2024-02-13 07:25:59</t>
  </si>
  <si>
    <t>2024-02-13 14:23:58</t>
  </si>
  <si>
    <t>2024-02-13 06:23:37</t>
  </si>
  <si>
    <t>2024-02-13 07:43:31</t>
  </si>
  <si>
    <t>35-26-M01194_ÇAYBAŞI DM-1/5_5 İLE ORTAK_956625982_ _956625982</t>
  </si>
  <si>
    <t>2024-02-07 13:47:48</t>
  </si>
  <si>
    <t>2024-02-07 15:29:22</t>
  </si>
  <si>
    <t>45-71-M00324_DM-1/53_A_A04_60503376</t>
  </si>
  <si>
    <t>2024-02-14 19:34:08</t>
  </si>
  <si>
    <t>2024-02-14 21:13:47</t>
  </si>
  <si>
    <t>35-02-M02159Ö_M-2159Ö MODERN BETON ÖZEL TR__M02_2116515</t>
  </si>
  <si>
    <t>2024-02-08 09:51:56</t>
  </si>
  <si>
    <t>2024-02-08 10:09:43</t>
  </si>
  <si>
    <t>35-18-L00111_L-111 OVACIK_A_A_91417162</t>
  </si>
  <si>
    <t>2024-02-12 21:39:51</t>
  </si>
  <si>
    <t>2024-02-13 02:40:45</t>
  </si>
  <si>
    <t>35-21-L00070_SARPINCIK TR-1_A_A_56375150</t>
  </si>
  <si>
    <t>2024-02-12 20:30:56</t>
  </si>
  <si>
    <t>2024-02-12 23:55:06</t>
  </si>
  <si>
    <t>35-02-M00246_M-246_M-246_35-02-M00246_2348761</t>
  </si>
  <si>
    <t>2024-02-11 09:46:25</t>
  </si>
  <si>
    <t>2024-02-11 11:39:07</t>
  </si>
  <si>
    <t>45-80-L02730Ö_TR-730 ERBLOK SULAMA ÖZEL_DIREK TIPI TRAFO HUCRESI_H01_2063977</t>
  </si>
  <si>
    <t>2024-02-14 16:10:20</t>
  </si>
  <si>
    <t>2024-02-14 20:04:47</t>
  </si>
  <si>
    <t>35-29-L00651_KÜÇÜKKALE TR-1_KÜÇÜKKALE TR-1_35-29-L00651_2376590</t>
  </si>
  <si>
    <t>2024-02-13 17:06:29</t>
  </si>
  <si>
    <t>2024-02-13 17:54:53</t>
  </si>
  <si>
    <t>45-73-M01357_SARIPINAR KÖK_ALAÇATI_M04_95477815</t>
  </si>
  <si>
    <t>2024-02-12 23:33:29</t>
  </si>
  <si>
    <t>2024-02-13 01:24:08</t>
  </si>
  <si>
    <t>35-30-M00149_DEMİRTAŞ KÖK_ESENTEPE KÖYLER_M02_72078600</t>
  </si>
  <si>
    <t>2024-02-08 09:50:44</t>
  </si>
  <si>
    <t>2024-02-08 11:43:38</t>
  </si>
  <si>
    <t>35-15-L01099_KÜÇÜKAVULCUK TR-3_B_B_56371035</t>
  </si>
  <si>
    <t>2024-02-13 06:14:20</t>
  </si>
  <si>
    <t>2024-02-13 09:24:55</t>
  </si>
  <si>
    <t>2024-02-14 15:04:52</t>
  </si>
  <si>
    <t>2024-02-14 18:09:16</t>
  </si>
  <si>
    <t>2024-02-13 13:59:15</t>
  </si>
  <si>
    <t>2024-02-13 16:05:37</t>
  </si>
  <si>
    <t>35-17-R00008_KARŞIYAKA MAHALLESİ TR-1_A_A_91320934</t>
  </si>
  <si>
    <t>2024-02-01 13:12:14</t>
  </si>
  <si>
    <t>2024-02-01 21:46:33</t>
  </si>
  <si>
    <t>35-28-M00128_DM-2/2_TR-90_M01_83507415</t>
  </si>
  <si>
    <t>2024-02-09 16:07:04</t>
  </si>
  <si>
    <t>2024-02-10 01:29:35</t>
  </si>
  <si>
    <t>35-22-M00085_DEĞİRMENDERE DM_ÇAMÖNÜ - ATAKÖY_M09_50066540</t>
  </si>
  <si>
    <t>2024-02-13 09:18:10</t>
  </si>
  <si>
    <t>2024-02-13 09:58:49</t>
  </si>
  <si>
    <t>35-08-K01117_K-1117_ _97686964_ _97686964</t>
  </si>
  <si>
    <t>2024-02-12 21:32:13</t>
  </si>
  <si>
    <t>2024-02-13 03:52:13</t>
  </si>
  <si>
    <t>35-24-M00208_KINIK ORGANİZE DM_KOCAÖMERLİ KÖYLER_M13_83158580</t>
  </si>
  <si>
    <t>2024-02-14 16:19:23</t>
  </si>
  <si>
    <t>2024-02-14 17:03:56</t>
  </si>
  <si>
    <t>35-20-L00274_ZEYTİNOVA KÖK_ZEYTİNOVA_L05_2106535</t>
  </si>
  <si>
    <t>2024-02-12 22:57:09</t>
  </si>
  <si>
    <t>2024-02-12 23:42:48</t>
  </si>
  <si>
    <t>35-15-A00004_KAYMAKÇI İM_ÇAYLI_L04_2121819</t>
  </si>
  <si>
    <t>2024-02-12 23:34:34</t>
  </si>
  <si>
    <t>2024-02-12 23:47:47</t>
  </si>
  <si>
    <t>35-16-M00050_EĞRİGÖL TR-1_0_953348187_ _953348187</t>
  </si>
  <si>
    <t>2024-02-07 12:22:46</t>
  </si>
  <si>
    <t>2024-02-07 17:29:40</t>
  </si>
  <si>
    <t>35-21-L00076_SALMAN KÖYÜ TR-1_ _95002628037_ _95002628037</t>
  </si>
  <si>
    <t>2024-02-13 19:06:45</t>
  </si>
  <si>
    <t>2024-02-13 21:49:44</t>
  </si>
  <si>
    <t>35-16-M00105_TERZİHALİLLER-1_TERZİHALİLLER-1_35-16-M00105_2346998</t>
  </si>
  <si>
    <t>2024-02-07 12:01:51</t>
  </si>
  <si>
    <t>2024-02-07 12:33:27</t>
  </si>
  <si>
    <t>35-28-M00167_ASARLIK TR-1_ASARLIK TR-1_35-28-M00167_66853677</t>
  </si>
  <si>
    <t>2024-02-09 12:33:51</t>
  </si>
  <si>
    <t>35-17-M00733_HELVACI TR-15_ _95000106981_ _95000106981</t>
  </si>
  <si>
    <t>2024-02-14 19:42:46</t>
  </si>
  <si>
    <t>2024-02-14 21:38:10</t>
  </si>
  <si>
    <t>2024-02-14 01:09:13</t>
  </si>
  <si>
    <t>2024-02-14 02:14:40</t>
  </si>
  <si>
    <t>35-02-K03182_K-3182_ _99371372_ _99371372</t>
  </si>
  <si>
    <t>2024-02-14 19:22:48</t>
  </si>
  <si>
    <t>2024-02-14 20:26:37</t>
  </si>
  <si>
    <t>35-18-A00004_GERMİYAN İM_ŞİFNE_L06_2064616</t>
  </si>
  <si>
    <t>2024-02-08 21:59:49</t>
  </si>
  <si>
    <t>2024-02-08 22:05:00</t>
  </si>
  <si>
    <t>45-72-L00828_AKSELENDİ TR-6_TR-9 ÇIKIŞ RİNG_L01_66575849</t>
  </si>
  <si>
    <t>2024-02-13 11:20:44</t>
  </si>
  <si>
    <t>2024-02-13 11:28:04</t>
  </si>
  <si>
    <t>35-26-M00437_KARAKUYU KÖK_TR-2/TR-3/TR-4/TARİŞ/ŞİNASİ ERTAN İÇE SUYU_M12_66057107</t>
  </si>
  <si>
    <t>2024-02-07 13:08:16</t>
  </si>
  <si>
    <t>2024-02-07 14:02:58</t>
  </si>
  <si>
    <t>45-86-M00045_UĞURLU KÖK_HatBaşıAyırıcı_53135094_M02_53135094</t>
  </si>
  <si>
    <t>2024-02-07 13:31:53</t>
  </si>
  <si>
    <t>2024-02-07 17:21:21</t>
  </si>
  <si>
    <t>35-04-M00943_M-943_ _99287486_ _99287486</t>
  </si>
  <si>
    <t>2024-02-13 23:45:46</t>
  </si>
  <si>
    <t>2024-02-14 01:09:34</t>
  </si>
  <si>
    <t>35-18-M00180_M-180 DALYAN ARITMA DM_L-177_L06_66030459</t>
  </si>
  <si>
    <t>2024-02-09 09:57:06</t>
  </si>
  <si>
    <t>2024-02-09 10:31:40</t>
  </si>
  <si>
    <t>2024-02-13 09:58:38</t>
  </si>
  <si>
    <t>2024-02-13 17:56:01</t>
  </si>
  <si>
    <t>45-83-M00129_URGANLI TR-1 KÖK_0_955161484_ _955161484</t>
  </si>
  <si>
    <t>2024-02-13 08:56:35</t>
  </si>
  <si>
    <t>2024-02-13 12:14:47</t>
  </si>
  <si>
    <t>35-02-M02904_M-2904_ _956280348_ _956280348</t>
  </si>
  <si>
    <t>2024-02-09 08:52:19</t>
  </si>
  <si>
    <t>2024-02-09 11:37:22</t>
  </si>
  <si>
    <t>35-15-A00004_KAYMAKÇI İM_EMİRLİOVA_L07_2121824</t>
  </si>
  <si>
    <t>2024-02-06 09:23:30</t>
  </si>
  <si>
    <t>2024-02-06 17:02:14</t>
  </si>
  <si>
    <t>2024-02-10 11:21:45</t>
  </si>
  <si>
    <t>2024-02-10 15:15:40</t>
  </si>
  <si>
    <t>35-23-A00001_ESKİ FOÇA İM_FOTAŞ-2_M02_2050292</t>
  </si>
  <si>
    <t>2024-02-06 17:40:01</t>
  </si>
  <si>
    <t>2024-02-06 18:15:48</t>
  </si>
  <si>
    <t>35-30-M00709_TR-9(M-709)_0_955297718_ _955297718</t>
  </si>
  <si>
    <t>2024-02-07 13:28:38</t>
  </si>
  <si>
    <t>2024-02-07 18:11:40</t>
  </si>
  <si>
    <t>45-71-M00978_KARAKOCA TR-1_A_A_91073198</t>
  </si>
  <si>
    <t>2024-02-08 09:50:29</t>
  </si>
  <si>
    <t>2024-02-08 12:28:27</t>
  </si>
  <si>
    <t>35-22-M00152_M-939_KARTAL İ.M._M03_72141304</t>
  </si>
  <si>
    <t>2024-02-07 13:47:58</t>
  </si>
  <si>
    <t>2024-02-07 13:48:31</t>
  </si>
  <si>
    <t>2024-02-24 13:56:59</t>
  </si>
  <si>
    <t>2024-02-24 13:59:33</t>
  </si>
  <si>
    <t>2024-02-06 10:36:03</t>
  </si>
  <si>
    <t>2024-02-06 11:00:38</t>
  </si>
  <si>
    <t>45-73-M00136_PİYADELER KÖK_KEMALİYE-2_M012_95408066</t>
  </si>
  <si>
    <t>2024-02-07 01:03:28</t>
  </si>
  <si>
    <t>2024-02-07 01:14:49</t>
  </si>
  <si>
    <t>35-02-M01061_M-1061_ _915013827_ _915013827</t>
  </si>
  <si>
    <t>2024-02-16 15:14:34</t>
  </si>
  <si>
    <t>2024-02-16 17:01:29</t>
  </si>
  <si>
    <t>45-78-L00230_ÇAMURHAMAMI KÖK_YENİKÖY_L03_2109820</t>
  </si>
  <si>
    <t>2024-02-12 07:48:22</t>
  </si>
  <si>
    <t>2024-02-12 09:55:30</t>
  </si>
  <si>
    <t>2024-02-15 08:22:06</t>
  </si>
  <si>
    <t>2024-02-15 13:11:13</t>
  </si>
  <si>
    <t>35-04-M03333_M-3333_D_D02b_95474548</t>
  </si>
  <si>
    <t>2024-02-01 08:27:55</t>
  </si>
  <si>
    <t>2024-02-01 11:22:22</t>
  </si>
  <si>
    <t>45-71-M00587_DM-16/21_ _961372680_ _961372680</t>
  </si>
  <si>
    <t>2024-02-13 09:12:58</t>
  </si>
  <si>
    <t>2024-02-13 12:32:33</t>
  </si>
  <si>
    <t>35-03-A00003_BUCA TM_Buca-7_K09_2055520</t>
  </si>
  <si>
    <t>2024-02-09 10:00:17</t>
  </si>
  <si>
    <t>2024-02-09 17:21:52</t>
  </si>
  <si>
    <t>35-27-M00366_YENMİŞ KÖK_DSİ_M06_72163709</t>
  </si>
  <si>
    <t>2024-02-13 11:36:27</t>
  </si>
  <si>
    <t>2024-02-13 12:26:22</t>
  </si>
  <si>
    <t>35-02-M00228_M-228_ _913934817_ _913934817</t>
  </si>
  <si>
    <t>2024-02-13 10:53:19</t>
  </si>
  <si>
    <t>2024-02-13 17:19:01</t>
  </si>
  <si>
    <t>45-75-M00003_GÖRDES TR-3_B_B_56389854</t>
  </si>
  <si>
    <t>2024-02-09 16:44:51</t>
  </si>
  <si>
    <t>2024-02-09 17:38:05</t>
  </si>
  <si>
    <t>35-03-M00329_M-329_M-329_35-03-M00329_2372696</t>
  </si>
  <si>
    <t>2024-02-08 10:04:01</t>
  </si>
  <si>
    <t>2024-02-08 11:27:34</t>
  </si>
  <si>
    <t>35-17-A00003_ALMAK TM_YENİFOÇA-2_M28_2055978</t>
  </si>
  <si>
    <t>2024-02-14 11:26:47</t>
  </si>
  <si>
    <t>2024-02-14 12:56:00</t>
  </si>
  <si>
    <t>35-22-M00045_TR-45_D_D_56354732</t>
  </si>
  <si>
    <t>2024-02-08 18:49:47</t>
  </si>
  <si>
    <t>2024-02-08 19:52:26</t>
  </si>
  <si>
    <t>45-72-M00413_SAZOBA DM_SAZOBA ÇIKIŞI_M02_2103892</t>
  </si>
  <si>
    <t>2024-02-09 08:16:44</t>
  </si>
  <si>
    <t>2024-02-09 09:34:46</t>
  </si>
  <si>
    <t>35-15-M00312_GERELİ KÖYÜ ALİ BOZKAN SULAMA GRB TR-11_A_A_56367946</t>
  </si>
  <si>
    <t>2024-02-14 09:16:55</t>
  </si>
  <si>
    <t>2024-02-14 11:18:15</t>
  </si>
  <si>
    <t>2024-02-12 19:54:15</t>
  </si>
  <si>
    <t>2024-02-12 21:24:29</t>
  </si>
  <si>
    <t>45-78-A00004_SALİHLİ TM_HatBaşıAyırıcı_53140221_M08_53140221</t>
  </si>
  <si>
    <t>2024-02-15 14:54:12</t>
  </si>
  <si>
    <t>2024-02-15 16:48:52</t>
  </si>
  <si>
    <t>35-09-M01149_M-1149_M-538_M07_47615666</t>
  </si>
  <si>
    <t>2024-02-07 13:10:33</t>
  </si>
  <si>
    <t>2024-02-07 14:46:43</t>
  </si>
  <si>
    <t>35-02-M01335_M-1335 KAYADİBİ KÖK_M-640 TRT ÇIKIŞI_M03_2333770</t>
  </si>
  <si>
    <t>2024-02-07 12:55:43</t>
  </si>
  <si>
    <t>2024-02-07 16:17:07</t>
  </si>
  <si>
    <t>35-03-M00328_M-328_ _910697398_ _910697398</t>
  </si>
  <si>
    <t>2024-02-09 21:25:07</t>
  </si>
  <si>
    <t>2024-02-10 01:53:15</t>
  </si>
  <si>
    <t>45-73-M00467_IŞIKLAR KÖK_HIZLI TREN_M04_85123212</t>
  </si>
  <si>
    <t>2024-02-10 09:26:53</t>
  </si>
  <si>
    <t>2024-02-10 10:59:31</t>
  </si>
  <si>
    <t>35-29-A00001_TİRE İM-DM-1_YENİÇİFTLİK_M18_2059040</t>
  </si>
  <si>
    <t>2024-02-13 09:21:42</t>
  </si>
  <si>
    <t>2024-02-13 09:36:03</t>
  </si>
  <si>
    <t>35-29-M00123_GÖKÇEN DM_SEYREKLİ_M03_2104369</t>
  </si>
  <si>
    <t>2024-02-14 18:23:38</t>
  </si>
  <si>
    <t>2024-02-14 18:57:04</t>
  </si>
  <si>
    <t>35-18-A00001_ÇEŞME İM_DALYAN_L05_2053082</t>
  </si>
  <si>
    <t>2024-02-08 23:07:00</t>
  </si>
  <si>
    <t>2024-02-08 23:46:10</t>
  </si>
  <si>
    <t>35-19-M00044_ÖZBEK DM (TR-315)_AKKUM_M06_72140338</t>
  </si>
  <si>
    <t>2024-02-05 17:35:32</t>
  </si>
  <si>
    <t>2024-02-05 17:38:00</t>
  </si>
  <si>
    <t>35-24-M00208_KINIK ORGANİZE DM_HatBaşıAyırıcı_72288514_M13_72288514</t>
  </si>
  <si>
    <t>2024-02-06 09:52:05</t>
  </si>
  <si>
    <t>2024-02-06 12:02:42</t>
  </si>
  <si>
    <t>35-01-K00845_K-845_F_F_56370072</t>
  </si>
  <si>
    <t>2024-02-07 16:14:02</t>
  </si>
  <si>
    <t>2024-02-07 17:21:25</t>
  </si>
  <si>
    <t>45-77-A00001_KULA İM_KULA-3(ŞEHİR-3)_L04_2052209</t>
  </si>
  <si>
    <t>2024-02-14 04:07:02</t>
  </si>
  <si>
    <t>2024-02-14 04:37:18</t>
  </si>
  <si>
    <t>35-30-M00020_ÇANDARLI DM-TR-20_ŞEHİR-2_M02_72352810</t>
  </si>
  <si>
    <t>2024-02-14 12:59:37</t>
  </si>
  <si>
    <t>2024-02-14 15:34:19</t>
  </si>
  <si>
    <t>35-27-A00003_BAĞYURDU TM_HALİLBEYLİ DM_M07_2310334</t>
  </si>
  <si>
    <t>2024-02-08 12:55:25</t>
  </si>
  <si>
    <t>2024-02-08 15:59:59</t>
  </si>
  <si>
    <t>35-04-M02728_M-2728_ _912689807_ _912689807</t>
  </si>
  <si>
    <t>2024-02-09 12:26:44</t>
  </si>
  <si>
    <t>2024-02-09 14:40:51</t>
  </si>
  <si>
    <t>2024-02-07 15:14:13</t>
  </si>
  <si>
    <t>2024-02-07 15:41:07</t>
  </si>
  <si>
    <t>35-01-K04269_K-4269_ _912318088_ _912318088</t>
  </si>
  <si>
    <t>2024-02-13 09:25:38</t>
  </si>
  <si>
    <t>2024-02-13 11:37:09</t>
  </si>
  <si>
    <t>35-19-L00048_TR-48 TEKEL_D_D02b_78937720</t>
  </si>
  <si>
    <t>2024-02-09 10:21:36</t>
  </si>
  <si>
    <t>2024-02-09 15:32:24</t>
  </si>
  <si>
    <t>45-72-M00045_TR-1/45_D_D_56390303</t>
  </si>
  <si>
    <t>2024-02-14 22:02:52</t>
  </si>
  <si>
    <t>2024-02-14 23:33:19</t>
  </si>
  <si>
    <t>45-78-M00314_TAYTAN OFİS KÖK_SALİHLİ DM-2 GİRİŞİ (DEMİRKÖPRÜ-2)_M07_60669743</t>
  </si>
  <si>
    <t>2024-02-15 15:19:07</t>
  </si>
  <si>
    <t>2024-02-15 16:42:31</t>
  </si>
  <si>
    <t>45-82-M00094_SOMA TR-15/1_SOMA TR-15/1_45-82-M00094_2369254</t>
  </si>
  <si>
    <t>2024-02-07 11:35:48</t>
  </si>
  <si>
    <t>2024-02-07 11:58:23</t>
  </si>
  <si>
    <t>2024-02-02 12:11:59</t>
  </si>
  <si>
    <t>2024-02-02 18:43:58</t>
  </si>
  <si>
    <t>35-03-M02055_M-2055_M-2055_35-03-M02055_2373035</t>
  </si>
  <si>
    <t>2024-02-12 09:13:52</t>
  </si>
  <si>
    <t>2024-02-12 17:03:27</t>
  </si>
  <si>
    <t>35-03-A00003_BUCA TM_Buca-4_K06_2055511</t>
  </si>
  <si>
    <t>2024-02-10 10:01:23</t>
  </si>
  <si>
    <t>2024-02-10 17:38:44</t>
  </si>
  <si>
    <t>35-28-M00379_SEYREK TR-7 KÖK_SÜZBEYLİ-TUZCULU_M04_2303511</t>
  </si>
  <si>
    <t>2024-02-15 15:15:57</t>
  </si>
  <si>
    <t>2024-02-15 16:39:22</t>
  </si>
  <si>
    <t>45-83-L00298_AYVACIK TR-1_C_C_56395029</t>
  </si>
  <si>
    <t>2024-02-13 15:30:45</t>
  </si>
  <si>
    <t>2024-02-13 19:22:38</t>
  </si>
  <si>
    <t>2024-02-11 10:02:03</t>
  </si>
  <si>
    <t>2024-02-11 14:11:51</t>
  </si>
  <si>
    <t>2024-02-12 23:05:00</t>
  </si>
  <si>
    <t>2024-02-12 23:46:14</t>
  </si>
  <si>
    <t>35-26-A00005_ÖZBEY İM_KAPLANCIK_L03_2064117</t>
  </si>
  <si>
    <t>2024-02-13 00:38:11</t>
  </si>
  <si>
    <t>2024-02-13 02:29:02</t>
  </si>
  <si>
    <t>2024-02-11 14:21:00</t>
  </si>
  <si>
    <t>2024-02-11 15:18:12</t>
  </si>
  <si>
    <t>35-29-A00001_TİRE İM-DM-1_ÇIRPI SULAMA 34.5_M04_2059514</t>
  </si>
  <si>
    <t>2024-02-13 08:29:30</t>
  </si>
  <si>
    <t>2024-02-13 09:23:27</t>
  </si>
  <si>
    <t>35-01-K01386_K-1386_K-1386_35-01-K01386_2367102</t>
  </si>
  <si>
    <t>2024-02-13 21:05:57</t>
  </si>
  <si>
    <t>2024-02-13 21:52:23</t>
  </si>
  <si>
    <t>35-20-M00094_PINARLI TR-13_PINARLI TR-13_35-20-M00094_72365124</t>
  </si>
  <si>
    <t>2024-02-07 15:24:29</t>
  </si>
  <si>
    <t>2024-02-07 16:16:00</t>
  </si>
  <si>
    <t>35-18-A00003_ÇİFTLİK İM_SAĞLIKÇILAR_L06_2054615</t>
  </si>
  <si>
    <t>2024-02-13 03:22:02</t>
  </si>
  <si>
    <t>2024-02-13 08:33:24</t>
  </si>
  <si>
    <t>35-25-M00165_PAYAMLI M-9_ _956661289_ _956661289</t>
  </si>
  <si>
    <t>2024-02-07 13:13:46</t>
  </si>
  <si>
    <t>2024-02-07 19:36:43</t>
  </si>
  <si>
    <t>35-30-M00227_GÜLKENT TR-4_ _955307023_ _955307023</t>
  </si>
  <si>
    <t>2024-02-07 13:49:42</t>
  </si>
  <si>
    <t>2024-02-07 18:01:40</t>
  </si>
  <si>
    <t>35-10-K01902_K-1902_SANAL BINA_915096571_ _915096571</t>
  </si>
  <si>
    <t>2024-02-10 11:13:32</t>
  </si>
  <si>
    <t>2024-02-10 14:03:48</t>
  </si>
  <si>
    <t>45-71-M00128_BEYDERE KÖK_ÜÇPINAR_M03_50217152</t>
  </si>
  <si>
    <t>2024-02-13 09:24:01</t>
  </si>
  <si>
    <t>2024-02-13 10:22:21</t>
  </si>
  <si>
    <t>35-02-K02759_K-2759_A_A4B_5808775</t>
  </si>
  <si>
    <t>2024-02-13 23:10:39</t>
  </si>
  <si>
    <t>2024-02-14 00:36:13</t>
  </si>
  <si>
    <t>35-18-A00005_ALAÇATI TM_HatBaşıAyırıcı_53138278_M09_53138278</t>
  </si>
  <si>
    <t>2024-02-08 10:22:22</t>
  </si>
  <si>
    <t>2024-02-08 14:32:38</t>
  </si>
  <si>
    <t>35-02-M00013_M-13_M-157_M03_2333802</t>
  </si>
  <si>
    <t>2024-02-07 12:08:17</t>
  </si>
  <si>
    <t>2024-02-07 13:21:15</t>
  </si>
  <si>
    <t>45-73-M00714_NARLIDERE TR-2_A_A_56400314</t>
  </si>
  <si>
    <t>2024-02-08 11:39:17</t>
  </si>
  <si>
    <t>2024-02-08 14:06:25</t>
  </si>
  <si>
    <t>45-73-M00491_ULUDERBENT DM_ŞEHİR-1_M04_95475185</t>
  </si>
  <si>
    <t>2024-02-07 13:03:45</t>
  </si>
  <si>
    <t>2024-02-07 21:46:27</t>
  </si>
  <si>
    <t>35-26-M01616_SANAYİ TR-1_B_B_98597094</t>
  </si>
  <si>
    <t>2024-02-06 10:42:00</t>
  </si>
  <si>
    <t>2024-02-06 12:37:45</t>
  </si>
  <si>
    <t>35-31-L00496_KARABURÇ CAMİYANI TR-1/A_A_A_72255394</t>
  </si>
  <si>
    <t>2024-02-15 12:16:43</t>
  </si>
  <si>
    <t>2024-02-15 15:21:52</t>
  </si>
  <si>
    <t>35-21-L00016_KARABURUN TR-16_ _964687138_ _964687138</t>
  </si>
  <si>
    <t>2024-02-07 15:44:01</t>
  </si>
  <si>
    <t>2024-02-07 19:56:11</t>
  </si>
  <si>
    <t>45-83-A00002_AVŞAR İM_ERGENEKON_M02_81660984</t>
  </si>
  <si>
    <t>2024-02-14 04:27:16</t>
  </si>
  <si>
    <t>2024-02-14 05:25:08</t>
  </si>
  <si>
    <t>35-02-K00938_K-938_ _99979250_ _99979250</t>
  </si>
  <si>
    <t>2024-02-06 10:24:56</t>
  </si>
  <si>
    <t>2024-02-06 12:17:36</t>
  </si>
  <si>
    <t>45-71-M00846_MURADİYE DM-11/4 KÖK_ÇÖPALAN_M05_72090406</t>
  </si>
  <si>
    <t>2024-02-14 17:11:25</t>
  </si>
  <si>
    <t>2024-02-14 18:14:33</t>
  </si>
  <si>
    <t>35-01-M02615_M-2615 _E_E_56364722_56364722</t>
  </si>
  <si>
    <t>2024-02-07 13:09:55</t>
  </si>
  <si>
    <t>2024-02-07 16:36:57</t>
  </si>
  <si>
    <t>35-31-L00236_KALEKÖY TR-4_KALEKÖY TR-4_35-31-L00236_2365450</t>
  </si>
  <si>
    <t>2024-02-01 10:12:35</t>
  </si>
  <si>
    <t>2024-02-01 13:24:44</t>
  </si>
  <si>
    <t>35-01-K00550_K-550_K-550_35-01-K00550_2347804</t>
  </si>
  <si>
    <t>2024-02-08 10:51:55</t>
  </si>
  <si>
    <t>2024-02-08 13:10:46</t>
  </si>
  <si>
    <t>35-18-L00097_L-97__L03_2097185</t>
  </si>
  <si>
    <t>2024-02-07 12:50:18</t>
  </si>
  <si>
    <t>2024-02-07 13:52:45</t>
  </si>
  <si>
    <t>35-26-M00740_NAS PLASTİK KÖK_NAS PLASTİK ENH_M03_66054886</t>
  </si>
  <si>
    <t>2024-02-07 14:43:02</t>
  </si>
  <si>
    <t>2024-02-07 19:01:40</t>
  </si>
  <si>
    <t>35-31-L00238_KALEKÖY MERKEZ TR-1_ _956579107_ _956579107</t>
  </si>
  <si>
    <t>2024-02-07 10:03:19</t>
  </si>
  <si>
    <t>2024-02-07 14:17:28</t>
  </si>
  <si>
    <t>35-28-M00061_ULUKENT DM-3/12_Umut_953375423_ _953375423</t>
  </si>
  <si>
    <t>2024-02-14 16:47:46</t>
  </si>
  <si>
    <t>2024-02-14 19:51:58</t>
  </si>
  <si>
    <t>45-77-L00017_TR-17_TR-19_L04_2107684</t>
  </si>
  <si>
    <t>2024-02-07 12:17:23</t>
  </si>
  <si>
    <t>2024-02-07 13:12:33</t>
  </si>
  <si>
    <t>35-01-K04530_K-4530_ _911389027_ _911389027</t>
  </si>
  <si>
    <t>2024-02-07 10:09:47</t>
  </si>
  <si>
    <t>2024-02-07 11:12:08</t>
  </si>
  <si>
    <t>35-32-L00008_TR-8_A_A_56401847</t>
  </si>
  <si>
    <t>2024-02-12 23:55:55</t>
  </si>
  <si>
    <t>2024-02-13 01:30:39</t>
  </si>
  <si>
    <t>45-83-L00093_TR-2/93_0_955149296_ _955149296</t>
  </si>
  <si>
    <t>2024-02-13 14:57:31</t>
  </si>
  <si>
    <t>2024-02-13 18:03:56</t>
  </si>
  <si>
    <t>35-17-M00231_ÇALTIDERE KÖK_DERE MADENCİLİK_M05_66291146</t>
  </si>
  <si>
    <t>2024-02-10 09:11:42</t>
  </si>
  <si>
    <t>2024-02-10 11:25:37</t>
  </si>
  <si>
    <t>35-18-L00231_L-231_ _950440834_ _950440834</t>
  </si>
  <si>
    <t>2024-02-13 09:28:06</t>
  </si>
  <si>
    <t>2024-02-13 14:54:10</t>
  </si>
  <si>
    <t>35-17-M00215_YENİ ŞAKRAN TR-15_B_B_91372959</t>
  </si>
  <si>
    <t>2024-02-07 10:17:02</t>
  </si>
  <si>
    <t>2024-02-07 10:34:50</t>
  </si>
  <si>
    <t>35-01-K00845_K-845_K-845_35-01-K00845_2353855</t>
  </si>
  <si>
    <t>2024-02-14 14:06:55</t>
  </si>
  <si>
    <t>2024-02-14 17:14:31</t>
  </si>
  <si>
    <t>35-20-M00069_ÇINARDİBİ KÖK_DERNEKLİ-BALCILAR-OSMANLAR-BAYRAMLAR-KAMBERLER_M04_66050707</t>
  </si>
  <si>
    <t>2024-02-13 06:20:06</t>
  </si>
  <si>
    <t>2024-02-13 09:09:24</t>
  </si>
  <si>
    <t>45-71-M00087_SANCAKLI BOZKÖY KÖK_SULAMA_M02_61320770</t>
  </si>
  <si>
    <t>2024-02-12 14:55:06</t>
  </si>
  <si>
    <t>2024-02-12 20:44:09</t>
  </si>
  <si>
    <t>2024-02-08 13:26:47</t>
  </si>
  <si>
    <t>2024-02-08 14:21:31</t>
  </si>
  <si>
    <t>2024-02-12 22:09:44</t>
  </si>
  <si>
    <t>2024-02-13 01:34:56</t>
  </si>
  <si>
    <t>35-04-K04622_K-4622_B_B_56372585</t>
  </si>
  <si>
    <t>2024-02-14 16:16:17</t>
  </si>
  <si>
    <t>45-71-M00049_DM-25/17_TR-1/53A_M03_61319569</t>
  </si>
  <si>
    <t>2024-02-06 09:12:00</t>
  </si>
  <si>
    <t>2024-02-06 09:56:26</t>
  </si>
  <si>
    <t>35-01-K01580_K-1580_ _912853321_ _912853321</t>
  </si>
  <si>
    <t>2024-02-10 10:30:23</t>
  </si>
  <si>
    <t>2024-02-10 14:03:58</t>
  </si>
  <si>
    <t>45-75-M00062_SALUR KÖK_HatBaşıAyırıcı_53135656_M03_53135656</t>
  </si>
  <si>
    <t>2024-02-07 12:39:40</t>
  </si>
  <si>
    <t>2024-02-07 13:59:31</t>
  </si>
  <si>
    <t>35-01-K03097_K-3097_K-3097_35-01-K03097_2372563</t>
  </si>
  <si>
    <t>2024-02-07 11:14:34</t>
  </si>
  <si>
    <t>2024-02-07 11:48:52</t>
  </si>
  <si>
    <t>45-71-M00594_MURADİYE DM-5/7 KÖK_DAĞITIM TRF DM-5/7_M01_2077407</t>
  </si>
  <si>
    <t>2024-02-12 12:35:04</t>
  </si>
  <si>
    <t>2024-02-12 17:03:43</t>
  </si>
  <si>
    <t>35-01-K00855_K-855_ _911039712_ _911039712</t>
  </si>
  <si>
    <t>2024-02-13 23:52:14</t>
  </si>
  <si>
    <t>2024-02-14 01:15:27</t>
  </si>
  <si>
    <t>35-18-L00200_L-200_ _950452081_ _950452081</t>
  </si>
  <si>
    <t>2024-02-10 09:59:01</t>
  </si>
  <si>
    <t>2024-02-10 13:51:45</t>
  </si>
  <si>
    <t>35-01-K01580_K-1580_TRF-1_K01_49934782</t>
  </si>
  <si>
    <t>2024-02-09 22:44:23</t>
  </si>
  <si>
    <t>2024-02-10 00:07:21</t>
  </si>
  <si>
    <t>35-02-K02759_K-2759_K-2759_35-02-K02759_2373321</t>
  </si>
  <si>
    <t>2024-02-13 00:40:38</t>
  </si>
  <si>
    <t>2024-02-13 01:56:12</t>
  </si>
  <si>
    <t>45-79-M00051_SARIGÖL TR-51_42270521_42270521_60983858</t>
  </si>
  <si>
    <t>2024-02-09 11:44:36</t>
  </si>
  <si>
    <t>2024-02-09 15:13:46</t>
  </si>
  <si>
    <t>35-16-A00003_SAĞANCI İM_YAVAŞÇA_L06_2073457</t>
  </si>
  <si>
    <t>2024-02-10 11:09:00</t>
  </si>
  <si>
    <t>2024-02-10 12:48:20</t>
  </si>
  <si>
    <t>35-18-L00427_L-427_PANO_950466919_ _950466919</t>
  </si>
  <si>
    <t>2024-02-12 10:08:13</t>
  </si>
  <si>
    <t>2024-02-12 11:21:14</t>
  </si>
  <si>
    <t>35-03-M00976_M-976_ _910579337_ _910579337</t>
  </si>
  <si>
    <t>2024-02-07 15:20:33</t>
  </si>
  <si>
    <t>2024-02-07 16:41:28</t>
  </si>
  <si>
    <t>35-16-A00001_BERGAMA İM-1_ŞEHİR-6_L18_2091612</t>
  </si>
  <si>
    <t>2024-02-14 19:20:07</t>
  </si>
  <si>
    <t>2024-02-14 19:35:55</t>
  </si>
  <si>
    <t>35-18-A00002_ALAÇATI İM_ILICA-1_L07_2052451</t>
  </si>
  <si>
    <t>2024-02-13 04:25:48</t>
  </si>
  <si>
    <t>2024-02-13 04:43:16</t>
  </si>
  <si>
    <t>35-19-L00022_TR-22 (DM-7/TR-23)_0_956663793_ _956663793</t>
  </si>
  <si>
    <t>2024-02-13 10:11:48</t>
  </si>
  <si>
    <t>2024-02-13 17:33:36</t>
  </si>
  <si>
    <t>2024-02-15 18:04:30</t>
  </si>
  <si>
    <t>2024-02-15 18:28:25</t>
  </si>
  <si>
    <t>2024-02-08 11:25:16</t>
  </si>
  <si>
    <t>2024-02-08 12:03:02</t>
  </si>
  <si>
    <t>35-16-M00042_ÖKSÜZLER TR-1_ÖKSÜZLER TR-1_35-16-M00042_2346848</t>
  </si>
  <si>
    <t>2024-02-06 10:04:15</t>
  </si>
  <si>
    <t>2024-02-06 13:07:10</t>
  </si>
  <si>
    <t>35-01-K01024_K-1024_SANAL BINA_95000581508_ _95000581508</t>
  </si>
  <si>
    <t>2024-02-13 19:34:41</t>
  </si>
  <si>
    <t>2024-02-13 22:51:42</t>
  </si>
  <si>
    <t>45-82-M00130_AVDAN TR-5 KÖK_CENKYERİ_M02_72194255</t>
  </si>
  <si>
    <t>2024-02-06 09:15:48</t>
  </si>
  <si>
    <t>2024-02-06 16:34:28</t>
  </si>
  <si>
    <t>35-18-L00455_L-455_ _950447251_ _950447251</t>
  </si>
  <si>
    <t>2024-02-13 10:44:12</t>
  </si>
  <si>
    <t>2024-02-13 18:44:49</t>
  </si>
  <si>
    <t>45-79-M00016_SARIGÖL TR-16_ _945555225_ _945555225</t>
  </si>
  <si>
    <t>2024-02-07 10:54:15</t>
  </si>
  <si>
    <t>2024-02-07 17:21:43</t>
  </si>
  <si>
    <t>2024-02-07 06:32:05</t>
  </si>
  <si>
    <t>2024-02-07 12:11:33</t>
  </si>
  <si>
    <t>45-71-M00126_DM-2/9_EGEMEN INS._953191963_ _953191963</t>
  </si>
  <si>
    <t>2024-02-26 07:17:36</t>
  </si>
  <si>
    <t>2024-02-26 08:54:17</t>
  </si>
  <si>
    <t>35-14-M00302_DM-1/TR-26_SANAL BINA_95001282768_ _95001282768</t>
  </si>
  <si>
    <t>2024-02-08 10:35:42</t>
  </si>
  <si>
    <t>2024-02-08 12:47:01</t>
  </si>
  <si>
    <t>35-02-M00919_M-919_ _99518257_ _99518257</t>
  </si>
  <si>
    <t>2024-02-08 13:01:39</t>
  </si>
  <si>
    <t>2024-02-08 14:21:53</t>
  </si>
  <si>
    <t>45-82-M00070_SOMA MERKEZ DM-2_KUPLAJ_M03_2333387</t>
  </si>
  <si>
    <t>2024-02-08 12:58:44</t>
  </si>
  <si>
    <t>2024-02-08 13:07:50</t>
  </si>
  <si>
    <t>45-82-M00353_KAYRAKALTI TR-1_A_A_91200320</t>
  </si>
  <si>
    <t>2024-02-07 15:53:25</t>
  </si>
  <si>
    <t>2024-02-07 18:13:54</t>
  </si>
  <si>
    <t>2024-02-07 09:51:51</t>
  </si>
  <si>
    <t>2024-02-07 18:00:06</t>
  </si>
  <si>
    <t>45-83-M00137_ARPALIK KÖK_İZZETTİN KÖK_M03_2329854</t>
  </si>
  <si>
    <t>2024-02-08 11:38:47</t>
  </si>
  <si>
    <t>2024-02-08 15:30:34</t>
  </si>
  <si>
    <t>2024-02-07 15:52:38</t>
  </si>
  <si>
    <t>2024-02-07 20:11:56</t>
  </si>
  <si>
    <t>2024-02-07 15:42:52</t>
  </si>
  <si>
    <t>2024-02-07 16:31:50</t>
  </si>
  <si>
    <t>35-01-K01391_K-1391_K-1391_35-01-K01391_2367937</t>
  </si>
  <si>
    <t>2024-02-13 19:06:30</t>
  </si>
  <si>
    <t>45-76-M00003_KIRKAĞAÇ TR-3_2 DUKKAN DEPO_955243685_ _955243685</t>
  </si>
  <si>
    <t>2024-02-14 09:49:25</t>
  </si>
  <si>
    <t>2024-02-14 10:39:10</t>
  </si>
  <si>
    <t>45-78-M00861_EMİNBEY GÜLİSTAN MAH.TR-1_DIREK TIPI TRAFO HUCRESI_H01_2107639</t>
  </si>
  <si>
    <t>2024-02-07 11:56:50</t>
  </si>
  <si>
    <t>2024-02-07 13:21:16</t>
  </si>
  <si>
    <t>35-26-M00584_AGROMARİN KÖK_BAMBİ MOBİLYA ÖZEL_M07_66547630</t>
  </si>
  <si>
    <t>2024-02-10 10:37:59</t>
  </si>
  <si>
    <t>2024-02-10 11:27:09</t>
  </si>
  <si>
    <t>35-28-M00578_ULUKENT DM-2/7_A_A_56383975</t>
  </si>
  <si>
    <t>2024-02-07 12:16:55</t>
  </si>
  <si>
    <t>2024-02-07 21:48:17</t>
  </si>
  <si>
    <t>35-18-A00001_ÇEŞME İM_DALYAN ARITMA L-180 (15.8)_L11_2053072</t>
  </si>
  <si>
    <t>2024-02-13 02:31:33</t>
  </si>
  <si>
    <t>2024-02-13 02:46:12</t>
  </si>
  <si>
    <t>35-15-M00118_TR-118_TR-90_M01_66876695</t>
  </si>
  <si>
    <t>2024-02-07 13:18:59</t>
  </si>
  <si>
    <t>2024-02-07 13:41:21</t>
  </si>
  <si>
    <t>45-80-M00052_PAŞAKÖY KÖK_SARUHANLI TM GİRİŞ/TR-13_M02_72063777</t>
  </si>
  <si>
    <t>2024-02-07 13:14:13</t>
  </si>
  <si>
    <t>2024-02-07 14:04:35</t>
  </si>
  <si>
    <t>2024-02-07 08:58:52</t>
  </si>
  <si>
    <t>2024-02-07 16:40:55</t>
  </si>
  <si>
    <t>45-73-M00786_AFŞAR TR-5 BAHÇEARASI_A_A_91107955</t>
  </si>
  <si>
    <t>2024-02-08 13:11:21</t>
  </si>
  <si>
    <t>2024-02-08 14:03:15</t>
  </si>
  <si>
    <t>35-07-M02038_M-2038_MALTEPE KESİCİLİ ÇIKIŞ (Direk No 20)_M01_60557079</t>
  </si>
  <si>
    <t>2024-02-10 10:06:54</t>
  </si>
  <si>
    <t>2024-02-10 11:34:26</t>
  </si>
  <si>
    <t>45-73-M00764_GİRELLİ KIROĞLAN TR-4_A_A_56389549</t>
  </si>
  <si>
    <t>2024-02-07 12:50:29</t>
  </si>
  <si>
    <t>45-81-M00015_SELENDİ TR-15_C_B05_91982707</t>
  </si>
  <si>
    <t>2024-02-07 13:19:18</t>
  </si>
  <si>
    <t>2024-02-07 16:05:51</t>
  </si>
  <si>
    <t>35-31-L00146_OVACIK TR-5_C_C_91207409</t>
  </si>
  <si>
    <t>2024-02-14 14:38:01</t>
  </si>
  <si>
    <t>2024-02-14 19:52:24</t>
  </si>
  <si>
    <t>2024-02-15 15:25:02</t>
  </si>
  <si>
    <t>2024-02-15 16:13:48</t>
  </si>
  <si>
    <t>35-24-M00078_TAŞPINAR MAHALLESİ TR-1_TAŞPINAR MAHALLESİ TR-1_35-24-M00078_2358706</t>
  </si>
  <si>
    <t>2024-02-13 21:19:20</t>
  </si>
  <si>
    <t>2024-02-13 21:44:48</t>
  </si>
  <si>
    <t>45-78-M01082_MEVLÜTLÜ TR-1_DIREK TIPI TRAFO HUCRESI_H01_2055356</t>
  </si>
  <si>
    <t>2024-02-11 10:17:49</t>
  </si>
  <si>
    <t>2024-02-11 11:33:02</t>
  </si>
  <si>
    <t>35-19-L00076_TR-76_PANO_956693561_ _956693561</t>
  </si>
  <si>
    <t>2024-02-08 11:51:01</t>
  </si>
  <si>
    <t>2024-02-08 14:51:41</t>
  </si>
  <si>
    <t>45-83-L00008_TR-2/8_0_955148999_ _955148999</t>
  </si>
  <si>
    <t>2024-02-13 22:24:26</t>
  </si>
  <si>
    <t>2024-02-13 23:48:24</t>
  </si>
  <si>
    <t>45-71-M00049_DM-25/17_ _953194981_ _953194981</t>
  </si>
  <si>
    <t>2024-02-09 12:30:11</t>
  </si>
  <si>
    <t>2024-02-09 13:07:02</t>
  </si>
  <si>
    <t>35-25-M00011_GÜMÜLDÜR M-11_C_C_56358052</t>
  </si>
  <si>
    <t>2024-02-15 13:17:05</t>
  </si>
  <si>
    <t>2024-02-15 15:56:13</t>
  </si>
  <si>
    <t>45-79-M00053_SARIGÖL TR-53_ _945567526_ _945567526</t>
  </si>
  <si>
    <t>2024-02-08 13:20:16</t>
  </si>
  <si>
    <t>2024-02-08 15:53:06</t>
  </si>
  <si>
    <t>35-18-L00271_L-271 SANATKARLAR SİTESİ_KAPI_KILITLI_950429490_ _950429490</t>
  </si>
  <si>
    <t>2024-02-07 15:56:09</t>
  </si>
  <si>
    <t>2024-02-07 22:30:57</t>
  </si>
  <si>
    <t>45-71-M00137_SELİMŞAHLAR TR-2_HatBaşıAyırıcı_53134770_M03_53134770</t>
  </si>
  <si>
    <t>2024-02-08 09:53:49</t>
  </si>
  <si>
    <t>2024-02-08 13:16:45</t>
  </si>
  <si>
    <t>45-78-A00005_DEMİRKÖPRÜ TM_KULA_M05_2096289</t>
  </si>
  <si>
    <t>2024-02-07 17:31:32</t>
  </si>
  <si>
    <t>2024-02-07 17:42:30</t>
  </si>
  <si>
    <t>35-16-L00252_ÇAKIRLAR TR-1_B_B_90952341</t>
  </si>
  <si>
    <t>2024-02-07 17:18:30</t>
  </si>
  <si>
    <t>2024-02-07 18:52:01</t>
  </si>
  <si>
    <t>35-02-K01698_K-1698_TRAFO_K03_2113697</t>
  </si>
  <si>
    <t>2024-02-08 01:18:02</t>
  </si>
  <si>
    <t>2024-02-08 01:22:58</t>
  </si>
  <si>
    <t>35-18-L00256_L-256 (18 KABİN)_L-260_L01_2323213</t>
  </si>
  <si>
    <t>2024-02-09 05:45:20</t>
  </si>
  <si>
    <t>2024-02-09 07:35:02</t>
  </si>
  <si>
    <t>35-16-L00257_TEPEKÖY TR-1_A_A_90948216</t>
  </si>
  <si>
    <t>2024-02-12 08:58:52</t>
  </si>
  <si>
    <t>2024-02-12 10:15:09</t>
  </si>
  <si>
    <t>35-21-M00020_DEREAĞZI KÖK_EĞLENHOCA_L03_97425144</t>
  </si>
  <si>
    <t>2024-02-08 17:19:24</t>
  </si>
  <si>
    <t>2024-02-08 18:02:55</t>
  </si>
  <si>
    <t>45-71-M00071_HAMZABEYLİ KÖK_HAMZABEYLİ KÖK_45-71-M00071_2369846</t>
  </si>
  <si>
    <t>2024-02-10 15:12:06</t>
  </si>
  <si>
    <t>2024-02-10 17:36:21</t>
  </si>
  <si>
    <t>45-83-M00132_İZZETTİN KÖK_HatBaşıAyırıcı_53137070_M02_53137070</t>
  </si>
  <si>
    <t>2024-02-06 15:33:16</t>
  </si>
  <si>
    <t>2024-02-06 16:50:24</t>
  </si>
  <si>
    <t>35-17-M00247_KAREL DM_BAZTAŞ DM_M05_66441135</t>
  </si>
  <si>
    <t>2024-02-06 17:50:50</t>
  </si>
  <si>
    <t>2024-02-06 18:26:26</t>
  </si>
  <si>
    <t>45-72-L00458_DEREKÖY KÖK_ARABACI BOZKÖY ÇIKIŞI - KAPASİTOR_L02_2330808</t>
  </si>
  <si>
    <t>2024-02-07 10:53:13</t>
  </si>
  <si>
    <t>2024-02-07 14:56:45</t>
  </si>
  <si>
    <t>35-28-M00178_ASARLIK DM-3_ASARLIK DM-3_35-28-M00178_2369614</t>
  </si>
  <si>
    <t>2024-02-15 09:35:45</t>
  </si>
  <si>
    <t>2024-02-15 18:07:06</t>
  </si>
  <si>
    <t>35-27-M01186_YAHYA YAZAR TR-2_YAHYA YAZAR TR-2_35-27-M01186_82864058</t>
  </si>
  <si>
    <t>2024-02-14 07:54:18</t>
  </si>
  <si>
    <t>2024-02-14 09:36:01</t>
  </si>
  <si>
    <t>35-03-M01017_M-1017_M-1017_35-03-M01017_41947628</t>
  </si>
  <si>
    <t>2024-02-09 13:23:21</t>
  </si>
  <si>
    <t>2024-02-09 16:12:03</t>
  </si>
  <si>
    <t>K-4193_35-04-K04193_K-3719_K02_2113905</t>
  </si>
  <si>
    <t>2024-02-15 05:21:39</t>
  </si>
  <si>
    <t>2024-02-15 06:14:18</t>
  </si>
  <si>
    <t>35-18-L00336_L-336 REİSDERE_A_A_91355190_91355190</t>
  </si>
  <si>
    <t>2024-02-15 19:18:14</t>
  </si>
  <si>
    <t>2024-02-16 01:57:40</t>
  </si>
  <si>
    <t>35-20-L00056_TR-1-5/11 (YANIKKAVAK MERKEZ)_HACIELLER MEVKİİ_L02_66524002</t>
  </si>
  <si>
    <t>2024-02-10 11:19:42</t>
  </si>
  <si>
    <t>2024-02-10 12:21:57</t>
  </si>
  <si>
    <t>35-28-M00162_KOYUNDERE TR-7_0_953374323_ _953374323</t>
  </si>
  <si>
    <t>2024-02-07 14:53:39</t>
  </si>
  <si>
    <t>2024-02-07 19:33:27</t>
  </si>
  <si>
    <t>35-28-M00732_PANAZTEPE DM_MALTEPE_M03_2055980</t>
  </si>
  <si>
    <t>2024-02-08 16:16:54</t>
  </si>
  <si>
    <t>2024-02-08 16:29:53</t>
  </si>
  <si>
    <t>35-18-A00004_GERMİYAN İM_ILDIR-1_L02_2064607</t>
  </si>
  <si>
    <t>2024-02-14 11:23:37</t>
  </si>
  <si>
    <t>2024-02-14 12:17:01</t>
  </si>
  <si>
    <t>45-72-L00035_TR-2/35_TR-2/35_45-72-L00035_66524281</t>
  </si>
  <si>
    <t>2024-02-03 10:16:13</t>
  </si>
  <si>
    <t>2024-02-03 11:25:01</t>
  </si>
  <si>
    <t>45-74-M00332_TR-16_ _945585399_ _945585399</t>
  </si>
  <si>
    <t>2024-02-09 14:26:31</t>
  </si>
  <si>
    <t>2024-02-09 14:56:31</t>
  </si>
  <si>
    <t>45-81-M00010_SELENDİ TR-10_SANAL BINA_95002842693_ _95002842693</t>
  </si>
  <si>
    <t>2024-02-10 14:40:02</t>
  </si>
  <si>
    <t>2024-02-10 17:40:52</t>
  </si>
  <si>
    <t>35-30-M00390_MAVİKENT TR-6_A_A_72044103</t>
  </si>
  <si>
    <t>2024-02-04 14:49:50</t>
  </si>
  <si>
    <t>2024-02-04 17:52:05</t>
  </si>
  <si>
    <t>35-15-L00325_GÖLCÜK TR-13_48779454_48779454_56369289</t>
  </si>
  <si>
    <t>2024-02-11 10:40:26</t>
  </si>
  <si>
    <t>2024-02-11 12:57:42</t>
  </si>
  <si>
    <t>35-07-K02443_K-2443_A_A_56378672</t>
  </si>
  <si>
    <t>2024-02-01 11:03:22</t>
  </si>
  <si>
    <t>2024-02-01 12:49:15</t>
  </si>
  <si>
    <t>2024-02-08 11:23:34</t>
  </si>
  <si>
    <t>2024-02-08 13:11:51</t>
  </si>
  <si>
    <t>2024-02-15 06:32:44</t>
  </si>
  <si>
    <t>2024-02-15 07:36:35</t>
  </si>
  <si>
    <t>35-23-M00022_YENİFOÇA TR-22_C_C_56366118</t>
  </si>
  <si>
    <t>2024-02-11 11:22:18</t>
  </si>
  <si>
    <t>2024-02-11 13:01:21</t>
  </si>
  <si>
    <t>35-04-K00618_K-618_K-618_35-04-K00618_2365113</t>
  </si>
  <si>
    <t>2024-02-01 11:42:15</t>
  </si>
  <si>
    <t>2024-02-01 12:31:17</t>
  </si>
  <si>
    <t>35-01-K02802_K-2802_ _95002700812_ _95002700812</t>
  </si>
  <si>
    <t>2024-02-10 15:53:05</t>
  </si>
  <si>
    <t>2024-02-10 19:18:32</t>
  </si>
  <si>
    <t>35-22-M00090_TEKELİ ARITMA KÖK_ÇİLEME_M05_2127063</t>
  </si>
  <si>
    <t>2024-02-14 11:54:16</t>
  </si>
  <si>
    <t>2024-02-14 15:59:09</t>
  </si>
  <si>
    <t>35-28-M00182_ASARLIK TR-8_0_953378214_ _953378214</t>
  </si>
  <si>
    <t>2024-02-08 20:49:35</t>
  </si>
  <si>
    <t>2024-02-08 22:33:40</t>
  </si>
  <si>
    <t>45-83-M00132_İZZETTİN KÖK_SİNİRLİ_M02_2107098</t>
  </si>
  <si>
    <t>2024-02-06 11:49:21</t>
  </si>
  <si>
    <t>2024-02-06 13:00:11</t>
  </si>
  <si>
    <t>35-03-M03435_M-3435(YATIRIM REZERVE)_M-3435(YATIRIM REZERVE)_35-03-M03435_88207914</t>
  </si>
  <si>
    <t>2024-02-06 16:19:02</t>
  </si>
  <si>
    <t>2024-02-06 16:47:58</t>
  </si>
  <si>
    <t>35-15-M00018_TR-18_DIREK TIPI TRAFO HUCRESI_H01_2045772</t>
  </si>
  <si>
    <t>2024-02-08 11:02:09</t>
  </si>
  <si>
    <t>2024-02-08 12:42:22</t>
  </si>
  <si>
    <t>35-19-L00369_TR-330_SANAL BINA_95000518874_ _95000518874</t>
  </si>
  <si>
    <t>2024-02-07 17:28:42</t>
  </si>
  <si>
    <t>2024-02-07 19:58:27</t>
  </si>
  <si>
    <t>35-16-L00253_YERLİ TAHTACI TR-1_A_A_90944760</t>
  </si>
  <si>
    <t>2024-02-07 18:52:38</t>
  </si>
  <si>
    <t>2024-02-07 22:06:39</t>
  </si>
  <si>
    <t>2024-02-07 19:48:06</t>
  </si>
  <si>
    <t>2024-02-07 20:01:08</t>
  </si>
  <si>
    <t>45-80-M00054_KOLDERE TR-6_B_B_56367773</t>
  </si>
  <si>
    <t>2024-02-07 22:27:10</t>
  </si>
  <si>
    <t>2024-02-07 23:13:03</t>
  </si>
  <si>
    <t>35-18-L00295_L-295_B_B_91012435</t>
  </si>
  <si>
    <t>2024-02-09 16:41:55</t>
  </si>
  <si>
    <t>2024-02-09 22:25:48</t>
  </si>
  <si>
    <t>35-04-K01692_K-1692_İnşaat_913549907_ _913549907</t>
  </si>
  <si>
    <t>2024-02-08 17:17:44</t>
  </si>
  <si>
    <t>2024-02-08 21:11:50</t>
  </si>
  <si>
    <t>35-03-M02224_M-2224 KIRIKLAR TR-1_ _910499471_ _910499471</t>
  </si>
  <si>
    <t>2024-02-06 10:52:41</t>
  </si>
  <si>
    <t>2024-02-06 18:40:57</t>
  </si>
  <si>
    <t>35-18-L00400_L-400_PAŞA LİMANI_L02_2094164</t>
  </si>
  <si>
    <t>2024-02-09 01:26:31</t>
  </si>
  <si>
    <t>2024-02-09 01:57:22</t>
  </si>
  <si>
    <t>35-18-L00513_L-513 REİSDERE_ _950460750_ _950460750</t>
  </si>
  <si>
    <t>2024-02-08 12:56:18</t>
  </si>
  <si>
    <t>2024-02-08 19:17:33</t>
  </si>
  <si>
    <t>35-26-M00095_DM-3/TR-24 (TR-95)_0_956625780_ _956625780</t>
  </si>
  <si>
    <t>2024-02-13 20:14:38</t>
  </si>
  <si>
    <t>2024-02-13 21:01:13</t>
  </si>
  <si>
    <t>45-72-L00062_DM-12/TR-1_E_E_56406910</t>
  </si>
  <si>
    <t>2024-02-14 11:53:43</t>
  </si>
  <si>
    <t>2024-02-14 13:44:12</t>
  </si>
  <si>
    <t>35-18-L00175_L-175_49990595_C02_49991026</t>
  </si>
  <si>
    <t>2024-02-15 09:22:44</t>
  </si>
  <si>
    <t>2024-02-15 10:32:22</t>
  </si>
  <si>
    <t>45-72-L00183_YENİCEKÖY TR-2_PANO_956493475_ _956493475</t>
  </si>
  <si>
    <t>2024-02-09 14:21:30</t>
  </si>
  <si>
    <t>2024-02-09 19:45:01</t>
  </si>
  <si>
    <t>2024-02-08 16:38:36</t>
  </si>
  <si>
    <t>2024-02-08 17:16:37</t>
  </si>
  <si>
    <t>45-83-M00131_İSTASYONALTI KÖK_CELALETTİN AŞKIN_M08_2097308</t>
  </si>
  <si>
    <t>2024-02-15 02:23:53</t>
  </si>
  <si>
    <t>2024-02-15 03:44:03</t>
  </si>
  <si>
    <t>35-31-L00221_OLGUNLAR TR-6_OLGUNLAR TR-6_35-31-L00221_2361885</t>
  </si>
  <si>
    <t>2024-02-01 13:15:59</t>
  </si>
  <si>
    <t>2024-02-01 15:29:00</t>
  </si>
  <si>
    <t>35-27-M00619_ÇAMBEL KÖK_ÇAMBEL KÖYÜ_M03_72166019</t>
  </si>
  <si>
    <t>2024-02-15 18:12:00</t>
  </si>
  <si>
    <t>2024-02-15 18:35:50</t>
  </si>
  <si>
    <t>35-01-K00106_K-106_K-106_35-01-K00106_2375116</t>
  </si>
  <si>
    <t>2024-02-15 19:54:22</t>
  </si>
  <si>
    <t>2024-02-15 22:14:53</t>
  </si>
  <si>
    <t>35-13-A00002_BELEVİ İM_BELEVİ ŞEHİR-2_L04_2064129</t>
  </si>
  <si>
    <t>2024-02-09 16:24:13</t>
  </si>
  <si>
    <t>2024-02-09 16:48:13</t>
  </si>
  <si>
    <t>45-71-M02147_MURADİYE TR-3_ _953239416_ _953239416</t>
  </si>
  <si>
    <t>2024-02-09 13:49:35</t>
  </si>
  <si>
    <t>2024-02-09 17:31:35</t>
  </si>
  <si>
    <t>35-17-A00001_ALÇUK TM_HatBaşıAyırıcı_53133516_M30_53133516</t>
  </si>
  <si>
    <t>2024-02-14 08:23:46</t>
  </si>
  <si>
    <t>2024-02-14 10:03:56</t>
  </si>
  <si>
    <t>45-83-A00004_DERBENT İM-DM_DSİ-2_M04_2331766</t>
  </si>
  <si>
    <t>2024-02-14 11:54:45</t>
  </si>
  <si>
    <t>2024-02-14 12:56:07</t>
  </si>
  <si>
    <t>45-71-M00183_ÜÇPINAR DM_HatBaşıAyırıcı_93901699_M09_93901699</t>
  </si>
  <si>
    <t>2024-02-08 08:22:42</t>
  </si>
  <si>
    <t>2024-02-08 14:58:40</t>
  </si>
  <si>
    <t>35-19-L00167_GÜLBAHÇE TR-7_KAPI_KILITLI_956683473_ _956683473</t>
  </si>
  <si>
    <t>2024-02-11 13:27:59</t>
  </si>
  <si>
    <t>2024-02-11 14:21:14</t>
  </si>
  <si>
    <t>35-02-M03566_M-3566(YATIRIM REZERVE)__M03_92410408</t>
  </si>
  <si>
    <t>2024-02-14 10:20:34</t>
  </si>
  <si>
    <t>2024-02-14 16:13:55</t>
  </si>
  <si>
    <t>45-80-M00173_KUMKUYUCAK TR-3_KUMKUYUCAK TR-3_45-80-M00173_2348143</t>
  </si>
  <si>
    <t>2024-02-14 19:25:41</t>
  </si>
  <si>
    <t>2024-02-14 20:33:41</t>
  </si>
  <si>
    <t>45-71-M00192_MURADİYE TR-1 İSTASYON KABİN_MURADİYE TR-1 İSTASYON KABİN_45-71-M00192_55035919</t>
  </si>
  <si>
    <t>2024-02-02 10:31:20</t>
  </si>
  <si>
    <t>2024-02-02 12:28:07</t>
  </si>
  <si>
    <t>35-28-M00462_TÜRKELLİ TR-1_0_953383905_ _953383905</t>
  </si>
  <si>
    <t>2024-02-14 10:43:33</t>
  </si>
  <si>
    <t>2024-02-14 20:09:39</t>
  </si>
  <si>
    <t>35-01-K00463_K-463_R_R_56355145</t>
  </si>
  <si>
    <t>2024-02-14 02:33:49</t>
  </si>
  <si>
    <t>2024-02-14 04:06:53</t>
  </si>
  <si>
    <t>45-83-A00004_DERBENT İM-DM_B.BELEN_M14_2097152</t>
  </si>
  <si>
    <t>2024-02-07 17:13:18</t>
  </si>
  <si>
    <t>2024-02-07 17:35:02</t>
  </si>
  <si>
    <t>45-81-M00001_SELENDİ DM_DUMANLAR_M08_2077092</t>
  </si>
  <si>
    <t>2024-02-06 13:02:04</t>
  </si>
  <si>
    <t>2024-02-06 14:38:56</t>
  </si>
  <si>
    <t>45-71-M00053_DM-25/14_ _953242782_ _953242782</t>
  </si>
  <si>
    <t>2024-02-01 12:22:02</t>
  </si>
  <si>
    <t>2024-02-01 15:29:26</t>
  </si>
  <si>
    <t>45-72-L00071_KAYALIOĞLU TR-1_A_A_56389902</t>
  </si>
  <si>
    <t>2024-02-07 16:26:56</t>
  </si>
  <si>
    <t>2024-02-07 19:15:47</t>
  </si>
  <si>
    <t>2024-02-14 08:17:16</t>
  </si>
  <si>
    <t>2024-02-14 09:07:13</t>
  </si>
  <si>
    <t>45-71-M01272_TİLKİKÖY TR-2_A_A_91368775</t>
  </si>
  <si>
    <t>2024-02-07 17:18:10</t>
  </si>
  <si>
    <t>2024-02-07 19:20:45</t>
  </si>
  <si>
    <t>35-18-A00004_GERMİYAN İM_HatBaşıAyırıcı_53138494_L02_53138494</t>
  </si>
  <si>
    <t>2024-02-14 04:25:52</t>
  </si>
  <si>
    <t>45-81-M00001_SELENDİ DM_OKLU İSA_M15_2079215</t>
  </si>
  <si>
    <t>2024-02-06 12:50:59</t>
  </si>
  <si>
    <t>2024-02-06 14:35:03</t>
  </si>
  <si>
    <t>45-80-M01201_KOLDERE TR-6A_KOLDERE TR-6A_45-80-M01201_48519171</t>
  </si>
  <si>
    <t>2024-02-14 09:14:05</t>
  </si>
  <si>
    <t>2024-02-14 11:41:13</t>
  </si>
  <si>
    <t>45-81-M00004_SELENDİ TR-4_ _945633764_ _945633764</t>
  </si>
  <si>
    <t>2024-02-06 15:19:42</t>
  </si>
  <si>
    <t>2024-02-06 18:26:08</t>
  </si>
  <si>
    <t>45-78-M00314_TAYTAN OFİS KÖK_YENİ KABAZLI_M016_60669846</t>
  </si>
  <si>
    <t>2024-02-08 15:53:40</t>
  </si>
  <si>
    <t>2024-02-08 16:36:58</t>
  </si>
  <si>
    <t>45-81-M00012_SELENDİ TR-12_A_A_56401316</t>
  </si>
  <si>
    <t>2024-02-08 14:37:38</t>
  </si>
  <si>
    <t>2024-02-08 15:32:34</t>
  </si>
  <si>
    <t>45-72-L00078_MECİDİYE TR-1 KÖK_HatBaşıAyırıcı_53136725_L010_53136725</t>
  </si>
  <si>
    <t>2024-02-15 08:10:01</t>
  </si>
  <si>
    <t>2024-02-15 11:02:13</t>
  </si>
  <si>
    <t>2024-02-08 15:59:45</t>
  </si>
  <si>
    <t>2024-02-08 16:48:17</t>
  </si>
  <si>
    <t>35-25-M00105_M-35 MOBİL KÖK_M-35 MOBİL KÖK_35-25-M00105_72116573</t>
  </si>
  <si>
    <t>2024-02-10 14:04:11</t>
  </si>
  <si>
    <t>2024-02-10 16:15:18</t>
  </si>
  <si>
    <t>35-02-K01225_K-1225_Gülşen Hanım_910233984_ _910233984</t>
  </si>
  <si>
    <t>2024-02-09 15:24:44</t>
  </si>
  <si>
    <t>2024-02-09 21:57:12</t>
  </si>
  <si>
    <t>45-78-M00186_SART TR-17_SART TR-17_45-78-M00186_2355413</t>
  </si>
  <si>
    <t>2024-02-07 16:49:10</t>
  </si>
  <si>
    <t>2024-02-07 17:12:24</t>
  </si>
  <si>
    <t>45-74-M00033_TR-33_TR-35_M01_72237500</t>
  </si>
  <si>
    <t>2024-02-09 11:38:04</t>
  </si>
  <si>
    <t>2024-02-09 13:51:17</t>
  </si>
  <si>
    <t>35-27-L00089_ARKENT KONUTLARI_ARKENT KONUTLARI_35-27-L00089_72165252</t>
  </si>
  <si>
    <t>2024-02-07 17:00:27</t>
  </si>
  <si>
    <t>2024-02-07 18:46:53</t>
  </si>
  <si>
    <t>35-03-K04404_K-4404_B_B_56363596</t>
  </si>
  <si>
    <t>2024-02-09 15:47:24</t>
  </si>
  <si>
    <t>2024-02-09 17:55:45</t>
  </si>
  <si>
    <t>2024-02-09 12:44:04</t>
  </si>
  <si>
    <t>2024-02-09 13:17:30</t>
  </si>
  <si>
    <t>35-30-L00065_TR-65_ _955316722_ _955316722</t>
  </si>
  <si>
    <t>2024-02-14 02:26:13</t>
  </si>
  <si>
    <t>2024-02-14 03:04:01</t>
  </si>
  <si>
    <t>2024-02-09 12:27:40</t>
  </si>
  <si>
    <t>2024-02-09 12:54:14</t>
  </si>
  <si>
    <t>45-73-M00524_GÜLENYAKA TR-2_ _945654528_ _945654528</t>
  </si>
  <si>
    <t>2024-02-14 19:51:21</t>
  </si>
  <si>
    <t>2024-02-14 21:22:54</t>
  </si>
  <si>
    <t>35-02-K00777_K-777_C_C_56365166</t>
  </si>
  <si>
    <t>2024-02-14 09:19:16</t>
  </si>
  <si>
    <t>2024-02-14 16:06:48</t>
  </si>
  <si>
    <t>35-02-K04528_K-4528_Yıldız_99322770_ _99322770</t>
  </si>
  <si>
    <t>2024-02-08 14:34:38</t>
  </si>
  <si>
    <t>2024-02-08 18:33:59</t>
  </si>
  <si>
    <t>35-09-M01999_M-1999_D_D01b_5964738</t>
  </si>
  <si>
    <t>2024-02-08 13:27:55</t>
  </si>
  <si>
    <t>2024-02-08 13:57:31</t>
  </si>
  <si>
    <t>45-71-M00006_MURADİYE DM_KENT ENERJİ_M17_72258321</t>
  </si>
  <si>
    <t>2024-02-15 15:13:12</t>
  </si>
  <si>
    <t>2024-02-15 16:26:03</t>
  </si>
  <si>
    <t>2024-02-14 09:27:04</t>
  </si>
  <si>
    <t>2024-02-14 09:53:24</t>
  </si>
  <si>
    <t>35-19-L00027_TR-27_TR-27_35-19-L00027_2350364</t>
  </si>
  <si>
    <t>2024-02-07 16:48:32</t>
  </si>
  <si>
    <t>2024-02-07 16:54:53</t>
  </si>
  <si>
    <t>45-71-M01704_KARAAHMETLİ TR-1_KARAAHMETLİ TR-1_45-71-M01704_2369389</t>
  </si>
  <si>
    <t>2024-02-14 22:10:56</t>
  </si>
  <si>
    <t>35-04-M01177_M-1177_D_D_56381677</t>
  </si>
  <si>
    <t>2024-02-11 11:39:52</t>
  </si>
  <si>
    <t>2024-02-11 12:32:51</t>
  </si>
  <si>
    <t>45-82-M00001_SOMA TR-1_SB_B05b_100997675</t>
  </si>
  <si>
    <t>2024-02-15 17:27:46</t>
  </si>
  <si>
    <t>2024-02-15 19:03:58</t>
  </si>
  <si>
    <t>45-78-L00098_TR-98_TR-98_45-78-L00098_2357275</t>
  </si>
  <si>
    <t>2024-02-15 17:21:56</t>
  </si>
  <si>
    <t>2024-02-15 17:52:51</t>
  </si>
  <si>
    <t>35-20-L00349_SÖĞÜTÖREN TR-3_SÖĞÜTÖREN TR-3_35-20-L00349_2359209</t>
  </si>
  <si>
    <t>2024-02-06 09:28:10</t>
  </si>
  <si>
    <t>2024-02-06 16:59:59</t>
  </si>
  <si>
    <t>35-16-M00130_DAĞISTAN TR-2_B_B_90964577</t>
  </si>
  <si>
    <t>2024-02-01 09:35:30</t>
  </si>
  <si>
    <t>2024-02-01 11:55:26</t>
  </si>
  <si>
    <t>45-72-L00078_MECİDİYE TR-1 KÖK_GÖKÇEKÖY (KÖYLER ÇIKIŞI)_L010_66560801</t>
  </si>
  <si>
    <t>2024-02-14 20:27:40</t>
  </si>
  <si>
    <t>35-01-K04432_K-4432_ _911897109_ _911897109</t>
  </si>
  <si>
    <t>2024-02-10 11:50:05</t>
  </si>
  <si>
    <t>2024-02-10 13:48:30</t>
  </si>
  <si>
    <t>45-75-M00189_KIRANKÖY ALANYAKA TR-1_A_A_91074208</t>
  </si>
  <si>
    <t>2024-02-10 12:10:00</t>
  </si>
  <si>
    <t>2024-02-10 13:43:52</t>
  </si>
  <si>
    <t>2024-02-05 09:18:13</t>
  </si>
  <si>
    <t>2024-02-05 09:58:15</t>
  </si>
  <si>
    <t>35-27-M00320_ULUCAK DM-2/12_D_D_56369965</t>
  </si>
  <si>
    <t>2024-02-09 14:45:05</t>
  </si>
  <si>
    <t>2024-02-09 17:53:04</t>
  </si>
  <si>
    <t>2024-02-14 06:19:04</t>
  </si>
  <si>
    <t>35-27-M00620_HALİLBEYLİ DM_HALİLBEYLİ İÇME SUYU_M11_2051340</t>
  </si>
  <si>
    <t>2024-02-14 03:53:00</t>
  </si>
  <si>
    <t>2024-02-14 04:42:56</t>
  </si>
  <si>
    <t>45-78-L00715_TR-35/A_A_A01_65767798</t>
  </si>
  <si>
    <t>2024-02-08 08:23:23</t>
  </si>
  <si>
    <t>2024-02-08 08:59:39</t>
  </si>
  <si>
    <t>35-03-K04404_K-4404_K-4404_35-03-K04404_41919363</t>
  </si>
  <si>
    <t>2024-02-09 18:58:51</t>
  </si>
  <si>
    <t>45-80-M00173_KUMKUYUCAK TR-3_0_956538589_ _956538589</t>
  </si>
  <si>
    <t>2024-02-14 18:38:13</t>
  </si>
  <si>
    <t>45-71-M00775_MURADİYE DM-5/10_HÜSEYİN GÖRGÜLÜ_M02_2124685</t>
  </si>
  <si>
    <t>2024-02-14 08:23:54</t>
  </si>
  <si>
    <t>2024-02-14 09:18:11</t>
  </si>
  <si>
    <t>35-23-M00348_ILIPINAR GES KÖK_HatBaşıAyırıcı_83291065_M04_83291065</t>
  </si>
  <si>
    <t>2024-02-09 13:19:42</t>
  </si>
  <si>
    <t>2024-02-09 14:12:39</t>
  </si>
  <si>
    <t>35-01-K00217_K-217_D_D_56376757</t>
  </si>
  <si>
    <t>2024-02-15 22:32:45</t>
  </si>
  <si>
    <t>2024-02-16 01:01:41</t>
  </si>
  <si>
    <t>35-19-L00118_ZEYTİNALANI TR-118_G_G03b_66035321</t>
  </si>
  <si>
    <t>2024-02-10 14:54:22</t>
  </si>
  <si>
    <t>2024-02-10 16:35:37</t>
  </si>
  <si>
    <t>35-16-M00121_YUKARIBEY TR-2_YUKARIBEY TR-2_35-16-M00121_2346768</t>
  </si>
  <si>
    <t>2024-02-08 17:54:06</t>
  </si>
  <si>
    <t>2024-02-08 18:26:36</t>
  </si>
  <si>
    <t>35-04-K00364_K-364_G_G_56370853</t>
  </si>
  <si>
    <t>Ağaç Kesimi</t>
  </si>
  <si>
    <t>2024-02-15 09:49:49</t>
  </si>
  <si>
    <t>2024-02-15 10:33:41</t>
  </si>
  <si>
    <t>45-80-M00094_HEYBELİ TR-1_HEYBELİ TR-1_45-80-M00094_2376567</t>
  </si>
  <si>
    <t>2024-02-15 07:48:31</t>
  </si>
  <si>
    <t>2024-02-15 08:13:33</t>
  </si>
  <si>
    <t>35-18-L00366_L-366 ILDIR KÖY_L-366 ILDIR KÖY_35-18-L00366_2372308</t>
  </si>
  <si>
    <t>2024-02-15 11:21:13</t>
  </si>
  <si>
    <t>2024-02-15 11:41:34</t>
  </si>
  <si>
    <t>45-78-L00066_TR-66_B_B01_65768296</t>
  </si>
  <si>
    <t>2024-02-14 05:50:42</t>
  </si>
  <si>
    <t>2024-02-14 07:33:05</t>
  </si>
  <si>
    <t>2024-02-08 18:10:58</t>
  </si>
  <si>
    <t>2024-02-08 20:58:30</t>
  </si>
  <si>
    <t>2024-02-11 14:03:38</t>
  </si>
  <si>
    <t>2024-02-11 16:35:30</t>
  </si>
  <si>
    <t>45-72-L00389_ZEYTİNLİOVA TR-1 KÖK_TR-14 ÇIKIŞI_L07_2102922</t>
  </si>
  <si>
    <t>2024-02-14 19:54:46</t>
  </si>
  <si>
    <t>2024-02-14 21:33:02</t>
  </si>
  <si>
    <t>35-28-M00590_ASARLIK TR-9_ASARLIK TR-9_35-28-M00590_2377264</t>
  </si>
  <si>
    <t>2024-02-14 09:08:01</t>
  </si>
  <si>
    <t>2024-02-14 16:56:26</t>
  </si>
  <si>
    <t>35-04-K03022_K-3022_K-3022_35-04-K03022_2370796</t>
  </si>
  <si>
    <t>2024-02-15 16:59:11</t>
  </si>
  <si>
    <t>35-18-L00601_VİLLA SERA TR-1_49954344_B01_49954703</t>
  </si>
  <si>
    <t>2024-02-21 10:10:08</t>
  </si>
  <si>
    <t>2024-02-21 15:24:58</t>
  </si>
  <si>
    <t>35-01-K01281_K-1281_E_E_65513349</t>
  </si>
  <si>
    <t>2024-02-15 19:03:47</t>
  </si>
  <si>
    <t>2024-02-15 20:34:14</t>
  </si>
  <si>
    <t>SÜTÇÜLER DM_35-27-M00900_SÜTÇÜLER TR-3_M16_92758037</t>
  </si>
  <si>
    <t>2024-02-04 11:02:06</t>
  </si>
  <si>
    <t>2024-02-04 16:43:07</t>
  </si>
  <si>
    <t>35-22-M00116_METAL İŞLERİ TR-16_7195735_TR16c3_5923845</t>
  </si>
  <si>
    <t>2024-02-14 09:44:52</t>
  </si>
  <si>
    <t>2024-02-14 11:31:15</t>
  </si>
  <si>
    <t>35-21-A00001_KARABURUN İM_MORDOĞAN KÖYLER _L02_2062910</t>
  </si>
  <si>
    <t>2024-02-08 18:17:04</t>
  </si>
  <si>
    <t>2024-02-08 18:55:05</t>
  </si>
  <si>
    <t>35-19-A00004_URLA TM-1_HatBaşıAyırıcı_53134090_M07_53134090</t>
  </si>
  <si>
    <t>2024-02-16 01:01:33</t>
  </si>
  <si>
    <t>2024-02-16 05:19:32</t>
  </si>
  <si>
    <t>35-17-M00705_İSKELE KÖK_YENİ ŞAKRAN_M05_85143067</t>
  </si>
  <si>
    <t>2024-02-09 15:10:39</t>
  </si>
  <si>
    <t>2024-02-09 17:05:11</t>
  </si>
  <si>
    <t>35-23-M00045_YENİFOÇA TR-45_A_A_56364399</t>
  </si>
  <si>
    <t>2024-02-09 13:10:53</t>
  </si>
  <si>
    <t>2024-02-09 20:28:13</t>
  </si>
  <si>
    <t>35-20-M00069_ÇINARDİBİ KÖK_DERNEKLİ-BALCILAR-OSMANLAR-BAYRAMLAR-KAMBERLER_M04_66050706</t>
  </si>
  <si>
    <t>2024-02-14 09:26:11</t>
  </si>
  <si>
    <t>2024-02-14 11:03:14</t>
  </si>
  <si>
    <t>35-03-M03065_M-3065_M-3065_35-03-M03065_80619044</t>
  </si>
  <si>
    <t>2024-02-08 13:47:52</t>
  </si>
  <si>
    <t>2024-02-08 18:23:34</t>
  </si>
  <si>
    <t>35-27-M00012_TR-12_A_A01b_5917602</t>
  </si>
  <si>
    <t>2024-02-08 15:33:18</t>
  </si>
  <si>
    <t>2024-02-08 19:56:55</t>
  </si>
  <si>
    <t>45-71-M01536_ÜÇPINAR TR-5_ÜÇPINAR TR-5_45-71-M01536_2366428</t>
  </si>
  <si>
    <t>2024-02-06 09:57:35</t>
  </si>
  <si>
    <t>2024-02-06 17:20:26</t>
  </si>
  <si>
    <t>45-72-M00024_TR-1/24_0_956502568_ _956502568</t>
  </si>
  <si>
    <t>2024-02-15 17:19:23</t>
  </si>
  <si>
    <t>2024-02-15 18:38:52</t>
  </si>
  <si>
    <t>45-75-M00050_GÖRDES DM_HatBaşıAyırıcı_53135562_M09_53135562</t>
  </si>
  <si>
    <t>2024-02-16 01:42:11</t>
  </si>
  <si>
    <t>2024-02-16 04:17:57</t>
  </si>
  <si>
    <t>35-03-M01549_M-1549_E_e1b_5805224</t>
  </si>
  <si>
    <t>2024-02-14 11:29:08</t>
  </si>
  <si>
    <t>2024-02-14 13:17:06</t>
  </si>
  <si>
    <t>35-29-A00001_TİRE İM-DM-1_ÇIRPI SULAMA 34.5_M04_2312230</t>
  </si>
  <si>
    <t>2024-02-11 11:55:32</t>
  </si>
  <si>
    <t>2024-02-11 12:07:18</t>
  </si>
  <si>
    <t>35-01-K01296_K-1296_Sözübek_913599904_ _913599904</t>
  </si>
  <si>
    <t>2024-02-15 18:22:37</t>
  </si>
  <si>
    <t>2024-02-15 19:19:43</t>
  </si>
  <si>
    <t>35-02-M03569_M-3569(YATIRIM REZERVE)__M03_92410628</t>
  </si>
  <si>
    <t>2024-02-14 10:19:53</t>
  </si>
  <si>
    <t>2024-02-14 16:05:46</t>
  </si>
  <si>
    <t>2024-02-03 20:30:53</t>
  </si>
  <si>
    <t>2024-02-03 23:25:00</t>
  </si>
  <si>
    <t>35-02-M01299_M-1299_C_C_56363411</t>
  </si>
  <si>
    <t>2024-02-13 09:14:28</t>
  </si>
  <si>
    <t>2024-02-13 14:57:45</t>
  </si>
  <si>
    <t>35-07-M03315_M-3315(YATIRIM REZERVE)_ _913618638_ _913618638</t>
  </si>
  <si>
    <t>2024-02-09 17:58:24</t>
  </si>
  <si>
    <t>2024-02-09 19:50:44</t>
  </si>
  <si>
    <t>35-18-L00260_L-260_DIREK TIPI TRAFO HUCRESI_H01_2102113</t>
  </si>
  <si>
    <t>2024-02-09 09:35:46</t>
  </si>
  <si>
    <t>2024-02-09 18:13:27</t>
  </si>
  <si>
    <t>45-78-M01115_DURASILLI TR-2_DURASILLI TR-1_M01_66089956</t>
  </si>
  <si>
    <t>2024-02-14 08:29:04</t>
  </si>
  <si>
    <t>2024-02-14 09:14:36</t>
  </si>
  <si>
    <t>45-72-L00045_TR-2/45_TR-2/48 _L04_66518320</t>
  </si>
  <si>
    <t>2024-02-11 09:16:03</t>
  </si>
  <si>
    <t>2024-02-11 10:40:56</t>
  </si>
  <si>
    <t>45-78-A00003_YILMAZ İM_YILMAZ TR-2_L03_2331487</t>
  </si>
  <si>
    <t>2024-02-14 09:21:09</t>
  </si>
  <si>
    <t>2024-02-14 13:50:06</t>
  </si>
  <si>
    <t>35-15-M00086_TR-86 LÜTFÜ UYAN GRB._A_A_91361553</t>
  </si>
  <si>
    <t>2024-02-14 08:54:51</t>
  </si>
  <si>
    <t>2024-02-14 12:21:14</t>
  </si>
  <si>
    <t>45-72-M00091_TR-1/91_ _95002672625_ _95002672625</t>
  </si>
  <si>
    <t>2024-02-07 17:21:26</t>
  </si>
  <si>
    <t>2024-02-07 19:58:49</t>
  </si>
  <si>
    <t>35-02-K00777_K-777_B_B_56364522</t>
  </si>
  <si>
    <t>2024-02-15 09:00:52</t>
  </si>
  <si>
    <t>2024-02-15 15:51:34</t>
  </si>
  <si>
    <t>45-72-M00040_TR-1/40 KÖK_49763632_E1b_49763864</t>
  </si>
  <si>
    <t>2024-02-14 20:37:08</t>
  </si>
  <si>
    <t>2024-02-14 21:57:23</t>
  </si>
  <si>
    <t>35-28-L00066_MENEMEN TR-66_0_953380068_ _953380068</t>
  </si>
  <si>
    <t>2024-02-14 09:55:26</t>
  </si>
  <si>
    <t>2024-02-14 14:41:48</t>
  </si>
  <si>
    <t>2024-02-13 09:36:28</t>
  </si>
  <si>
    <t>2024-02-13 09:59:35</t>
  </si>
  <si>
    <t>35-31-L00035_KELLETEPE KÖK_YENİŞEHİR_L04_72230895</t>
  </si>
  <si>
    <t>2024-02-15 10:05:35</t>
  </si>
  <si>
    <t>2024-02-15 10:57:10</t>
  </si>
  <si>
    <t>35-04-K04641_K-4641_B_B01b_83783081</t>
  </si>
  <si>
    <t>2024-02-08 08:21:12</t>
  </si>
  <si>
    <t>2024-02-08 11:32:32</t>
  </si>
  <si>
    <t>45-71-M01324_ALİM AKAN SULAMA TR_DIREK TIPI TRAFO HUCRESI_H01_2091077</t>
  </si>
  <si>
    <t>2024-02-15 17:01:29</t>
  </si>
  <si>
    <t>2024-02-15 18:52:47</t>
  </si>
  <si>
    <t>35-01-M02506_M-2506_K_K1_5863670</t>
  </si>
  <si>
    <t>2024-02-15 07:35:46</t>
  </si>
  <si>
    <t>2024-02-15 08:34:49</t>
  </si>
  <si>
    <t>35-19-M00133_TR-359 ONURKENT_A_A1_80719312</t>
  </si>
  <si>
    <t>2024-02-15 08:07:14</t>
  </si>
  <si>
    <t>45-74-A00001_DEMİRCİ TM_HatBaşıAyırıcı_53134281_M15_53134281</t>
  </si>
  <si>
    <t>2024-02-08 14:19:37</t>
  </si>
  <si>
    <t>2024-02-08 18:30:25</t>
  </si>
  <si>
    <t>45-71-M00128_BEYDERE KÖK_ESKİ KARAAĞAÇLI_M07_50217231</t>
  </si>
  <si>
    <t>2024-02-11 11:21:28</t>
  </si>
  <si>
    <t>2024-02-11 12:20:24</t>
  </si>
  <si>
    <t>35-21-L00051_YENİ LİMAN TR-2_YENİ LİMAN TR-2_35-21-L00051_49790893</t>
  </si>
  <si>
    <t>2024-02-08 09:21:45</t>
  </si>
  <si>
    <t>2024-02-08 11:46:15</t>
  </si>
  <si>
    <t>35-14-M00101_DOĞANBEY M-101_A_A_90937448</t>
  </si>
  <si>
    <t>2024-02-14 20:47:50</t>
  </si>
  <si>
    <t>2024-02-14 22:59:35</t>
  </si>
  <si>
    <t>35-01-M01536_M-1536_ _912648926_ _912648926</t>
  </si>
  <si>
    <t>2024-02-07 18:12:26</t>
  </si>
  <si>
    <t>2024-02-07 19:07:49</t>
  </si>
  <si>
    <t>35-26-M00519_DAĞKIZILCA-4_DAĞKIZILCA-4_35-26-M00519_2350177</t>
  </si>
  <si>
    <t>2024-02-14 08:46:47</t>
  </si>
  <si>
    <t>2024-02-14 10:15:23</t>
  </si>
  <si>
    <t>35-24-L00226_TR-33 TOKİ_TR-21_L02_87043458</t>
  </si>
  <si>
    <t>2024-02-01 09:03:02</t>
  </si>
  <si>
    <t>2024-02-01 13:59:21</t>
  </si>
  <si>
    <t>35-17-A00006_ALOSBİ TM_ADALET-2_M08_2310720</t>
  </si>
  <si>
    <t>2024-02-13 10:31:00</t>
  </si>
  <si>
    <t>2024-02-13 12:39:34</t>
  </si>
  <si>
    <t>35-28-M00184_ASARLIK TR-2_ASARLIK TR-2_35-28-M00184_2377213</t>
  </si>
  <si>
    <t>2024-02-15 09:36:39</t>
  </si>
  <si>
    <t>2024-02-15 18:19:23</t>
  </si>
  <si>
    <t>35-27-M00932_KEMALPAŞA DM-3/TR-21_B_B01_83335520</t>
  </si>
  <si>
    <t>2024-02-08 12:07:23</t>
  </si>
  <si>
    <t>2024-02-08 14:02:38</t>
  </si>
  <si>
    <t>45-78-M00675_KABAZLI KÖK_KÖSEALİ KORDON 1/0 HAT_M05_65971361</t>
  </si>
  <si>
    <t>2024-02-08 10:00:18</t>
  </si>
  <si>
    <t>2024-02-08 13:49:55</t>
  </si>
  <si>
    <t>35-27-M00619_ÇAMBEL KÖK_YENMİŞ-2_M04_72166026</t>
  </si>
  <si>
    <t>2024-02-15 18:30:49</t>
  </si>
  <si>
    <t>2024-02-15 19:21:55</t>
  </si>
  <si>
    <t>45-80-M00067_BÜYÜKBELEN TR-2_A_A_56391448</t>
  </si>
  <si>
    <t>2024-02-04 12:36:50</t>
  </si>
  <si>
    <t>2024-02-04 13:40:09</t>
  </si>
  <si>
    <t>2024-02-01 09:45:54</t>
  </si>
  <si>
    <t>2024-02-01 17:43:15</t>
  </si>
  <si>
    <t>2024-02-11 10:05:08</t>
  </si>
  <si>
    <t>2024-02-11 12:07:38</t>
  </si>
  <si>
    <t>2024-02-14 09:46:56</t>
  </si>
  <si>
    <t>2024-02-14 19:43:04</t>
  </si>
  <si>
    <t>35-31-L00360_UMURLU TR-6_UMURLU TR-6_35-31-L00360_2365358</t>
  </si>
  <si>
    <t>2024-02-11 13:28:04</t>
  </si>
  <si>
    <t>2024-02-11 15:04:28</t>
  </si>
  <si>
    <t>2024-02-08 18:06:23</t>
  </si>
  <si>
    <t>2024-02-08 18:39:33</t>
  </si>
  <si>
    <t>45-80-M01202_KOLDERE TR-10 (6/B)_0_956539170_ _956539170</t>
  </si>
  <si>
    <t>2024-02-08 13:56:46</t>
  </si>
  <si>
    <t>2024-02-08 15:21:21</t>
  </si>
  <si>
    <t>35-18-L00105_L-105_ _950440299_ _950440299</t>
  </si>
  <si>
    <t>2024-02-09 16:55:48</t>
  </si>
  <si>
    <t>2024-02-09 20:43:32</t>
  </si>
  <si>
    <t>35-26-M00656_DM-6/4_0_956615365_ _956615365</t>
  </si>
  <si>
    <t>2024-02-14 20:30:06</t>
  </si>
  <si>
    <t>2024-02-15 01:11:43</t>
  </si>
  <si>
    <t>45-81-M00001_SELENDİ DM_ESKİ SELENDİ_M16_2079217</t>
  </si>
  <si>
    <t>2024-02-06 13:04:13</t>
  </si>
  <si>
    <t>2024-02-06 14:48:26</t>
  </si>
  <si>
    <t>35-01-M03546_M-3546_E_3E_5869742</t>
  </si>
  <si>
    <t>2024-02-03 19:34:43</t>
  </si>
  <si>
    <t>2024-02-03 21:10:55</t>
  </si>
  <si>
    <t>35-29-M00002_TİRE DM-2_DM-1/33_M18_2060786</t>
  </si>
  <si>
    <t>2024-02-15 10:30:14</t>
  </si>
  <si>
    <t>2024-02-15 11:06:21</t>
  </si>
  <si>
    <t>35-30-L00067_TR-67_0_955327997_ _955327997</t>
  </si>
  <si>
    <t>2024-02-06 09:25:36</t>
  </si>
  <si>
    <t>35-19-M00281_DM-5/19 (TR-281)_0_956684739_ _956684739</t>
  </si>
  <si>
    <t>2024-02-05 15:56:38</t>
  </si>
  <si>
    <t>2024-02-05 17:47:18</t>
  </si>
  <si>
    <t>45-71-M00289_DM-08/10-B_B_B_91404763</t>
  </si>
  <si>
    <t>2024-02-14 08:49:56</t>
  </si>
  <si>
    <t>2024-02-14 10:13:41</t>
  </si>
  <si>
    <t>35-17-M00369_HELVACI TR-9_B_B_91162828</t>
  </si>
  <si>
    <t>2024-02-15 08:46:49</t>
  </si>
  <si>
    <t>2024-02-15 10:27:25</t>
  </si>
  <si>
    <t>2024-02-09 13:39:26</t>
  </si>
  <si>
    <t>45-71-M01506_KARAYENİCE TR-1_KARAYENİCE TR-1_45-71-M01506_2367635</t>
  </si>
  <si>
    <t>2024-02-08 15:30:18</t>
  </si>
  <si>
    <t>2024-02-08 16:29:03</t>
  </si>
  <si>
    <t>45-71-M00128_BEYDERE KÖK_ESKİ KARAAĞAÇLI_M07_50217162</t>
  </si>
  <si>
    <t>2024-02-15 10:10:26</t>
  </si>
  <si>
    <t>2024-02-15 11:15:06</t>
  </si>
  <si>
    <t>35-23-M00179_BAĞARASI TR-10 KÖK_HatBaşıAyırıcı_72050055_M05_72050055</t>
  </si>
  <si>
    <t>2024-02-09 16:59:14</t>
  </si>
  <si>
    <t>2024-02-09 18:38:00</t>
  </si>
  <si>
    <t>35-02-A00006_IŞIKLAR TM_CUMAOVASI-2_M05_2058483</t>
  </si>
  <si>
    <t>2024-02-11 13:45:55</t>
  </si>
  <si>
    <t>2024-02-11 14:15:32</t>
  </si>
  <si>
    <t>35-02-K02979_K-2979_C_C_56376152</t>
  </si>
  <si>
    <t>2024-02-11 13:19:29</t>
  </si>
  <si>
    <t>2024-02-11 14:21:19</t>
  </si>
  <si>
    <t>35-16-L00022_TR-22_TR-27_L02_72009205</t>
  </si>
  <si>
    <t>2024-02-03 11:11:29</t>
  </si>
  <si>
    <t>2024-02-03 16:03:02</t>
  </si>
  <si>
    <t>35-31-L00037_ARKACILAR TR-1_ARKACILAR TR-1_35-31-L00037_2364540</t>
  </si>
  <si>
    <t>2024-02-06 12:10:36</t>
  </si>
  <si>
    <t>2024-02-06 13:53:43</t>
  </si>
  <si>
    <t>35-07-K00210_K-210_ _97504159_ _97504159</t>
  </si>
  <si>
    <t>2024-02-14 23:18:34</t>
  </si>
  <si>
    <t>2024-02-15 01:28:01</t>
  </si>
  <si>
    <t>35-28-M00734_MENEMEN DM-3/22 (TR-61)_0_953375851_ _953375851</t>
  </si>
  <si>
    <t>2024-02-07 22:32:17</t>
  </si>
  <si>
    <t>2024-02-07 23:49:32</t>
  </si>
  <si>
    <t>35-01-K01296_K-1296_ _911125405_ _911125405</t>
  </si>
  <si>
    <t>2024-02-08 16:36:51</t>
  </si>
  <si>
    <t>2024-02-08 18:32:45</t>
  </si>
  <si>
    <t>35-14-L00289_İM-3/TR-2 HIDIRLIK_SANAL BINA_95001438755_ _95001438755</t>
  </si>
  <si>
    <t>2024-02-04 18:57:28</t>
  </si>
  <si>
    <t>2024-02-04 20:43:38</t>
  </si>
  <si>
    <t>2024-02-06 12:17:30</t>
  </si>
  <si>
    <t>2024-02-06 12:49:24</t>
  </si>
  <si>
    <t>35-01-K04343_K-4343_D_D_91247383</t>
  </si>
  <si>
    <t>2024-02-06 13:20:18</t>
  </si>
  <si>
    <t>2024-02-06 14:44:59</t>
  </si>
  <si>
    <t>35-20-L00101_TOKATBAŞI TR-1_TOKATBAŞI TR-1_35-20-L00101_2351800</t>
  </si>
  <si>
    <t>2024-02-09 02:43:13</t>
  </si>
  <si>
    <t>2024-02-09 03:58:36</t>
  </si>
  <si>
    <t>2024-02-15 17:01:44</t>
  </si>
  <si>
    <t>2024-02-15 17:35:26</t>
  </si>
  <si>
    <t>35-28-L00052_MENEMEN TR-52_A_A_56362444</t>
  </si>
  <si>
    <t>2024-02-03 11:21:49</t>
  </si>
  <si>
    <t>2024-02-03 15:52:42</t>
  </si>
  <si>
    <t>35-03-M03420_M-3420(YATIRIM REZERVE)_E_E_56381076</t>
  </si>
  <si>
    <t>2024-02-15 16:25:01</t>
  </si>
  <si>
    <t>2024-02-15 18:34:51</t>
  </si>
  <si>
    <t>35-02-M01068_M-1068__M01_85876010</t>
  </si>
  <si>
    <t>2024-02-11 14:04:10</t>
  </si>
  <si>
    <t>2024-02-11 17:51:22</t>
  </si>
  <si>
    <t>35-02-M01921_M-1921_G_G1b_5771404</t>
  </si>
  <si>
    <t>2024-02-15 12:51:17</t>
  </si>
  <si>
    <t>2024-02-15 20:35:00</t>
  </si>
  <si>
    <t>45-72-M00212_UZUNALAN TR-1_UZUNALAN TR-1_45-72-M00212_2372502</t>
  </si>
  <si>
    <t>2024-02-04 14:55:56</t>
  </si>
  <si>
    <t>2024-02-04 18:02:07</t>
  </si>
  <si>
    <t>35-15-L00101_PİRİNÇÇİ TR-2_D_D_82966870</t>
  </si>
  <si>
    <t>2024-02-07 17:23:00</t>
  </si>
  <si>
    <t>2024-02-07 22:45:39</t>
  </si>
  <si>
    <t>45-71-M01272_TİLKİKÖY TR-2_TİLKİKÖY TR-2_45-71-M01272_2374534</t>
  </si>
  <si>
    <t>2024-02-07 19:24:00</t>
  </si>
  <si>
    <t>35-29-M00016_DM-3/15_ _950337427_ _950337427</t>
  </si>
  <si>
    <t>2024-02-08 08:24:13</t>
  </si>
  <si>
    <t>2024-02-08 09:58:57</t>
  </si>
  <si>
    <t>35-17-M00363_HELVACI TR-3_C_C_91198038</t>
  </si>
  <si>
    <t>2024-02-11 12:48:17</t>
  </si>
  <si>
    <t>35-23-M00053_YENİFOÇA TR-53_PANO_950425007_ _950425007</t>
  </si>
  <si>
    <t>2024-02-11 13:11:26</t>
  </si>
  <si>
    <t>2024-02-11 18:34:34</t>
  </si>
  <si>
    <t>35-26-M00020_TR-20_KAPI_KILITLI ( 2. KEZ OKUNAMADI )_956625297_ _956625297</t>
  </si>
  <si>
    <t>2024-02-09 18:01:04</t>
  </si>
  <si>
    <t>2024-02-09 22:37:58</t>
  </si>
  <si>
    <t>35-21-M00039_KAMUKENT TR-1_A_A03b_78795061</t>
  </si>
  <si>
    <t>2024-02-09 20:39:22</t>
  </si>
  <si>
    <t>2024-02-09 23:38:39</t>
  </si>
  <si>
    <t>35-28-L00049_MENEMEN TR-49_B_B_56394529</t>
  </si>
  <si>
    <t>2024-02-10 16:28:37</t>
  </si>
  <si>
    <t>2024-02-10 18:05:31</t>
  </si>
  <si>
    <t>35-24-L00018_KINIK TR-18_ _955220238_ _955220238</t>
  </si>
  <si>
    <t>2024-02-09 16:42:33</t>
  </si>
  <si>
    <t>2024-02-09 18:07:05</t>
  </si>
  <si>
    <t>35-29-M00392_HAKKI YEŞİLTEPE SULAMA GRUBU_C_C_56399044</t>
  </si>
  <si>
    <t>2024-02-09 10:47:19</t>
  </si>
  <si>
    <t>2024-02-09 12:57:35</t>
  </si>
  <si>
    <t>35-29-L00268_KÜÇÜKKALE YEŞİLKENT TR-2_B_B_56355659</t>
  </si>
  <si>
    <t>2024-02-15 05:29:02</t>
  </si>
  <si>
    <t>2024-02-15 07:00:35</t>
  </si>
  <si>
    <t>2024-02-15 09:05:13</t>
  </si>
  <si>
    <t>2024-02-15 13:25:31</t>
  </si>
  <si>
    <t>2024-02-15 17:02:08</t>
  </si>
  <si>
    <t>2024-02-15 18:54:57</t>
  </si>
  <si>
    <t>45-83-M00132_İZZETTİN KÖK_SİNİRLİ_M02_2327937</t>
  </si>
  <si>
    <t>2024-02-14 10:05:27</t>
  </si>
  <si>
    <t>2024-02-14 10:51:12</t>
  </si>
  <si>
    <t>45-72-M00033_TR-1/33_D_D_56391713</t>
  </si>
  <si>
    <t>2024-02-07 19:45:14</t>
  </si>
  <si>
    <t>35-01-K00847_K-847_D_D_60984344</t>
  </si>
  <si>
    <t>2024-02-07 21:16:15</t>
  </si>
  <si>
    <t>2024-02-07 21:45:29</t>
  </si>
  <si>
    <t>35-03-K02861_K-2861_TRAFO_K04_41924214</t>
  </si>
  <si>
    <t>2024-02-08 10:00:54</t>
  </si>
  <si>
    <t>2024-02-08 21:35:29</t>
  </si>
  <si>
    <t>35-20-M00073_ÇINARDİBİ TR-6_0_955199972_ _955199972</t>
  </si>
  <si>
    <t>2024-02-07 14:09:07</t>
  </si>
  <si>
    <t>2024-02-07 20:03:25</t>
  </si>
  <si>
    <t>35-01-K00135_K-135_ST_F4_5915386</t>
  </si>
  <si>
    <t>2024-02-07 18:01:04</t>
  </si>
  <si>
    <t>2024-02-07 18:52:07</t>
  </si>
  <si>
    <t>35-02-M02987_M-2987_A_A01b_95165347</t>
  </si>
  <si>
    <t>2024-02-09 10:51:01</t>
  </si>
  <si>
    <t>2024-02-09 14:27:08</t>
  </si>
  <si>
    <t>45-76-M00219_KIRKAĞAÇ TR-11/1_SANAL BINA_95000096387_ _95000096387</t>
  </si>
  <si>
    <t>2024-02-07 19:33:32</t>
  </si>
  <si>
    <t>2024-02-07 21:34:23</t>
  </si>
  <si>
    <t>35-01-M01638_M-1638_M-1638_35-01-M01638_67115150</t>
  </si>
  <si>
    <t>2024-02-06 10:29:04</t>
  </si>
  <si>
    <t>2024-02-06 10:53:23</t>
  </si>
  <si>
    <t>35-04-M02777_M-2777_Işık_912545238_ _912545238</t>
  </si>
  <si>
    <t>2024-02-08 08:27:15</t>
  </si>
  <si>
    <t>2024-02-08 12:10:45</t>
  </si>
  <si>
    <t>35-16-L00052_TR-52_B_B_90943492</t>
  </si>
  <si>
    <t>2024-02-10 16:37:33</t>
  </si>
  <si>
    <t>2024-02-10 21:40:29</t>
  </si>
  <si>
    <t>2024-02-14 09:14:24</t>
  </si>
  <si>
    <t>2024-02-14 11:51:06</t>
  </si>
  <si>
    <t>45-84-M00005_CAMBAZLI KÖK _MADEN KÖK_M03_50241503</t>
  </si>
  <si>
    <t>2024-02-15 09:56:13</t>
  </si>
  <si>
    <t>2024-02-15 10:40:12</t>
  </si>
  <si>
    <t>2024-02-14 22:56:37</t>
  </si>
  <si>
    <t>2024-02-14 23:35:57</t>
  </si>
  <si>
    <t>35-28-L00048_MENEMEN TR-48_MENEMEN TR-48_35-28-L00048_2366126</t>
  </si>
  <si>
    <t>2024-02-08 14:03:39</t>
  </si>
  <si>
    <t>2024-02-08 15:11:18</t>
  </si>
  <si>
    <t>45-71-M00054_DM-25/17-A_ _95001206117_ _95001206117</t>
  </si>
  <si>
    <t>2024-02-07 18:25:44</t>
  </si>
  <si>
    <t>2024-02-07 23:44:17</t>
  </si>
  <si>
    <t>35-01-K01281_K-1281_B_B_65513309</t>
  </si>
  <si>
    <t>2024-02-15 16:11:15</t>
  </si>
  <si>
    <t>2024-02-15 17:32:11</t>
  </si>
  <si>
    <t>35-01-K00595_K-595_K-595_35-01-K00595_41901075</t>
  </si>
  <si>
    <t>2024-02-02 13:48:45</t>
  </si>
  <si>
    <t>2024-02-02 16:48:53</t>
  </si>
  <si>
    <t>45-78-L00024_TR-24_B_B_91054780_91054780</t>
  </si>
  <si>
    <t>2024-02-29 09:35:30</t>
  </si>
  <si>
    <t>2024-02-29 10:51:45</t>
  </si>
  <si>
    <t>45-71-M00194_MURADİYE TR-5(BELEDİYE KABİN)_JANDARMA ÇIKIŞ_M04_56294677</t>
  </si>
  <si>
    <t>2024-02-13 10:43:31</t>
  </si>
  <si>
    <t>2024-02-13 12:16:03</t>
  </si>
  <si>
    <t>35-18-L00207_L-207 MERKEZTUR_ _950451923_ _950451923</t>
  </si>
  <si>
    <t>2024-02-10 12:48:29</t>
  </si>
  <si>
    <t>2024-02-10 16:04:54</t>
  </si>
  <si>
    <t>35-31-L00521_İĞDELİ AZMANLAR TR-5___95299440</t>
  </si>
  <si>
    <t>2024-02-15 08:23:04</t>
  </si>
  <si>
    <t>2024-02-15 13:07:00</t>
  </si>
  <si>
    <t>35-19-M00230_YAĞCILAR TR-5_0_956697901_ _956697901</t>
  </si>
  <si>
    <t>2024-02-15 11:27:48</t>
  </si>
  <si>
    <t>2024-02-15 17:37:17</t>
  </si>
  <si>
    <t>35-22-M00088_TEKELİ DM_HatBaşıAyırıcı_81471358_M08_81471358</t>
  </si>
  <si>
    <t>2024-02-09 15:24:05</t>
  </si>
  <si>
    <t>2024-02-09 17:17:36</t>
  </si>
  <si>
    <t>45-74-M00198_KILAVUZLAR KÖK_SAYIK_M02_72237277</t>
  </si>
  <si>
    <t>2024-02-10 09:13:41</t>
  </si>
  <si>
    <t>2024-02-10 15:24:41</t>
  </si>
  <si>
    <t>45-73-M00050_ALAŞEHİR TR-50_ _945681363_ _945681363</t>
  </si>
  <si>
    <t>2024-02-09 13:05:12</t>
  </si>
  <si>
    <t>2024-02-09 14:08:16</t>
  </si>
  <si>
    <t>35-21-A00001_KARABURUN İM_HatBaşıAyırıcı_53132456_L02_53132456</t>
  </si>
  <si>
    <t>2024-02-08 11:55:42</t>
  </si>
  <si>
    <t>2024-02-08 13:49:08</t>
  </si>
  <si>
    <t>35-07-K03159_K-3159_ _97544914_ _97544914</t>
  </si>
  <si>
    <t>2024-02-10 15:07:17</t>
  </si>
  <si>
    <t>2024-02-10 16:20:57</t>
  </si>
  <si>
    <t>45-80-M00016_SARUHANLI TR-16_A_A_56387895</t>
  </si>
  <si>
    <t>2024-02-15 14:59:42</t>
  </si>
  <si>
    <t>2024-02-15 16:28:46</t>
  </si>
  <si>
    <t>35-03-K04370_K-4370_B_B_56363659</t>
  </si>
  <si>
    <t>2024-02-15 16:39:47</t>
  </si>
  <si>
    <t>2024-02-15 19:57:38</t>
  </si>
  <si>
    <t>35-04-K01065_K-1065_TRAFO_K04_2324877</t>
  </si>
  <si>
    <t>2024-02-15 06:11:38</t>
  </si>
  <si>
    <t>2024-02-15 08:55:04</t>
  </si>
  <si>
    <t>45-79-M00069_SARIGÖL DM_SARIGÖL 2 GİRİŞ_M02_2076614</t>
  </si>
  <si>
    <t>2024-02-07 01:02:25</t>
  </si>
  <si>
    <t>2024-02-07 01:11:12</t>
  </si>
  <si>
    <t>35-17-M00577_M-577 (DM-6/17)_ _950307130_ _950307130</t>
  </si>
  <si>
    <t>2024-02-10 19:33:12</t>
  </si>
  <si>
    <t>2024-02-10 20:16:52</t>
  </si>
  <si>
    <t>45-75-M00068_FUNDACIK KÖK_ÇİÇEKLİ_M02_67108854</t>
  </si>
  <si>
    <t>2024-02-15 10:16:41</t>
  </si>
  <si>
    <t>2024-02-15 16:35:54</t>
  </si>
  <si>
    <t>2024-02-09 13:36:00</t>
  </si>
  <si>
    <t>2024-02-09 13:44:00</t>
  </si>
  <si>
    <t>45-85-A00001_GÖLMARMARA İM_ESKİ GÖLMARMARA_L01_100832110</t>
  </si>
  <si>
    <t>2024-02-09 14:32:56</t>
  </si>
  <si>
    <t>2024-02-09 15:59:00</t>
  </si>
  <si>
    <t>35-04-K00364_K-364_K-364_35-04-K00364_2353241</t>
  </si>
  <si>
    <t>2024-02-15 10:41:14</t>
  </si>
  <si>
    <t>45-73-M00239_AKKEÇİLİ KÖK_HatBaşıAyırıcı_100772997_M03_100772997</t>
  </si>
  <si>
    <t>2024-02-07 18:02:40</t>
  </si>
  <si>
    <t>2024-02-07 19:58:57</t>
  </si>
  <si>
    <t>2024-02-15 01:14:30</t>
  </si>
  <si>
    <t>2024-02-15 03:50:57</t>
  </si>
  <si>
    <t>35-15-L00919_BOZCAYAKA TR-1_A_A_56371088</t>
  </si>
  <si>
    <t>2024-02-15 17:53:20</t>
  </si>
  <si>
    <t>2024-02-15 18:46:44</t>
  </si>
  <si>
    <t>35-03-K01105_K-1105_K-1105_35-03-K01105_2359998</t>
  </si>
  <si>
    <t>2024-02-14 13:50:44</t>
  </si>
  <si>
    <t>2024-02-14 14:48:33</t>
  </si>
  <si>
    <t>45-73-M00036_DM06/TR08_A_a2_45157718</t>
  </si>
  <si>
    <t>2024-02-14 10:36:30</t>
  </si>
  <si>
    <t>2024-02-14 11:31:25</t>
  </si>
  <si>
    <t>45-83-M00131_İSTASYONALTI KÖK_CELALETTİN AŞKIN_M08_2101366</t>
  </si>
  <si>
    <t>2024-02-15 00:13:30</t>
  </si>
  <si>
    <t>2024-02-15 01:18:30</t>
  </si>
  <si>
    <t>45-78-M00258_İKİZTEPE KÖK_İKİZTEPE_M03_66251203</t>
  </si>
  <si>
    <t>2024-02-10 12:05:32</t>
  </si>
  <si>
    <t>2024-02-10 12:50:26</t>
  </si>
  <si>
    <t>35-02-M01826_M-1826_M-1826_35-02-M01826_2348419</t>
  </si>
  <si>
    <t>2024-02-02 11:11:48</t>
  </si>
  <si>
    <t>2024-02-02 12:36:45</t>
  </si>
  <si>
    <t>35-01-K03023_K-3023_K-3023_35-01-K03023_61255509</t>
  </si>
  <si>
    <t>2024-02-11 11:50:38</t>
  </si>
  <si>
    <t>2024-02-11 13:17:06</t>
  </si>
  <si>
    <t>45-71-M00208_DM-4/11(FATİH ANADOLU LİSESİ)_DM-4/11(FATİH ANADOLU LİSESİ)_45-71-M00208_72057105</t>
  </si>
  <si>
    <t>2024-02-15 10:00:19</t>
  </si>
  <si>
    <t>2024-02-15 14:42:06</t>
  </si>
  <si>
    <t>35-01-K00273_K-273_R_1R_5856705</t>
  </si>
  <si>
    <t>2024-02-09 14:40:22</t>
  </si>
  <si>
    <t>2024-02-09 16:09:40</t>
  </si>
  <si>
    <t>35-26-M00891_PANCAR KÖK_PANCAR SANAYİ ÇIKIŞ_M04_2123351</t>
  </si>
  <si>
    <t>2024-02-07 19:24:23</t>
  </si>
  <si>
    <t>2024-02-07 19:45:34</t>
  </si>
  <si>
    <t>2024-02-11 13:37:29</t>
  </si>
  <si>
    <t>2024-02-13 09:46:20</t>
  </si>
  <si>
    <t>2024-02-13 13:54:59</t>
  </si>
  <si>
    <t>35-07-K01725_K-1725_ _99624865_ _99624865</t>
  </si>
  <si>
    <t>2024-02-08 14:38:17</t>
  </si>
  <si>
    <t>2024-02-08 16:32:00</t>
  </si>
  <si>
    <t>35-23-M00051_YENİFOÇA TR-51_B_B_56375040</t>
  </si>
  <si>
    <t>2024-02-15 07:26:29</t>
  </si>
  <si>
    <t>2024-02-15 11:40:10</t>
  </si>
  <si>
    <t>45-71-M00185_SİYEKLİ KÖK_OSMANCALI_M04_72256928</t>
  </si>
  <si>
    <t>2024-02-10 10:51:19</t>
  </si>
  <si>
    <t>2024-02-10 12:00:41</t>
  </si>
  <si>
    <t>2024-02-14 09:22:51</t>
  </si>
  <si>
    <t>2024-02-14 11:18:06</t>
  </si>
  <si>
    <t>45-71-M01704_KARAAHMETLİ TR-1_B_B_91422281</t>
  </si>
  <si>
    <t>2024-02-15 16:31:49</t>
  </si>
  <si>
    <t>2024-02-15 21:02:26</t>
  </si>
  <si>
    <t>35-13-M00053_DM-3/TR-6_KAPI_KILITLI_946422168_ _946422168</t>
  </si>
  <si>
    <t>2024-02-15 02:07:18</t>
  </si>
  <si>
    <t>2024-02-15 08:49:43</t>
  </si>
  <si>
    <t>35-18-M00059_ALİZE KÖK_TATAR DM (İYTE)-1_M09_72185029</t>
  </si>
  <si>
    <t>2024-02-09 14:00:37</t>
  </si>
  <si>
    <t>2024-02-09 14:24:26</t>
  </si>
  <si>
    <t>2024-02-08 14:26:59</t>
  </si>
  <si>
    <t>2024-02-08 15:03:35</t>
  </si>
  <si>
    <t>45-75-M00176_BEĞENLER SUBAŞI TR-1_D_D_56392024</t>
  </si>
  <si>
    <t>2024-02-15 07:55:24</t>
  </si>
  <si>
    <t>2024-02-15 11:23:13</t>
  </si>
  <si>
    <t>35-28-L00066_MENEMEN TR-66_0_953380067_ _953380067</t>
  </si>
  <si>
    <t>2024-02-15 06:51:27</t>
  </si>
  <si>
    <t>2024-02-15 12:21:38</t>
  </si>
  <si>
    <t>35-18-L00455_L-455_6196901_6196901_56372190</t>
  </si>
  <si>
    <t>2024-02-14 21:45:29</t>
  </si>
  <si>
    <t>2024-02-15 02:24:35</t>
  </si>
  <si>
    <t>35-28-M00372_SEYREK TR-3___78540089</t>
  </si>
  <si>
    <t>2024-02-15 16:50:32</t>
  </si>
  <si>
    <t>2024-02-15 18:13:08</t>
  </si>
  <si>
    <t>45-80-M00094_HEYBELİ TR-1_A_A_91317949</t>
  </si>
  <si>
    <t>2024-02-15 07:16:08</t>
  </si>
  <si>
    <t>35-20-L00353_KIZILAĞAÇ AHMETLER TR-2_B_B_72377627</t>
  </si>
  <si>
    <t>2024-02-15 09:28:41</t>
  </si>
  <si>
    <t>2024-02-15 10:37:08</t>
  </si>
  <si>
    <t>45-72-L00150_SELÇİKLİ ULUYOL TR-2_C_C_91337920</t>
  </si>
  <si>
    <t>2024-02-10 13:16:09</t>
  </si>
  <si>
    <t>2024-02-10 22:00:12</t>
  </si>
  <si>
    <t>35-18-L00140_L-140_L-139 - L-138 - L-137_L09_2092552</t>
  </si>
  <si>
    <t>2024-02-09 14:38:06</t>
  </si>
  <si>
    <t>2024-02-09 17:12:28</t>
  </si>
  <si>
    <t>45-78-M00314_TAYTAN OFİS KÖK_ÜLKÜ FABRİKALAR_M014_60669731</t>
  </si>
  <si>
    <t>2024-02-08 15:52:47</t>
  </si>
  <si>
    <t>2024-02-08 16:59:00</t>
  </si>
  <si>
    <t>35-01-K00123_K-123_K-123_35-01-K00123_2375634</t>
  </si>
  <si>
    <t>2024-02-14 12:30:34</t>
  </si>
  <si>
    <t>35-01-K04612_K-4612_D_D_56373401</t>
  </si>
  <si>
    <t>2024-02-07 18:40:51</t>
  </si>
  <si>
    <t>2024-02-07 19:56:59</t>
  </si>
  <si>
    <t>2024-02-08 16:35:20</t>
  </si>
  <si>
    <t>2024-02-08 17:29:33</t>
  </si>
  <si>
    <t>35-04-K02323_K-2323_ _99581256_ _99581256</t>
  </si>
  <si>
    <t>2024-02-14 09:09:51</t>
  </si>
  <si>
    <t>2024-02-14 13:45:28</t>
  </si>
  <si>
    <t>35-16-M00034_BALABAN TR-1_A_A_56396062</t>
  </si>
  <si>
    <t>2024-02-07 18:21:39</t>
  </si>
  <si>
    <t>2024-02-07 20:35:53</t>
  </si>
  <si>
    <t>35-26-M00655_DM-6/8_0_956615490_ _956615490</t>
  </si>
  <si>
    <t>2024-02-14 09:27:47</t>
  </si>
  <si>
    <t>2024-02-14 12:04:50</t>
  </si>
  <si>
    <t>45-83-M00325Ö_FATMA ŞENOL VE ARK.ÖZEL_DIREK TIPI TRAFO HUCRESI_H01_2104731</t>
  </si>
  <si>
    <t>2024-02-15 01:54:11</t>
  </si>
  <si>
    <t>35-03-K01658_K-1658___79364662</t>
  </si>
  <si>
    <t>2024-02-11 11:35:55</t>
  </si>
  <si>
    <t>2024-02-11 14:30:11</t>
  </si>
  <si>
    <t>35-04-K04780_K-4780_ _99387622_ _99387622</t>
  </si>
  <si>
    <t>2024-02-14 09:11:46</t>
  </si>
  <si>
    <t>2024-02-14 12:37:31</t>
  </si>
  <si>
    <t>35-07-K02443_K-2443_B_B_56383340</t>
  </si>
  <si>
    <t>2024-02-01 10:42:45</t>
  </si>
  <si>
    <t>2024-02-01 12:47:17</t>
  </si>
  <si>
    <t>35-09-M03090_M-3090_ _97820805_ _97820805</t>
  </si>
  <si>
    <t>2024-02-08 16:50:59</t>
  </si>
  <si>
    <t>2024-02-08 21:00:44</t>
  </si>
  <si>
    <t>35-21-L00147_MORDOĞAN TR-35_0_953365046_ _953365046</t>
  </si>
  <si>
    <t>2024-02-09 12:17:03</t>
  </si>
  <si>
    <t>2024-02-09 14:58:57</t>
  </si>
  <si>
    <t>45-83-A00004_DERBENT İM-DM_MANİSA-2_M12_2097148</t>
  </si>
  <si>
    <t>2024-02-07 23:11:58</t>
  </si>
  <si>
    <t>2024-02-07 23:55:32</t>
  </si>
  <si>
    <t>45-80-M00157_ADİLOBA TR-2_ADİLOBA TR-2_45-80-M00157_93585540</t>
  </si>
  <si>
    <t>2024-02-15 08:24:18</t>
  </si>
  <si>
    <t>2024-02-15 11:51:27</t>
  </si>
  <si>
    <t>35-08-K03406_K-3406_K-3406_35-08-K03406_42035546</t>
  </si>
  <si>
    <t>2024-02-15 09:32:10</t>
  </si>
  <si>
    <t>2024-02-15 10:53:50</t>
  </si>
  <si>
    <t>2024-02-15 08:56:39</t>
  </si>
  <si>
    <t>2024-02-15 09:39:50</t>
  </si>
  <si>
    <t>35-29-L00051_BOYNUYOĞUN KÖK_DALLIK_L03_72215392</t>
  </si>
  <si>
    <t>2024-02-12 09:49:59</t>
  </si>
  <si>
    <t>2024-02-12 10:25:05</t>
  </si>
  <si>
    <t>35-01-M02506_M-2506_A_A1_5859359</t>
  </si>
  <si>
    <t>2024-02-15 14:13:28</t>
  </si>
  <si>
    <t>2024-02-15 18:11:43</t>
  </si>
  <si>
    <t>45-72-M00222_ÇITAK TR-1_0_956524574_ _956524574</t>
  </si>
  <si>
    <t>2024-02-15 09:11:34</t>
  </si>
  <si>
    <t>2024-02-15 10:46:51</t>
  </si>
  <si>
    <t>35-03-M02820_M-2820_M-2820_35-03-M02820_79615233</t>
  </si>
  <si>
    <t>2024-02-08 14:16:13</t>
  </si>
  <si>
    <t>2024-02-08 18:20:31</t>
  </si>
  <si>
    <t>35-03-K03192_K-3192_TRAFO_K01_41933772</t>
  </si>
  <si>
    <t>2024-02-08 10:34:03</t>
  </si>
  <si>
    <t>2024-02-08 16:42:35</t>
  </si>
  <si>
    <t>35-01-M01954_M-1954_ _911168442_ _911168442</t>
  </si>
  <si>
    <t>2024-02-08 07:20:13</t>
  </si>
  <si>
    <t>2024-02-08 09:40:32</t>
  </si>
  <si>
    <t>35-04-K00244_K-244_ _99644443_ _99644443</t>
  </si>
  <si>
    <t>2024-02-15 14:08:35</t>
  </si>
  <si>
    <t>2024-02-15 16:26:02</t>
  </si>
  <si>
    <t>35-10-K03373_K-3373_ _97929056_ _97929056</t>
  </si>
  <si>
    <t>2024-02-15 19:21:37</t>
  </si>
  <si>
    <t>2024-02-15 22:11:41</t>
  </si>
  <si>
    <t>2024-02-08 15:56:30</t>
  </si>
  <si>
    <t>2024-02-09 00:15:59</t>
  </si>
  <si>
    <t>35-09-M01067_M-1067 GEÇİT_M-1945_M02_80783848</t>
  </si>
  <si>
    <t>2024-02-07 06:20:01</t>
  </si>
  <si>
    <t>2024-02-07 06:51:43</t>
  </si>
  <si>
    <t>45-71-M01271_TİLKİKÖY TR-1_ _953218116_ _953218116</t>
  </si>
  <si>
    <t>2024-02-11 12:02:30</t>
  </si>
  <si>
    <t>2024-02-11 14:16:05</t>
  </si>
  <si>
    <t>35-28-M00732_PANAZTEPE DM_KESİKKÖY-1 GİRİŞ_M07_2114179</t>
  </si>
  <si>
    <t>2024-02-08 16:35:21</t>
  </si>
  <si>
    <t>2024-02-08 16:42:14</t>
  </si>
  <si>
    <t>45-71-M00125_YENİKÖY TR-4_MANİSA TM-1   SARUHANLI _M01_72244277</t>
  </si>
  <si>
    <t>2024-02-06 10:34:32</t>
  </si>
  <si>
    <t>2024-02-06 13:41:46</t>
  </si>
  <si>
    <t>45-81-M00255_SELENDİ TR-20/A_ _945633397_ _945633397</t>
  </si>
  <si>
    <t>2024-02-07 11:47:43</t>
  </si>
  <si>
    <t>2024-02-07 20:06:29</t>
  </si>
  <si>
    <t>35-01-K00554_K-554_K-554_35-01-K00554_42396830</t>
  </si>
  <si>
    <t>2024-02-15 18:52:51</t>
  </si>
  <si>
    <t>2024-02-15 19:02:02</t>
  </si>
  <si>
    <t>35-09-M00211_HARMANDALI DM-3 (M-211)_DM-2(M-200)_M11_45384036</t>
  </si>
  <si>
    <t>2024-02-06 08:20:22</t>
  </si>
  <si>
    <t>2024-02-06 08:30:54</t>
  </si>
  <si>
    <t>35-22-M00858_ATAKÖY TR-8_PANO_955295084_ _955295084</t>
  </si>
  <si>
    <t>2024-02-08 14:49:49</t>
  </si>
  <si>
    <t>2024-02-08 17:55:09</t>
  </si>
  <si>
    <t>2024-02-08 20:03:13</t>
  </si>
  <si>
    <t>2024-02-08 21:12:51</t>
  </si>
  <si>
    <t>35-01-K00499_K-499_ _911455564_ _911455564</t>
  </si>
  <si>
    <t>2024-02-10 17:15:44</t>
  </si>
  <si>
    <t>2024-02-10 18:51:53</t>
  </si>
  <si>
    <t>35-17-M00217_TR-26_B_B_91197990</t>
  </si>
  <si>
    <t>2024-02-07 18:58:00</t>
  </si>
  <si>
    <t>2024-02-07 19:31:48</t>
  </si>
  <si>
    <t>35-19-M00256_TATAR DM_ALİZE-1_M12_2053774</t>
  </si>
  <si>
    <t>2024-02-15 09:38:27</t>
  </si>
  <si>
    <t>2024-02-15 09:54:39</t>
  </si>
  <si>
    <t>35-03-M00997_M-997_ _913757620_ _913757620</t>
  </si>
  <si>
    <t>2024-02-08 02:24:59</t>
  </si>
  <si>
    <t>2024-02-08 03:27:56</t>
  </si>
  <si>
    <t>35-18-L00179_L-179_A_A_91301695</t>
  </si>
  <si>
    <t>35-18-L00010_L-10 KARADAĞ DM_L-105_L02_72054835</t>
  </si>
  <si>
    <t>2024-02-08 22:31:35</t>
  </si>
  <si>
    <t>2024-02-08 23:23:27</t>
  </si>
  <si>
    <t>2024-02-15 20:14:39</t>
  </si>
  <si>
    <t>2024-02-15 20:37:55</t>
  </si>
  <si>
    <t>35-14-L00102_L-102 DÜZCE AZMAK_PANO_956662271_ _956662271</t>
  </si>
  <si>
    <t>2024-02-08 14:49:08</t>
  </si>
  <si>
    <t>2024-02-08 19:15:24</t>
  </si>
  <si>
    <t>45-75-M00189_KIRANKÖY ALANYAKA TR-1_D_D_56385922</t>
  </si>
  <si>
    <t>2024-02-08 17:38:20</t>
  </si>
  <si>
    <t>2024-02-08 18:35:24</t>
  </si>
  <si>
    <t>2024-02-12 08:57:54</t>
  </si>
  <si>
    <t>2024-02-12 16:58:25</t>
  </si>
  <si>
    <t>35-03-K01023_K-1023_TRAFO_K03_41962052</t>
  </si>
  <si>
    <t>2024-02-09 16:43:03</t>
  </si>
  <si>
    <t>2024-02-09 16:44:45</t>
  </si>
  <si>
    <t>45-71-M00533_DM-2/33 (VALİ PARKI)_B_B_91162371</t>
  </si>
  <si>
    <t>2024-02-09 18:20:22</t>
  </si>
  <si>
    <t>2024-02-09 19:38:00</t>
  </si>
  <si>
    <t>35-17-M00458_M-458 (DM-3/5)_ _950302525_ _950302525</t>
  </si>
  <si>
    <t>2024-02-06 11:01:02</t>
  </si>
  <si>
    <t>2024-02-06 12:01:27</t>
  </si>
  <si>
    <t>2024-02-13 15:55:42</t>
  </si>
  <si>
    <t>2024-02-13 16:20:02</t>
  </si>
  <si>
    <t>45-83-M00771_TR-2/75 KÖK_C_C_56396018</t>
  </si>
  <si>
    <t>2024-02-01 14:41:05</t>
  </si>
  <si>
    <t>2024-02-01 15:52:09</t>
  </si>
  <si>
    <t>35-27-M00366_YENMİŞ KÖK_GÜVENİKSAN-ÇAMBEL 2_M01_72163662</t>
  </si>
  <si>
    <t>2024-02-08 20:04:19</t>
  </si>
  <si>
    <t>2024-02-08 21:08:19</t>
  </si>
  <si>
    <t>2024-02-10 17:09:56</t>
  </si>
  <si>
    <t>2024-02-10 17:42:19</t>
  </si>
  <si>
    <t>35-23-M00056_MAVİ FOTAŞ TATİL SİTESİ_ _950411100_ _950411100</t>
  </si>
  <si>
    <t>2024-02-11 14:33:20</t>
  </si>
  <si>
    <t>2024-02-11 18:32:50</t>
  </si>
  <si>
    <t>35-03-M00988_M-988_E_E_56364312</t>
  </si>
  <si>
    <t>2024-02-09 08:37:57</t>
  </si>
  <si>
    <t>2024-02-09 11:01:03</t>
  </si>
  <si>
    <t>2024-02-08 17:19:27</t>
  </si>
  <si>
    <t>2024-02-08 17:51:28</t>
  </si>
  <si>
    <t>45-72-A00003_KAPAKLI İM_ESKİ MECİDİYE_L04_2107704</t>
  </si>
  <si>
    <t>2024-02-11 12:06:12</t>
  </si>
  <si>
    <t>2024-02-11 12:30:41</t>
  </si>
  <si>
    <t>45-71-M02611_KARAYENİCE KÖK (YATIRIM REZERVE)_KARAYENİCE KÖYÜ_M04_97585748</t>
  </si>
  <si>
    <t>2024-02-08 08:24:11</t>
  </si>
  <si>
    <t>2024-02-08 11:54:00</t>
  </si>
  <si>
    <t>2024-02-08 17:45:58</t>
  </si>
  <si>
    <t>2024-02-08 21:33:54</t>
  </si>
  <si>
    <t>35-04-K01424_K-1424_K-1424_35-04-K01424_2376321</t>
  </si>
  <si>
    <t>2024-02-08 20:26:39</t>
  </si>
  <si>
    <t>2024-02-08 21:21:07</t>
  </si>
  <si>
    <t>35-30-M00015_ÇANDARLI TR-15 (SANAYİ)_42959434_42959434_56366888</t>
  </si>
  <si>
    <t>2024-02-06 11:06:49</t>
  </si>
  <si>
    <t>2024-02-06 14:13:14</t>
  </si>
  <si>
    <t>35-26-M00435_ÇAPAK KÖK_DAĞKIZILCA-2 ÇIKIŞ_M05_66033222</t>
  </si>
  <si>
    <t>2024-02-12 10:28:59</t>
  </si>
  <si>
    <t>2024-02-12 14:28:12</t>
  </si>
  <si>
    <t>35-26-L00162_ŞEHİTLER TR-2_ŞEHİTLER TR-2_35-26-L00162_2357910</t>
  </si>
  <si>
    <t>2024-02-08 15:06:12</t>
  </si>
  <si>
    <t>2024-02-08 16:01:29</t>
  </si>
  <si>
    <t>35-19-L00044_TR-44 SAKIZLI_5858472_5858472_56376647</t>
  </si>
  <si>
    <t>2024-02-11 14:51:48</t>
  </si>
  <si>
    <t>2024-02-11 17:27:56</t>
  </si>
  <si>
    <t>2024-02-15 21:31:49</t>
  </si>
  <si>
    <t>2024-02-16 00:42:43</t>
  </si>
  <si>
    <t>45-79-M00194_ÇANAKÇI KÖK_ÇİMENTEPE YENİKÖY_M01_67098847</t>
  </si>
  <si>
    <t>2024-02-06 08:18:56</t>
  </si>
  <si>
    <t>2024-02-06 09:10:52</t>
  </si>
  <si>
    <t>35-18-L00145_L-145 DALYAN DM_ _950443354_ _950443354</t>
  </si>
  <si>
    <t>2024-02-09 16:34:55</t>
  </si>
  <si>
    <t>2024-02-09 18:05:28</t>
  </si>
  <si>
    <t>2024-02-12 11:02:14</t>
  </si>
  <si>
    <t>2024-02-12 11:04:52</t>
  </si>
  <si>
    <t>35-31-L00320_CEVİZLİ BALYAKASI TR-3_CEVİZLİ BALYAKASI TR-3_35-31-L00320_2364988</t>
  </si>
  <si>
    <t>2024-02-07 17:24:37</t>
  </si>
  <si>
    <t>2024-02-07 20:06:43</t>
  </si>
  <si>
    <t>35-21-L00062_TEPEBOZ TR-3_PANO_953361764_ _953361764</t>
  </si>
  <si>
    <t>2024-02-10 14:05:47</t>
  </si>
  <si>
    <t>2024-02-10 16:29:06</t>
  </si>
  <si>
    <t>45-82-M00036_SOMA TR-11/4_ _948427624_ _948427624</t>
  </si>
  <si>
    <t>2024-02-09 15:08:51</t>
  </si>
  <si>
    <t>2024-02-09 17:13:23</t>
  </si>
  <si>
    <t>45-80-M00006_SARUHANLI TR-6_BEKİR AĞA APT._956567844_ _956567844</t>
  </si>
  <si>
    <t>2024-02-08 07:14:03</t>
  </si>
  <si>
    <t>2024-02-08 10:27:06</t>
  </si>
  <si>
    <t>2024-02-08 10:13:22</t>
  </si>
  <si>
    <t>2024-02-08 14:59:56</t>
  </si>
  <si>
    <t>2024-02-06 12:35:12</t>
  </si>
  <si>
    <t>2024-02-06 12:50:47</t>
  </si>
  <si>
    <t>45-72-M00420_BEYOBA TR-3_A_A_56393588</t>
  </si>
  <si>
    <t>2024-02-09 14:12:44</t>
  </si>
  <si>
    <t>2024-02-09 18:03:26</t>
  </si>
  <si>
    <t>45-72-L00344_ALİ DEDEOĞLU TARIMSAL SULAMA TR-1_ALİ DEDEOĞLU TARIMSAL SULAMA TR-1_45-72-L00344_2374958</t>
  </si>
  <si>
    <t>2024-02-08 09:03:27</t>
  </si>
  <si>
    <t>2024-02-08 11:29:55</t>
  </si>
  <si>
    <t>35-24-M00030_MELEK BEY ÇİFTLİĞİ TR_PANO_955232879_ _955232879</t>
  </si>
  <si>
    <t>2024-02-07 13:48:17</t>
  </si>
  <si>
    <t>2024-02-07 15:27:13</t>
  </si>
  <si>
    <t>35-03-K01241_K-1241_ _910421170_ _910421170</t>
  </si>
  <si>
    <t>2024-02-08 18:12:18</t>
  </si>
  <si>
    <t>2024-02-08 19:37:18</t>
  </si>
  <si>
    <t>35-04-K03981_K-3981_TRAFO_K01_2052344</t>
  </si>
  <si>
    <t>2024-02-11 13:52:32</t>
  </si>
  <si>
    <t>2024-02-11 16:17:03</t>
  </si>
  <si>
    <t>35-14-M00332_TEPECİK KÖPRÜ DM_TAŞKENT DM-2 (DOĞANBEY-2 477 H.H. SAĞ DEVRE)_M07_49833818</t>
  </si>
  <si>
    <t>2024-02-15 10:26:58</t>
  </si>
  <si>
    <t>2024-02-15 11:04:02</t>
  </si>
  <si>
    <t>35-04-K00427_K-427_K-427_35-04-K00427_41954269</t>
  </si>
  <si>
    <t>2024-02-09 20:10:26</t>
  </si>
  <si>
    <t>2024-02-09 20:51:15</t>
  </si>
  <si>
    <t>35-21-L00148_MORDOĞAN TR-34_0_953365011_ _953365011</t>
  </si>
  <si>
    <t>2024-02-06 12:54:25</t>
  </si>
  <si>
    <t>2024-02-06 15:20:46</t>
  </si>
  <si>
    <t>35-15-L00760_BOZCAYAKA TR-2_A_A_91254209</t>
  </si>
  <si>
    <t>2024-02-15 20:38:48</t>
  </si>
  <si>
    <t>2024-02-15 21:55:53</t>
  </si>
  <si>
    <t>35-22-K00138_K-138 GÖRECE_D_D_91312067</t>
  </si>
  <si>
    <t>2024-02-07 20:03:33</t>
  </si>
  <si>
    <t>2024-02-07 21:05:58</t>
  </si>
  <si>
    <t>35-03-K01648_K-1648_TRAFO_K01_41924351</t>
  </si>
  <si>
    <t>2024-02-08 10:09:42</t>
  </si>
  <si>
    <t>2024-02-08 16:40:26</t>
  </si>
  <si>
    <t>35-23-M00036_M-36 DOĞALKENT_A_a8_42106673</t>
  </si>
  <si>
    <t>2024-02-14 10:53:00</t>
  </si>
  <si>
    <t>2024-02-14 11:31:54</t>
  </si>
  <si>
    <t>45-74-M00227_ÇATALOLUK DM_AYVAALAN_M03_2115039</t>
  </si>
  <si>
    <t>2024-02-11 12:45:54</t>
  </si>
  <si>
    <t>2024-02-11 13:03:05</t>
  </si>
  <si>
    <t>35-30-M00128_YAYLAYURT TR-1_YAYLAYURT TR-1_35-30-M00128_58006394</t>
  </si>
  <si>
    <t>2024-02-09 20:04:39</t>
  </si>
  <si>
    <t>2024-02-09 20:52:49</t>
  </si>
  <si>
    <t>35-24-M00209_YAYAKENT DM_HatBaşıAyırıcı_80599677_M05_80599677</t>
  </si>
  <si>
    <t>2024-02-06 12:23:05</t>
  </si>
  <si>
    <t>2024-02-06 14:20:00</t>
  </si>
  <si>
    <t>35-03-K01241_K-1241_C_C_56363316</t>
  </si>
  <si>
    <t>2024-02-07 18:51:01</t>
  </si>
  <si>
    <t>2024-02-07 20:26:37</t>
  </si>
  <si>
    <t>2024-02-08 09:14:20</t>
  </si>
  <si>
    <t>2024-02-08 10:51:10</t>
  </si>
  <si>
    <t>35-18-L00401_L-401 ALTINYUNUS DM_SAĞLIKÇILAR L-477_L15_2092223</t>
  </si>
  <si>
    <t>2024-02-09 00:36:17</t>
  </si>
  <si>
    <t>2024-02-09 00:59:59</t>
  </si>
  <si>
    <t>35-28-M00027_ULUKENT DM-4/6_esmirabblok_953369205_ _953369205</t>
  </si>
  <si>
    <t>2024-02-06 12:21:41</t>
  </si>
  <si>
    <t>2024-02-06 15:17:06</t>
  </si>
  <si>
    <t>35-01-K00325_K-325_ _911345761_ _911345761</t>
  </si>
  <si>
    <t>2024-02-15 19:33:23</t>
  </si>
  <si>
    <t>2024-02-15 20:35:44</t>
  </si>
  <si>
    <t>35-29-M00014_DM-3/14_ _950315838_ _950315838</t>
  </si>
  <si>
    <t>2024-02-09 12:44:23</t>
  </si>
  <si>
    <t>2024-02-09 15:38:30</t>
  </si>
  <si>
    <t>35-19-A00002_ZEYTİNALAN İM_KEKLİKTEPE_M10_2052153</t>
  </si>
  <si>
    <t>2024-02-13 11:30:15</t>
  </si>
  <si>
    <t>2024-02-13 11:57:45</t>
  </si>
  <si>
    <t>35-16-A00004_BERGAMA TM_HatBaşıAyırıcı_53140638_M08_53140638</t>
  </si>
  <si>
    <t>2024-02-09 16:37:55</t>
  </si>
  <si>
    <t>2024-02-09 17:43:37</t>
  </si>
  <si>
    <t>35-04-M01184_M-1184_A_A_56379581</t>
  </si>
  <si>
    <t>2024-02-07 09:33:09</t>
  </si>
  <si>
    <t>2024-02-07 13:00:14</t>
  </si>
  <si>
    <t>35-15-M00088_TR-88_TR-88_35-15-M00088_2364914</t>
  </si>
  <si>
    <t>2024-02-15 10:17:31</t>
  </si>
  <si>
    <t>2024-02-15 11:28:44</t>
  </si>
  <si>
    <t>35-30-M00226_GÜLKENT TR-3_0_955313788_ _955313788</t>
  </si>
  <si>
    <t>2024-02-15 10:46:42</t>
  </si>
  <si>
    <t>2024-02-15 11:59:38</t>
  </si>
  <si>
    <t>45-82-M00091_SOMA TR-14/2_DOSTLAR APT_945528485_ _945528485</t>
  </si>
  <si>
    <t>2024-02-09 15:08:31</t>
  </si>
  <si>
    <t>2024-02-09 17:36:20</t>
  </si>
  <si>
    <t>45-71-M00204_MURADİYE TR-5 (ESKİ MEZARLIK YANI)_ _953207598_ _953207598</t>
  </si>
  <si>
    <t>2024-02-09 17:28:18</t>
  </si>
  <si>
    <t>35-19-M00256_TATAR DM_MORDOĞAN-1 ÇIKIŞ_M13_2053776</t>
  </si>
  <si>
    <t>2024-02-08 22:28:53</t>
  </si>
  <si>
    <t>2024-02-08 23:27:00</t>
  </si>
  <si>
    <t>35-21-L00233_DENİZGİREN KÖK_DENİZGİREN_L03_97424541</t>
  </si>
  <si>
    <t>2024-02-08 21:49:15</t>
  </si>
  <si>
    <t>2024-02-07 08:28:02</t>
  </si>
  <si>
    <t>2024-02-07 11:44:23</t>
  </si>
  <si>
    <t>35-18-L00401_L-401 ALTINYUNUS DM_SAĞLIKÇILAR L-477_L15_2092224</t>
  </si>
  <si>
    <t>2024-02-08 09:10:58</t>
  </si>
  <si>
    <t>2024-02-08 10:59:34</t>
  </si>
  <si>
    <t>45-72-L00389_ZEYTİNLİOVA TR-1 KÖK_ÜÇ AVLU ÇIKIŞI_L02_2330197</t>
  </si>
  <si>
    <t>2024-02-08 12:46:11</t>
  </si>
  <si>
    <t>2024-02-08 15:53:00</t>
  </si>
  <si>
    <t>35-18-L00256_L-256 (18 KABİN)_L-260_L01_2095066</t>
  </si>
  <si>
    <t>2024-02-09 19:15:07</t>
  </si>
  <si>
    <t>35-30-L00054_TR-54_0_955331827_ _955331827</t>
  </si>
  <si>
    <t>2024-02-11 11:28:10</t>
  </si>
  <si>
    <t>2024-02-11 12:40:14</t>
  </si>
  <si>
    <t>35-26-M00479_SAİPLER TR-1_SANAL BINA_95002346608_ _95002346608</t>
  </si>
  <si>
    <t>2024-02-08 18:02:26</t>
  </si>
  <si>
    <t>2024-02-08 19:00:17</t>
  </si>
  <si>
    <t>35-30-M00132_MAVİKENT TR-1_MAVİKENT TR-1_35-30-M00132_72041297</t>
  </si>
  <si>
    <t>2024-02-06 13:53:23</t>
  </si>
  <si>
    <t>2024-02-06 17:16:08</t>
  </si>
  <si>
    <t>45-74-M00246_HÜDÜK TR-1_ _945581757_ _945581757</t>
  </si>
  <si>
    <t>2024-02-15 22:38:46</t>
  </si>
  <si>
    <t>2024-02-16 01:53:41</t>
  </si>
  <si>
    <t>35-19-M00077_TR-77 ÇEŞMEALTI KÖK_TR-81_L01_76784766</t>
  </si>
  <si>
    <t>2024-02-15 10:29:26</t>
  </si>
  <si>
    <t>2024-02-15 11:00:47</t>
  </si>
  <si>
    <t>2024-02-10 16:39:00</t>
  </si>
  <si>
    <t>2024-02-10 17:22:30</t>
  </si>
  <si>
    <t>2024-02-09 00:54:31</t>
  </si>
  <si>
    <t>2024-02-09 01:59:25</t>
  </si>
  <si>
    <t>35-16-M00137_TEKKEDERE DM_ZEYTİNDAĞ SULAMA_M13_2118600</t>
  </si>
  <si>
    <t>2024-02-06 11:34:03</t>
  </si>
  <si>
    <t>2024-02-06 11:56:34</t>
  </si>
  <si>
    <t>35-01-K02802_K-2802_K-2802_35-01-K02802_2360398</t>
  </si>
  <si>
    <t>2024-02-10 20:03:03</t>
  </si>
  <si>
    <t>35-17-M00224_MAVİ KÖŞE TR-1 KÖK_KALABAK_M03_66294339</t>
  </si>
  <si>
    <t>2024-02-14 11:03:12</t>
  </si>
  <si>
    <t>2024-02-14 13:21:02</t>
  </si>
  <si>
    <t>2024-02-09 16:52:13</t>
  </si>
  <si>
    <t>2024-02-09 17:10:59</t>
  </si>
  <si>
    <t>35-19-A00003_BADEMLER İM-DM_SEFERİHİSAR ÇIKIŞ SAĞ_M10_100970765</t>
  </si>
  <si>
    <t>2024-02-09 02:16:46</t>
  </si>
  <si>
    <t>2024-02-09 02:32:00</t>
  </si>
  <si>
    <t>45-72-L00861_KARAYAĞCI TR-1_B_B_56404032</t>
  </si>
  <si>
    <t>2024-02-06 14:01:32</t>
  </si>
  <si>
    <t>2024-02-06 15:45:48</t>
  </si>
  <si>
    <t>35-09-K03384_K-3384_TRAFO_K04_45354015</t>
  </si>
  <si>
    <t>2024-02-06 10:07:30</t>
  </si>
  <si>
    <t>2024-02-06 13:55:50</t>
  </si>
  <si>
    <t>45-71-M00907_AHMET KOCA TR-3_DIREK TIPI TRAFO HUCRESI_H01_2081986</t>
  </si>
  <si>
    <t>2024-02-12 11:39:44</t>
  </si>
  <si>
    <t>2024-02-12 16:13:27</t>
  </si>
  <si>
    <t>2024-02-13 10:16:23</t>
  </si>
  <si>
    <t>2024-02-13 11:43:43</t>
  </si>
  <si>
    <t>35-27-M00029_TR-29_ _98951110_ _98951110</t>
  </si>
  <si>
    <t>2024-02-09 09:14:05</t>
  </si>
  <si>
    <t>2024-02-09 12:22:24</t>
  </si>
  <si>
    <t>35-19-L00027_TR-27_A_A_56371794</t>
  </si>
  <si>
    <t>2024-02-02 09:24:09</t>
  </si>
  <si>
    <t>2024-02-02 16:05:26</t>
  </si>
  <si>
    <t>35-02-K03649_K-3649_C_C_56368210</t>
  </si>
  <si>
    <t>2024-02-09 15:40:22</t>
  </si>
  <si>
    <t>2024-02-09 18:12:08</t>
  </si>
  <si>
    <t>2024-02-09 02:10:02</t>
  </si>
  <si>
    <t>2024-02-09 07:33:31</t>
  </si>
  <si>
    <t>35-01-A00001_BOĞAZİÇİ İM_SANAYİ_K19_2043023</t>
  </si>
  <si>
    <t>2024-02-08 03:01:02</t>
  </si>
  <si>
    <t>2024-02-08 03:11:03</t>
  </si>
  <si>
    <t>45-72-M00222_ÇITAK TR-1_ÇITAK TR-1_45-72-M00222_2372509</t>
  </si>
  <si>
    <t>2024-02-15 11:22:50</t>
  </si>
  <si>
    <t>45-73-M00067_DM-12/TR-1_ÜNİVERSİTE BAKLACI_M01_65917908</t>
  </si>
  <si>
    <t>2024-02-06 09:05:10</t>
  </si>
  <si>
    <t>2024-02-06 13:16:11</t>
  </si>
  <si>
    <t>35-09-K04293_K-4293_TRAFO_K03_45353102</t>
  </si>
  <si>
    <t>2024-02-06 13:46:54</t>
  </si>
  <si>
    <t>2024-02-06 13:55:29</t>
  </si>
  <si>
    <t>35-26-M00256_ÖZGÖRKEY KÖK_BEŞEVLER KUŞÇUBURUN_M05_65969612</t>
  </si>
  <si>
    <t>2024-02-09 14:50:06</t>
  </si>
  <si>
    <t>2024-02-09 15:19:21</t>
  </si>
  <si>
    <t>35-16-L00253_YERLİ TAHTACI TR-1_ _953340877_ _953340877</t>
  </si>
  <si>
    <t>2024-02-07 21:48:27</t>
  </si>
  <si>
    <t>2024-02-08 00:52:47</t>
  </si>
  <si>
    <t>35-03-M01276_M-1276_ _910891037_ _910891037</t>
  </si>
  <si>
    <t>2024-02-09 16:06:40</t>
  </si>
  <si>
    <t>2024-02-09 20:57:48</t>
  </si>
  <si>
    <t>35-03-K01241_K-1241_K-1241_35-03-K01241_41936426</t>
  </si>
  <si>
    <t>2024-02-08 19:54:20</t>
  </si>
  <si>
    <t>2024-02-08 20:35:41</t>
  </si>
  <si>
    <t>2024-02-07 09:24:31</t>
  </si>
  <si>
    <t>2024-02-07 13:46:11</t>
  </si>
  <si>
    <t>35-22-K00138_K-138 GÖRECE_K-138 GÖRECE_35-22-K00138_2376612</t>
  </si>
  <si>
    <t>2024-02-07 23:34:31</t>
  </si>
  <si>
    <t>35-25-M00059_ÇUKURALTI M-13 ÇAMLIK KÖK_ÇUKURALTI M-23 KÖK_M02_72121116</t>
  </si>
  <si>
    <t>2024-02-13 11:56:47</t>
  </si>
  <si>
    <t>2024-02-13 12:51:25</t>
  </si>
  <si>
    <t>2024-02-09 09:03:11</t>
  </si>
  <si>
    <t>2024-02-09 09:35:03</t>
  </si>
  <si>
    <t>35-07-K04205_K-4205_DIREK TIPI TRAFO HUCRESI_H01_2079790</t>
  </si>
  <si>
    <t>2024-02-07 14:49:17</t>
  </si>
  <si>
    <t>2024-02-07 19:26:07</t>
  </si>
  <si>
    <t>45-84-L00019_GÖKKAYA TR-2_0_955183361_ _955183361</t>
  </si>
  <si>
    <t>2024-02-08 19:54:41</t>
  </si>
  <si>
    <t>2024-02-08 20:44:16</t>
  </si>
  <si>
    <t>45-78-L00721_TR-91/A_DAĞITIM TRF TR-91/A_L03_61302556</t>
  </si>
  <si>
    <t>2024-02-13 11:29:52</t>
  </si>
  <si>
    <t>2024-02-13 12:58:20</t>
  </si>
  <si>
    <t>35-01-A00002_EŞREFPAŞA İM_BAHÇELİ EVLER_K12_2045913</t>
  </si>
  <si>
    <t>2024-02-09 01:13:07</t>
  </si>
  <si>
    <t>2024-02-09 01:17:10</t>
  </si>
  <si>
    <t>35-13-L00075_ŞİRİNCE TR 1_SELÇUK İM_L01_66480011</t>
  </si>
  <si>
    <t>2024-02-06 14:36:49</t>
  </si>
  <si>
    <t>2024-02-06 14:58:55</t>
  </si>
  <si>
    <t>45-73-M00082_ALAŞEHİR TR-82_C_c2_45157492</t>
  </si>
  <si>
    <t>2024-02-07 21:58:04</t>
  </si>
  <si>
    <t>2024-02-07 22:47:18</t>
  </si>
  <si>
    <t>45-83-M00627_ÜÇÜNCÜ KISIM SANAYİ TR-1_TR-6_M03_88328469</t>
  </si>
  <si>
    <t>2024-02-10 16:30:39</t>
  </si>
  <si>
    <t>2024-02-10 21:22:41</t>
  </si>
  <si>
    <t>35-19-M00212_DEMİRCİLİ TR-2_A_A_90997104</t>
  </si>
  <si>
    <t>2024-02-12 11:11:28</t>
  </si>
  <si>
    <t>2024-02-12 12:34:54</t>
  </si>
  <si>
    <t>35-18-L00193_L-193 ESENEVLER_ _950443170_ _950443170</t>
  </si>
  <si>
    <t>2024-02-10 18:43:58</t>
  </si>
  <si>
    <t>2024-02-10 20:08:23</t>
  </si>
  <si>
    <t>35-19-M00212_DEMİRCİLİ TR-2_DEMİRCİLİ TR-2_35-19-M00212_2349497</t>
  </si>
  <si>
    <t>2024-02-12 13:16:17</t>
  </si>
  <si>
    <t>35-31-L00075_BAŞARAN TR-6_BAŞARAN TR-6_35-31-L00075_2351270</t>
  </si>
  <si>
    <t>2024-02-12 07:49:18</t>
  </si>
  <si>
    <t>2024-02-12 10:59:12</t>
  </si>
  <si>
    <t>35-03-K00083_K-83_K-83_35-03-K00083_41957343</t>
  </si>
  <si>
    <t>2024-02-08 13:49:25</t>
  </si>
  <si>
    <t>2024-02-08 14:57:46</t>
  </si>
  <si>
    <t>35-02-M00891_M-891_M-1701_M04_2034652</t>
  </si>
  <si>
    <t>2024-02-09 16:25:47</t>
  </si>
  <si>
    <t>2024-02-09 16:34:23</t>
  </si>
  <si>
    <t>35-30-L00045_TR-45_ _955301693_ _955301693</t>
  </si>
  <si>
    <t>2024-02-06 10:42:37</t>
  </si>
  <si>
    <t>2024-02-06 12:22:28</t>
  </si>
  <si>
    <t>35-02-M00246_M-246_ _910305211_ _910305211</t>
  </si>
  <si>
    <t>2024-02-10 18:01:15</t>
  </si>
  <si>
    <t>2024-02-10 19:09:36</t>
  </si>
  <si>
    <t>35-13-L00062_BELEVİ TR-3_DIREK TIPI TRAFO HUCRESI_H01_2045166</t>
  </si>
  <si>
    <t>2024-02-06 13:52:38</t>
  </si>
  <si>
    <t>2024-02-06 16:01:08</t>
  </si>
  <si>
    <t>2024-02-06 18:28:30</t>
  </si>
  <si>
    <t>2024-02-07 00:02:51</t>
  </si>
  <si>
    <t>2024-02-08 16:25:46</t>
  </si>
  <si>
    <t>2024-02-08 18:15:52</t>
  </si>
  <si>
    <t>35-03-K04203_K-4203_TRAFO_K03_41925747</t>
  </si>
  <si>
    <t>2024-02-08 10:59:31</t>
  </si>
  <si>
    <t>2024-02-08 16:54:50</t>
  </si>
  <si>
    <t>2024-02-06 09:40:08</t>
  </si>
  <si>
    <t>2024-02-06 12:01:44</t>
  </si>
  <si>
    <t>35-03-M01023_M-1023_M.Koçak_910947388_ _910947388</t>
  </si>
  <si>
    <t>2024-02-06 14:39:13</t>
  </si>
  <si>
    <t>2024-02-06 17:09:24</t>
  </si>
  <si>
    <t>35-02-K04715_K-4715_ _99651494_ _99651494</t>
  </si>
  <si>
    <t>2024-02-08 21:36:33</t>
  </si>
  <si>
    <t>2024-02-08 22:51:07</t>
  </si>
  <si>
    <t>35-27-M00383_AŞAĞI YENMİŞ KÖYÜ TR1_D_D_91283385</t>
  </si>
  <si>
    <t>2024-02-10 17:38:12</t>
  </si>
  <si>
    <t>2024-02-10 18:44:09</t>
  </si>
  <si>
    <t>2024-02-06 11:07:48</t>
  </si>
  <si>
    <t>2024-02-06 13:48:41</t>
  </si>
  <si>
    <t>35-09-K03322_K-3322_C_c2_5870126</t>
  </si>
  <si>
    <t>2024-02-10 09:00:47</t>
  </si>
  <si>
    <t>2024-02-10 09:18:17</t>
  </si>
  <si>
    <t>35-28-M00203_HASANLAR TR-1_A_A_56357860</t>
  </si>
  <si>
    <t>2024-02-13 07:47:54</t>
  </si>
  <si>
    <t>2024-02-13 11:35:42</t>
  </si>
  <si>
    <t>45-78-M01394_ÜLKÜ KÖK_KAPLAN BLOK_M02_83839666</t>
  </si>
  <si>
    <t>2024-02-09 17:11:36</t>
  </si>
  <si>
    <t>2024-02-09 17:48:43</t>
  </si>
  <si>
    <t>45-83-A00003_DERBENT TM_AHMETLİ_M18_2063357</t>
  </si>
  <si>
    <t>2024-02-11 12:15:21</t>
  </si>
  <si>
    <t>2024-02-11 12:36:54</t>
  </si>
  <si>
    <t>35-01-K03278_K-3278_Bulvar_911277240_ _911277240</t>
  </si>
  <si>
    <t>2024-02-09 18:17:24</t>
  </si>
  <si>
    <t>2024-02-09 20:11:38</t>
  </si>
  <si>
    <t>45-72-L00272_ÇAMÖNÜ TR-2_B_B_56390598</t>
  </si>
  <si>
    <t>2024-02-13 11:57:31</t>
  </si>
  <si>
    <t>2024-02-13 15:00:29</t>
  </si>
  <si>
    <t>2024-02-14 09:00:09</t>
  </si>
  <si>
    <t>2024-02-14 16:06:06</t>
  </si>
  <si>
    <t>45-73-M00010_DM02/TR19 BİNA ALTI TR_ _945671666_ _945671666</t>
  </si>
  <si>
    <t>2024-02-07 21:43:55</t>
  </si>
  <si>
    <t>2024-02-07 22:50:37</t>
  </si>
  <si>
    <t>35-02-K03959_K-3959_A_A_91278883</t>
  </si>
  <si>
    <t>2024-02-06 11:55:06</t>
  </si>
  <si>
    <t>2024-02-06 14:01:35</t>
  </si>
  <si>
    <t>35-07-M02773_M-2773_M-2038_M10_81657080</t>
  </si>
  <si>
    <t>2024-02-09 03:52:42</t>
  </si>
  <si>
    <t>2024-02-09 04:57:59</t>
  </si>
  <si>
    <t>45-73-M00482_YEŞİLYURT TR-3_TR-8_M09_66867610</t>
  </si>
  <si>
    <t>2024-02-09 08:51:24</t>
  </si>
  <si>
    <t>2024-02-09 09:43:03</t>
  </si>
  <si>
    <t>45-81-M00240_PINARLAR TR-2_A_A_56399188</t>
  </si>
  <si>
    <t>2024-02-06 20:34:21</t>
  </si>
  <si>
    <t>2024-02-06 21:52:58</t>
  </si>
  <si>
    <t>35-22-M00135_KISIK TR-1 (M-135)_C_C_91185288</t>
  </si>
  <si>
    <t>2024-02-06 19:27:56</t>
  </si>
  <si>
    <t>2024-02-06 21:15:51</t>
  </si>
  <si>
    <t>2024-02-10 09:07:14</t>
  </si>
  <si>
    <t>2024-02-10 16:46:43</t>
  </si>
  <si>
    <t>45-71-M01287_TEPECİK KÖYÜ TR-2_A_A_91078909</t>
  </si>
  <si>
    <t>2024-02-06 15:15:37</t>
  </si>
  <si>
    <t>2024-02-06 17:19:03</t>
  </si>
  <si>
    <t>45-71-M00190_MURADİYE DM-4_MURADİYE DM-4/12_M013_100965962</t>
  </si>
  <si>
    <t>2024-02-02 14:18:34</t>
  </si>
  <si>
    <t>2024-02-02 15:26:38</t>
  </si>
  <si>
    <t>35-02-K01545_K-1545_D_D1B_5849363</t>
  </si>
  <si>
    <t>2024-02-08 17:18:54</t>
  </si>
  <si>
    <t>2024-02-08 18:53:07</t>
  </si>
  <si>
    <t>2024-02-09 16:02:56</t>
  </si>
  <si>
    <t>2024-02-09 17:02:42</t>
  </si>
  <si>
    <t>35-23-M00025_YENİ FOÇA TR-25_42098425_42098425_56368111</t>
  </si>
  <si>
    <t>2024-02-08 18:39:10</t>
  </si>
  <si>
    <t>2024-02-08 19:16:25</t>
  </si>
  <si>
    <t>35-02-M03570_M-3570(YATIRIM REZERVE)_B_B1B_5855995</t>
  </si>
  <si>
    <t>2024-02-08 10:31:05</t>
  </si>
  <si>
    <t>2024-02-08 11:48:25</t>
  </si>
  <si>
    <t>35-24-L00217_KINIK TR-26_ _955220597_ _955220597</t>
  </si>
  <si>
    <t>2024-02-08 09:45:04</t>
  </si>
  <si>
    <t>2024-02-08 10:58:32</t>
  </si>
  <si>
    <t>45-71-M00317_DM-12/03 (KIZ YURDU YANI)_ÖZ ÖZGE SIT_953199930_ _953199930</t>
  </si>
  <si>
    <t>2024-02-06 11:33:05</t>
  </si>
  <si>
    <t>2024-02-06 13:30:28</t>
  </si>
  <si>
    <t>35-14-M00271_M-271 KARAKAYALAR DM_SAZLIGÖL_M02_2097322</t>
  </si>
  <si>
    <t>2024-02-09 02:16:51</t>
  </si>
  <si>
    <t>2024-02-09 02:46:39</t>
  </si>
  <si>
    <t>35-18-L00014_L-14 SEVTUR_ _950440158_ _950440158</t>
  </si>
  <si>
    <t>2024-02-14 11:42:35</t>
  </si>
  <si>
    <t>2024-02-14 20:33:49</t>
  </si>
  <si>
    <t>45-78-L00625_ÇAVLU TR-2_ÇAVLU TR-2_45-78-L00625_2367499</t>
  </si>
  <si>
    <t>2024-02-08 15:51:28</t>
  </si>
  <si>
    <t>2024-02-08 17:26:40</t>
  </si>
  <si>
    <t>2024-02-07 21:40:31</t>
  </si>
  <si>
    <t>2024-02-08 00:19:24</t>
  </si>
  <si>
    <t>35-01-K00734_K-734_B_B1_5919473</t>
  </si>
  <si>
    <t>2024-02-12 09:54:24</t>
  </si>
  <si>
    <t>2024-02-12 10:41:53</t>
  </si>
  <si>
    <t>35-01-K00002_K-2_K_C1_5871532</t>
  </si>
  <si>
    <t>2024-02-05 12:10:49</t>
  </si>
  <si>
    <t>2024-02-05 17:00:57</t>
  </si>
  <si>
    <t>35-19-L00005_TR-5_İÇMELER_L03_72124010</t>
  </si>
  <si>
    <t>2024-02-13 13:36:59</t>
  </si>
  <si>
    <t>2024-02-13 14:24:25</t>
  </si>
  <si>
    <t>45-83-M00625_ERGENEKON TR-10_ÜÇÜNCÜ KISIM SANAYİ TR-1_M03_61287345</t>
  </si>
  <si>
    <t>2024-02-07 23:12:05</t>
  </si>
  <si>
    <t>2024-02-07 23:38:00</t>
  </si>
  <si>
    <t>2024-02-08 21:53:25</t>
  </si>
  <si>
    <t>2024-02-08 22:53:24</t>
  </si>
  <si>
    <t>45-72-M00603_AKHİSAR DEVLET HASTANESİ_TR-1/10_M04_66475277</t>
  </si>
  <si>
    <t>2024-02-09 09:08:54</t>
  </si>
  <si>
    <t>2024-02-09 09:22:23</t>
  </si>
  <si>
    <t>45-82-M00205_DEREKÖY KÖK-2_IŞIKLAR-3_M04_82862518</t>
  </si>
  <si>
    <t>2024-02-06 11:51:38</t>
  </si>
  <si>
    <t>2024-02-06 12:51:50</t>
  </si>
  <si>
    <t>35-02-M02850_M-2850_D_D_81979435</t>
  </si>
  <si>
    <t>2024-02-09 07:17:06</t>
  </si>
  <si>
    <t>2024-02-09 08:54:25</t>
  </si>
  <si>
    <t>35-24-M00208_KINIK ORGANİZE DM_ORGANİZE 266_M14_83158577</t>
  </si>
  <si>
    <t>2024-02-09 08:27:37</t>
  </si>
  <si>
    <t>2024-02-09 08:40:47</t>
  </si>
  <si>
    <t>2024-02-09 00:24:55</t>
  </si>
  <si>
    <t>2024-02-09 00:44:58</t>
  </si>
  <si>
    <t>35-18-L00281_L-281_A_A_91319758</t>
  </si>
  <si>
    <t>2024-02-13 12:05:12</t>
  </si>
  <si>
    <t>2024-02-13 19:48:30</t>
  </si>
  <si>
    <t>35-02-M01563_M-1563_ _911941704_ _911941704</t>
  </si>
  <si>
    <t>2024-02-08 15:33:38</t>
  </si>
  <si>
    <t>2024-02-08 19:43:18</t>
  </si>
  <si>
    <t>45-83-M00658_TR-2/58 (GÜLLÜPINAR)_KÜÇÜK SANAYİ SİTESİ TR-1_M016_95321915</t>
  </si>
  <si>
    <t>2024-02-08 17:51:43</t>
  </si>
  <si>
    <t>2024-02-08 18:15:00</t>
  </si>
  <si>
    <t>35-19-M00252_TR-252_TR-252_35-19-M00252_2363709</t>
  </si>
  <si>
    <t>2024-02-11 13:11:00</t>
  </si>
  <si>
    <t>2024-02-11 13:53:11</t>
  </si>
  <si>
    <t>45-73-M00491_ULUDERBENT DM_DAĞCIYUSUF _M06_95492114</t>
  </si>
  <si>
    <t>2024-02-03 12:05:50</t>
  </si>
  <si>
    <t>2024-02-03 14:25:56</t>
  </si>
  <si>
    <t>2024-02-13 11:44:41</t>
  </si>
  <si>
    <t>2024-02-13 15:46:52</t>
  </si>
  <si>
    <t>35-17-M00027_TR-27___56353325</t>
  </si>
  <si>
    <t>2024-02-08 01:52:36</t>
  </si>
  <si>
    <t>2024-02-08 02:17:37</t>
  </si>
  <si>
    <t>35-02-M02902_M-2902_E_TR1-E01_83787618</t>
  </si>
  <si>
    <t>2024-02-08 08:59:35</t>
  </si>
  <si>
    <t>2024-02-08 10:07:09</t>
  </si>
  <si>
    <t>35-01-K00510_K-510_ _911250594_ _911250594</t>
  </si>
  <si>
    <t>2024-02-06 08:33:49</t>
  </si>
  <si>
    <t>2024-02-06 10:33:09</t>
  </si>
  <si>
    <t>35-03-M03128_M-3128(YATIRIM REZERVE)_M-3128(YATIRIM REZERVE)_35-03-M03128_81835983</t>
  </si>
  <si>
    <t>2024-02-09 09:21:10</t>
  </si>
  <si>
    <t>2024-02-09 13:18:16</t>
  </si>
  <si>
    <t>45-71-M01699_YUNTDAĞYENİCE KÖYÜ TR-1_A_A_91425070</t>
  </si>
  <si>
    <t>2024-02-08 11:32:45</t>
  </si>
  <si>
    <t>2024-02-08 12:30:36</t>
  </si>
  <si>
    <t>35-01-K03011_K-3011_F_F_56383966</t>
  </si>
  <si>
    <t>2024-02-08 04:17:03</t>
  </si>
  <si>
    <t>2024-02-08 05:52:47</t>
  </si>
  <si>
    <t>35-28-L00003_MENEMEN TR-3_A_A_56359437</t>
  </si>
  <si>
    <t>2024-02-08 02:14:02</t>
  </si>
  <si>
    <t>2024-02-08 03:09:17</t>
  </si>
  <si>
    <t>35-18-A00002_ALAÇATI İM_L-299 ARITMA_L13_2052461</t>
  </si>
  <si>
    <t>2024-02-08 08:54:26</t>
  </si>
  <si>
    <t>2024-02-08 11:49:36</t>
  </si>
  <si>
    <t>45-72-A00002_MORALILAR İM_MORALILAR TARIMSAL SULAMA_L04_2100630</t>
  </si>
  <si>
    <t>2024-02-10 17:08:15</t>
  </si>
  <si>
    <t>2024-02-10 17:31:57</t>
  </si>
  <si>
    <t>45-77-L00105_SARAÇLAR TR-1_ _945501337_ _945501337</t>
  </si>
  <si>
    <t>2024-02-08 10:26:28</t>
  </si>
  <si>
    <t>2024-02-08 11:52:47</t>
  </si>
  <si>
    <t>35-01-M02792_M-2792_A_A3_5870725</t>
  </si>
  <si>
    <t>2024-02-11 12:34:45</t>
  </si>
  <si>
    <t>2024-02-11 13:29:34</t>
  </si>
  <si>
    <t>2024-02-02 11:11:29</t>
  </si>
  <si>
    <t>2024-02-02 18:39:57</t>
  </si>
  <si>
    <t>45-71-M00260_TURGUTALP KÖK_DM-18/08 UNCUBOZKÖY_M01_72233760</t>
  </si>
  <si>
    <t>2024-02-11 12:53:43</t>
  </si>
  <si>
    <t>2024-02-11 14:28:04</t>
  </si>
  <si>
    <t>2024-02-07 20:45:32</t>
  </si>
  <si>
    <t>2024-02-07 20:56:36</t>
  </si>
  <si>
    <t>2024-02-09 17:27:44</t>
  </si>
  <si>
    <t>2024-02-09 19:51:52</t>
  </si>
  <si>
    <t>35-01-K00847_K-847_ _912374638_ _912374638</t>
  </si>
  <si>
    <t>2024-02-07 20:21:25</t>
  </si>
  <si>
    <t>2024-02-08 04:06:41</t>
  </si>
  <si>
    <t>2024-02-08 05:39:00</t>
  </si>
  <si>
    <t>2024-02-05 21:24:48</t>
  </si>
  <si>
    <t>2024-02-05 22:42:49</t>
  </si>
  <si>
    <t>35-15-A00002_YOLÜSTÜ İM_BİRGİ-2_L11_2076434</t>
  </si>
  <si>
    <t>2024-02-09 09:06:38</t>
  </si>
  <si>
    <t>2024-02-09 15:08:53</t>
  </si>
  <si>
    <t>35-09-M00254_M-254_ _97786036_ _97786036</t>
  </si>
  <si>
    <t>2024-02-11 12:59:20</t>
  </si>
  <si>
    <t>2024-02-11 16:48:10</t>
  </si>
  <si>
    <t>2024-02-10 16:05:57</t>
  </si>
  <si>
    <t>2024-02-10 18:37:29</t>
  </si>
  <si>
    <t>35-07-K00458_K-458_ _97567245_ _97567245</t>
  </si>
  <si>
    <t>2024-02-07 13:36:22</t>
  </si>
  <si>
    <t>2024-02-07 14:51:25</t>
  </si>
  <si>
    <t>45-78-L00035_TR-35_ _953251291_ _953251291</t>
  </si>
  <si>
    <t>2024-02-10 14:46:40</t>
  </si>
  <si>
    <t>2024-02-10 17:05:13</t>
  </si>
  <si>
    <t>2024-02-08 07:37:13</t>
  </si>
  <si>
    <t>2024-02-08 09:18:58</t>
  </si>
  <si>
    <t>2024-02-10 16:29:04</t>
  </si>
  <si>
    <t>2024-02-10 17:02:29</t>
  </si>
  <si>
    <t>45-83-M00004_TR-1/4_C_C_56398713</t>
  </si>
  <si>
    <t>2024-02-10 16:54:03</t>
  </si>
  <si>
    <t>2024-02-10 21:00:17</t>
  </si>
  <si>
    <t>35-01-M01535_M-1535_A_A_56375941</t>
  </si>
  <si>
    <t>2024-02-07 21:57:53</t>
  </si>
  <si>
    <t>2024-02-07 22:34:19</t>
  </si>
  <si>
    <t>2024-02-07 21:23:55</t>
  </si>
  <si>
    <t>2024-02-07 21:28:00</t>
  </si>
  <si>
    <t>35-28-M00176_ASARLIK TR-5_D_D_91416794</t>
  </si>
  <si>
    <t>2024-02-08 16:59:17</t>
  </si>
  <si>
    <t>2024-02-08 20:08:18</t>
  </si>
  <si>
    <t>45-77-L00017_TR-17_TR-22_L05_2107676</t>
  </si>
  <si>
    <t>2024-02-07 13:14:27</t>
  </si>
  <si>
    <t>2024-02-07 15:00:02</t>
  </si>
  <si>
    <t>45-75-M00057_GÜNEŞLİ TR-2_TR-15_M05_2092072</t>
  </si>
  <si>
    <t>2024-02-08 09:08:20</t>
  </si>
  <si>
    <t>2024-02-08 09:55:14</t>
  </si>
  <si>
    <t>35-01-K00135_K-135_ST_F2_5915370</t>
  </si>
  <si>
    <t>2024-02-09 15:39:51</t>
  </si>
  <si>
    <t>2024-02-09 16:09:50</t>
  </si>
  <si>
    <t>45-71-M00229_MURADİYE ORTA ÖLÇEKLİ SANAYİ TR-11_PANO_953245533_ _953245533</t>
  </si>
  <si>
    <t>2024-02-06 08:52:15</t>
  </si>
  <si>
    <t>2024-02-06 12:16:42</t>
  </si>
  <si>
    <t>35-04-K03010_K-3010_D_D3B_5819872</t>
  </si>
  <si>
    <t>2024-02-06 08:45:42</t>
  </si>
  <si>
    <t>2024-02-06 09:56:03</t>
  </si>
  <si>
    <t>45-71-M00140_CANPAŞA KÖK_ALİ ÖRÜMLÜ_M06_72246820</t>
  </si>
  <si>
    <t>2024-02-10 15:25:11</t>
  </si>
  <si>
    <t>2024-02-10 17:12:35</t>
  </si>
  <si>
    <t>45-71-M01854_MURADİYE DM-7/1_DM-5/7 KÖK_M01_2125935</t>
  </si>
  <si>
    <t>2024-02-08 22:19:12</t>
  </si>
  <si>
    <t>2024-02-09 00:21:19</t>
  </si>
  <si>
    <t>35-16-L00017_TR-17_TR-9_L02_72003325</t>
  </si>
  <si>
    <t>2024-02-03 10:02:12</t>
  </si>
  <si>
    <t>2024-02-03 17:05:12</t>
  </si>
  <si>
    <t>45-78-L00272_ÇAMURHAMAMI TR-2_C_C_91140379</t>
  </si>
  <si>
    <t>2024-02-12 10:30:58</t>
  </si>
  <si>
    <t>2024-02-12 11:55:56</t>
  </si>
  <si>
    <t>35-01-K00231_K-231_ _911207662_ _911207662</t>
  </si>
  <si>
    <t>2024-02-10 14:10:51</t>
  </si>
  <si>
    <t>35-03-M03424_M-3424_M-3424_35-03-M03424_100797330</t>
  </si>
  <si>
    <t>2024-02-06 11:18:30</t>
  </si>
  <si>
    <t>2024-02-06 12:12:10</t>
  </si>
  <si>
    <t>35-17-M00216_YENİ ŞAKRAN TR-19_YENİ ŞAKRAN TR-19_35-17-M00216_66296981</t>
  </si>
  <si>
    <t>2024-02-08 19:47:12</t>
  </si>
  <si>
    <t>2024-02-08 21:06:56</t>
  </si>
  <si>
    <t>2024-02-09 18:22:37</t>
  </si>
  <si>
    <t>45-77-L00307_ORTAKÖY TR-2_ _945501975_ _945501975</t>
  </si>
  <si>
    <t>2024-02-09 19:51:54</t>
  </si>
  <si>
    <t>2024-02-09 22:00:16</t>
  </si>
  <si>
    <t>35-07-M03305_M-3305(YATIRIM REZERVE)_ _97526911_ _97526911</t>
  </si>
  <si>
    <t>2024-02-09 16:39:03</t>
  </si>
  <si>
    <t>2024-02-09 20:20:00</t>
  </si>
  <si>
    <t>35-04-K00018_K-18_D_K18D1B_5808390</t>
  </si>
  <si>
    <t>2024-02-09 00:18:13</t>
  </si>
  <si>
    <t>2024-02-09 00:59:23</t>
  </si>
  <si>
    <t>45-71-M00199_MURADİYE TR-2 SU DEPOSU_ALI KAYA_953221327_ _953221327</t>
  </si>
  <si>
    <t>2024-02-09 15:07:04</t>
  </si>
  <si>
    <t>2024-02-09 18:33:00</t>
  </si>
  <si>
    <t>35-23-M00180_BAĞARASI TR-11_C_C_56358290</t>
  </si>
  <si>
    <t>2024-02-07 21:36:46</t>
  </si>
  <si>
    <t>2024-02-07 22:21:47</t>
  </si>
  <si>
    <t>45-71-M02145_MURADİYE DM-8 _MURADİYE DM-7/1 ÇIKIŞ_M03_60746439</t>
  </si>
  <si>
    <t>2024-02-08 20:59:28</t>
  </si>
  <si>
    <t>2024-02-08 22:21:57</t>
  </si>
  <si>
    <t>2024-02-08 22:07:54</t>
  </si>
  <si>
    <t>2024-02-08 22:56:30</t>
  </si>
  <si>
    <t>35-23-M00044_YENİFOÇA TR-44_A_A_56388988</t>
  </si>
  <si>
    <t>2024-02-13 11:46:30</t>
  </si>
  <si>
    <t>2024-02-13 14:26:49</t>
  </si>
  <si>
    <t>45-80-M00052_PAŞAKÖY KÖK_AYDINLAR ÇIKIŞI_M06_72063857</t>
  </si>
  <si>
    <t>2024-02-06 09:00:24</t>
  </si>
  <si>
    <t>2024-02-06 09:02:00</t>
  </si>
  <si>
    <t>2024-02-08 20:43:28</t>
  </si>
  <si>
    <t>2024-02-08 21:43:59</t>
  </si>
  <si>
    <t>35-10-K03826_K-3826_A_a2_5877635</t>
  </si>
  <si>
    <t>2024-02-09 22:26:56</t>
  </si>
  <si>
    <t>2024-02-10 02:21:49</t>
  </si>
  <si>
    <t>35-03-M01524_M-1524 ÇİNÇİN MEVKİİ_M-1524 ÇİNÇİN MEVKİİ_35-03-M01524_2375780</t>
  </si>
  <si>
    <t>2024-02-10 18:18:32</t>
  </si>
  <si>
    <t>2024-02-10 19:36:25</t>
  </si>
  <si>
    <t>35-18-L00119_L-119 OVACIK_DAM_950462015_ _950462015</t>
  </si>
  <si>
    <t>2024-02-10 21:19:08</t>
  </si>
  <si>
    <t>2024-02-11 01:30:52</t>
  </si>
  <si>
    <t>35-15-M00341_BALABANLI NİHAT KUZUM SULAMA GRB TR-9_A_A_91349868</t>
  </si>
  <si>
    <t>2024-02-12 09:53:15</t>
  </si>
  <si>
    <t>2024-02-12 12:52:13</t>
  </si>
  <si>
    <t>35-29-M00051_DM-1/51_DM-1/51_35-29-M00051_2368096</t>
  </si>
  <si>
    <t>2024-02-06 05:25:41</t>
  </si>
  <si>
    <t>2024-02-06 06:07:41</t>
  </si>
  <si>
    <t>35-10-M02823_M-2823_SANAL BINA_967142512_ _967142512</t>
  </si>
  <si>
    <t>2024-02-10 15:13:39</t>
  </si>
  <si>
    <t>2024-02-10 17:19:09</t>
  </si>
  <si>
    <t>35-18-A00003_ÇİFTLİK İM_TURSİTE_L14_2054627</t>
  </si>
  <si>
    <t>2024-02-08 23:04:02</t>
  </si>
  <si>
    <t>2024-02-08 23:38:24</t>
  </si>
  <si>
    <t>35-01-K00135_K-135_K-135_35-01-K00135_2374443</t>
  </si>
  <si>
    <t>2024-02-02 17:12:17</t>
  </si>
  <si>
    <t>2024-02-02 21:35:38</t>
  </si>
  <si>
    <t>35-18-L00036_L-36_A_A_91450777</t>
  </si>
  <si>
    <t>2024-02-10 01:13:57</t>
  </si>
  <si>
    <t>2024-02-10 05:38:28</t>
  </si>
  <si>
    <t>35-02-K02008_K-2008_K-2008_35-02-K02008_42315971</t>
  </si>
  <si>
    <t>2024-02-07 02:37:32</t>
  </si>
  <si>
    <t>2024-02-07 03:27:20</t>
  </si>
  <si>
    <t>35-09-K01932_K-1932_TRAFO_K04_45353635</t>
  </si>
  <si>
    <t>2024-02-06 10:04:32</t>
  </si>
  <si>
    <t>2024-02-06 13:56:12</t>
  </si>
  <si>
    <t>35-01-K00442_K-442_Meliha Doğan Akad İ.Ö.O_910700550_ _910700550</t>
  </si>
  <si>
    <t>2024-02-12 11:12:06</t>
  </si>
  <si>
    <t>2024-02-12 13:17:12</t>
  </si>
  <si>
    <t>45-75-M00056_GÜNEŞLİ KÖK_TR-11_M07_67577848</t>
  </si>
  <si>
    <t>2024-02-09 08:11:17</t>
  </si>
  <si>
    <t>2024-02-09 08:54:32</t>
  </si>
  <si>
    <t>45-76-M00025_KIRKAĞAÇ TR-25_0_955240283_ _955240283</t>
  </si>
  <si>
    <t>2024-02-13 10:42:54</t>
  </si>
  <si>
    <t>2024-02-13 12:23:36</t>
  </si>
  <si>
    <t>35-28-M00444_MALTEPE TR-1_A_A_91030036</t>
  </si>
  <si>
    <t>2024-02-06 18:14:33</t>
  </si>
  <si>
    <t>2024-02-07 00:19:57</t>
  </si>
  <si>
    <t>45-78-L00056_TR-56_ENDÜSTRİ MESLEK LİSESİ_L04_65911631</t>
  </si>
  <si>
    <t>2024-02-15 12:36:03</t>
  </si>
  <si>
    <t>2024-02-15 12:47:21</t>
  </si>
  <si>
    <t>35-18-A00001_ÇEŞME İM_ÇEŞME-2_M06_2105929</t>
  </si>
  <si>
    <t>2024-02-06 08:44:09</t>
  </si>
  <si>
    <t>2024-02-06 08:44:28</t>
  </si>
  <si>
    <t>45-73-M01270_DM06-TR11_ _945674567_ _945674567</t>
  </si>
  <si>
    <t>2024-02-10 16:47:10</t>
  </si>
  <si>
    <t>2024-02-10 18:18:14</t>
  </si>
  <si>
    <t>35-23-M00051_YENİFOÇA TR-51_YENİFOÇA TR-45_M02_72156982</t>
  </si>
  <si>
    <t>2024-02-06 13:05:47</t>
  </si>
  <si>
    <t>2024-02-06 14:22:37</t>
  </si>
  <si>
    <t>35-24-M00205_NARLIGEÇİT KÖK(TR-32)_NARLIGEÇİT SULAMA_M3_2073900</t>
  </si>
  <si>
    <t>2024-02-09 08:42:05</t>
  </si>
  <si>
    <t>2024-02-09 09:07:15</t>
  </si>
  <si>
    <t>35-15-L00840_VELİLER DM_BÜLBÜLLER-KERPİÇLİK_L01_66945989</t>
  </si>
  <si>
    <t>2024-02-09 09:24:15</t>
  </si>
  <si>
    <t>2024-02-09 11:47:50</t>
  </si>
  <si>
    <t>35-18-L00470_L-470 KÖK_REİSDERE_L04_72090182</t>
  </si>
  <si>
    <t>2024-02-08 21:59:53</t>
  </si>
  <si>
    <t>2024-02-09 00:38:53</t>
  </si>
  <si>
    <t>2024-02-08 22:36:05</t>
  </si>
  <si>
    <t>2024-02-08 23:02:51</t>
  </si>
  <si>
    <t>35-13-A00002_BELEVİ İM_MEHMETLER_L12_2064136</t>
  </si>
  <si>
    <t>2024-02-09 01:12:04</t>
  </si>
  <si>
    <t>2024-02-09 01:37:09</t>
  </si>
  <si>
    <t>45-75-M00470_KIRAN KÖYÜ TR-2_B_B_86397158</t>
  </si>
  <si>
    <t>2024-02-09 21:50:25</t>
  </si>
  <si>
    <t>2024-02-09 22:41:27</t>
  </si>
  <si>
    <t>2024-02-11 14:27:02</t>
  </si>
  <si>
    <t>2024-02-11 15:06:29</t>
  </si>
  <si>
    <t>2024-02-11 04:36:43</t>
  </si>
  <si>
    <t>2024-02-11 05:49:45</t>
  </si>
  <si>
    <t>2024-02-03 09:02:10</t>
  </si>
  <si>
    <t>2024-02-03 13:35:30</t>
  </si>
  <si>
    <t>35-01-K01162_K-1162_C_C_56364688</t>
  </si>
  <si>
    <t>2024-02-04 19:25:04</t>
  </si>
  <si>
    <t>2024-02-04 21:14:15</t>
  </si>
  <si>
    <t>35-18-A00003_ÇİFTLİK İM_DM-1_L02_2105931</t>
  </si>
  <si>
    <t>2024-02-08 22:48:18</t>
  </si>
  <si>
    <t>2024-02-08 22:55:48</t>
  </si>
  <si>
    <t>35-01-K01204_K-1204_A_A_56363493</t>
  </si>
  <si>
    <t>2024-02-11 12:44:09</t>
  </si>
  <si>
    <t>2024-02-11 14:45:04</t>
  </si>
  <si>
    <t>35-26-M00809_DM-5/18_DM-5/18_35-26-M00809_65905333</t>
  </si>
  <si>
    <t>2024-02-06 19:16:01</t>
  </si>
  <si>
    <t>2024-02-06 22:05:11</t>
  </si>
  <si>
    <t>35-16-L00105_TR-105_TR-105_35-16-L00105_72036377</t>
  </si>
  <si>
    <t>2024-02-09 17:52:02</t>
  </si>
  <si>
    <t>35-18-A00004_GERMİYAN İM_KARABURUN-3 (ALAÇATI TM)_M05_66027115</t>
  </si>
  <si>
    <t>2024-02-09 00:54:32</t>
  </si>
  <si>
    <t>2024-02-09 04:46:13</t>
  </si>
  <si>
    <t>35-27-M00045_TR-45_B_B01b_66364610</t>
  </si>
  <si>
    <t>2024-02-11 14:49:53</t>
  </si>
  <si>
    <t>2024-02-11 19:31:26</t>
  </si>
  <si>
    <t>35-10-M02605_M-2605 YELKİ DM_ZEYBEK_M03_2035430</t>
  </si>
  <si>
    <t>2024-02-09 23:25:35</t>
  </si>
  <si>
    <t>2024-02-10 01:33:32</t>
  </si>
  <si>
    <t>35-04-M02100_M-2100_ _942022846_ _942022846</t>
  </si>
  <si>
    <t>2024-02-14 09:59:03</t>
  </si>
  <si>
    <t>2024-02-14 11:49:39</t>
  </si>
  <si>
    <t>35-01-M01306_M-1306_C_C_56375237</t>
  </si>
  <si>
    <t>2024-02-09 00:39:06</t>
  </si>
  <si>
    <t>2024-02-09 03:33:45</t>
  </si>
  <si>
    <t>35-10-L00056_PAYAMLI TR-1_PAYAMLI TR-1_35-10-L00056_2361802</t>
  </si>
  <si>
    <t>2024-02-12 11:17:08</t>
  </si>
  <si>
    <t>2024-02-12 13:04:57</t>
  </si>
  <si>
    <t>35-21-L00044_AKÇAKİLİSE TR-1_B_B_76803841</t>
  </si>
  <si>
    <t>2024-02-06 14:32:10</t>
  </si>
  <si>
    <t>2024-02-06 18:24:12</t>
  </si>
  <si>
    <t>35-27-M00017_TR-17_TR-17_35-27-M00017_2367802</t>
  </si>
  <si>
    <t>2024-02-11 13:46:42</t>
  </si>
  <si>
    <t>35-16-L00114_TR-114_TR-114_35-16-L00114_2347077</t>
  </si>
  <si>
    <t>2024-02-14 12:03:45</t>
  </si>
  <si>
    <t>2024-02-14 12:41:30</t>
  </si>
  <si>
    <t>35-01-A00005_ALSANCAK TM_DARAGACI_K19_2308242</t>
  </si>
  <si>
    <t>2024-02-09 20:38:09</t>
  </si>
  <si>
    <t>2024-02-09 22:00:51</t>
  </si>
  <si>
    <t>2024-02-06 16:13:01</t>
  </si>
  <si>
    <t>2024-02-06 17:09:10</t>
  </si>
  <si>
    <t>35-02-K04353_K-4353_ _99488656_ _99488656</t>
  </si>
  <si>
    <t>2024-02-08 19:38:15</t>
  </si>
  <si>
    <t>2024-02-08 22:56:27</t>
  </si>
  <si>
    <t>35-30-M00203_GRUPKENT TR-1_GRUPKENT TR-1_35-30-M00203_2352444</t>
  </si>
  <si>
    <t>2024-02-08 17:43:07</t>
  </si>
  <si>
    <t>2024-02-08 19:22:23</t>
  </si>
  <si>
    <t>35-02-M01432_M-1432_ _912853244_ _912853244</t>
  </si>
  <si>
    <t>2024-02-12 10:55:01</t>
  </si>
  <si>
    <t>2024-02-12 11:35:41</t>
  </si>
  <si>
    <t>35-26-L00207_EĞERCİ TR-3_B_B_90966113</t>
  </si>
  <si>
    <t>2024-02-03 08:06:07</t>
  </si>
  <si>
    <t>2024-02-03 11:39:56</t>
  </si>
  <si>
    <t>35-18-L00455_L-455_7044029_7044029_56372189</t>
  </si>
  <si>
    <t>2024-02-08 22:44:03</t>
  </si>
  <si>
    <t>2024-02-09 05:22:53</t>
  </si>
  <si>
    <t>35-15-M00222_GERELİ KÖYÜ KAVAKKUYU TR 5_GERELİ KÖYÜ KAVAKKUYU TR 5_35-15-M00222_2365388</t>
  </si>
  <si>
    <t>2024-02-13 11:05:29</t>
  </si>
  <si>
    <t>2024-02-13 11:56:18</t>
  </si>
  <si>
    <t>2024-02-11 14:09:21</t>
  </si>
  <si>
    <t>2024-02-11 15:09:25</t>
  </si>
  <si>
    <t>35-04-K01371_K-1371_K-1371_35-04-K01371_2347577</t>
  </si>
  <si>
    <t>2024-02-14 09:59:20</t>
  </si>
  <si>
    <t>2024-02-14 11:16:36</t>
  </si>
  <si>
    <t>2024-02-11 12:10:18</t>
  </si>
  <si>
    <t>2024-02-11 13:58:51</t>
  </si>
  <si>
    <t>35-19-L00167_GÜLBAHÇE TR-7_B_B_65508701</t>
  </si>
  <si>
    <t>2024-02-11 13:52:22</t>
  </si>
  <si>
    <t>2024-02-11 15:33:22</t>
  </si>
  <si>
    <t>35-20-L00087_KARAHALİLLİ KÖK_TOKATBAŞI_L05_66504220</t>
  </si>
  <si>
    <t>2024-02-06 11:00:01</t>
  </si>
  <si>
    <t>2024-02-06 11:29:35</t>
  </si>
  <si>
    <t>35-16-M00153_BÖLCEK DM_BÖLCEK_M03_82962749</t>
  </si>
  <si>
    <t>2024-02-06 11:28:47</t>
  </si>
  <si>
    <t>2024-02-06 12:33:24</t>
  </si>
  <si>
    <t>35-18-L00043Ö_L-43 MELTEM SİTESİ ÖZEL__L01_2323905</t>
  </si>
  <si>
    <t>2024-02-10 11:36:43</t>
  </si>
  <si>
    <t>2024-02-10 16:38:15</t>
  </si>
  <si>
    <t>35-04-K01032_K-1032_K-1032_35-04-K01032_2376329</t>
  </si>
  <si>
    <t>2024-02-10 16:45:00</t>
  </si>
  <si>
    <t>2024-02-10 17:42:56</t>
  </si>
  <si>
    <t>35-18-L00321_L-321_L-317 - L-319 BAHÇELİEVLER_L04_72091107</t>
  </si>
  <si>
    <t>2024-02-10 17:13:54</t>
  </si>
  <si>
    <t>2024-02-10 22:24:29</t>
  </si>
  <si>
    <t>35-28-M00534_KFC KÖK_HatBaşıAyırıcı_53133552_M01_53133552</t>
  </si>
  <si>
    <t>2024-02-06 12:56:59</t>
  </si>
  <si>
    <t>2024-02-06 20:08:37</t>
  </si>
  <si>
    <t>35-28-M00047_ULUKENT DM-4/5_A_a1b_5760057</t>
  </si>
  <si>
    <t>2024-02-13 11:27:33</t>
  </si>
  <si>
    <t>2024-02-13 17:57:38</t>
  </si>
  <si>
    <t>35-21-L00093_YAYLA KÖYÜ TR-1_YAYLA KÖYÜ TR-1_35-21-L00093_2376073</t>
  </si>
  <si>
    <t>2024-02-10 09:45:07</t>
  </si>
  <si>
    <t>2024-02-10 17:02:39</t>
  </si>
  <si>
    <t>45-79-M00289_BAĞLICA TR-4_BAĞLICA TR-4_45-79-M00289_2366785</t>
  </si>
  <si>
    <t>2024-02-09 09:40:24</t>
  </si>
  <si>
    <t>2024-02-09 14:48:17</t>
  </si>
  <si>
    <t>35-28-M00964_MENEMEN DM-6/13_A_A01_83734882</t>
  </si>
  <si>
    <t>2024-02-15 10:50:43</t>
  </si>
  <si>
    <t>2024-02-15 12:06:51</t>
  </si>
  <si>
    <t>35-29-L00268_KÜÇÜKKALE YEŞİLKENT TR-2_C_C_56355658</t>
  </si>
  <si>
    <t>2024-02-12 11:40:57</t>
  </si>
  <si>
    <t>2024-02-12 12:53:31</t>
  </si>
  <si>
    <t>35-28-M00389_VİLLAKENT TR-3_0_953372092_ _953372092</t>
  </si>
  <si>
    <t>2024-02-16 09:44:53</t>
  </si>
  <si>
    <t>2024-02-16 17:19:38</t>
  </si>
  <si>
    <t>35-03-M00985_M-985_ _910766437_ _910766437</t>
  </si>
  <si>
    <t>2024-02-10 17:40:21</t>
  </si>
  <si>
    <t>2024-02-10 21:03:42</t>
  </si>
  <si>
    <t>45-75-M00267_BOYALI ÇAYBAŞI TR-1_B_B_91438669</t>
  </si>
  <si>
    <t>2024-02-06 09:18:00</t>
  </si>
  <si>
    <t>2024-02-06 11:52:13</t>
  </si>
  <si>
    <t>45-78-M00974_AKÖREN TR-19 KÖK_ÇOBANOĞLU_M01_66244779</t>
  </si>
  <si>
    <t>2024-02-07 08:00:01</t>
  </si>
  <si>
    <t>2024-02-07 09:19:11</t>
  </si>
  <si>
    <t>45-71-M00077_İĞDECİK KÖK_SULAMALAR_M05_72234124</t>
  </si>
  <si>
    <t>2024-02-09 15:09:22</t>
  </si>
  <si>
    <t>2024-02-09 20:34:09</t>
  </si>
  <si>
    <t>35-18-L00335_L-335_HatBaşıAyırıcı_80972647_L02_80972647</t>
  </si>
  <si>
    <t>2024-02-09 20:54:18</t>
  </si>
  <si>
    <t>2024-02-09 20:59:28</t>
  </si>
  <si>
    <t>45-81-M00001_SELENDİ DM_HatBaşıAyırıcı_53135802_M16_53135802</t>
  </si>
  <si>
    <t>2024-02-06 15:23:55</t>
  </si>
  <si>
    <t>2024-02-06 17:19:34</t>
  </si>
  <si>
    <t>35-01-K03834_K-3834_ _911452350_ _911452350</t>
  </si>
  <si>
    <t>2024-02-10 14:28:19</t>
  </si>
  <si>
    <t>2024-02-10 21:17:42</t>
  </si>
  <si>
    <t>35-14-L00025_L-25_PANO_956659937_ _956659937</t>
  </si>
  <si>
    <t>2024-02-06 13:49:34</t>
  </si>
  <si>
    <t>2024-02-06 14:09:48</t>
  </si>
  <si>
    <t>35-31-L00013_TR-13_A_A3_47997353</t>
  </si>
  <si>
    <t>2024-02-06 16:35:01</t>
  </si>
  <si>
    <t>2024-02-06 19:23:28</t>
  </si>
  <si>
    <t>45-72-A00006_AKHİSAR TM_SOMA_M03_2055453</t>
  </si>
  <si>
    <t>2024-02-11 15:04:42</t>
  </si>
  <si>
    <t>2024-02-11 15:52:56</t>
  </si>
  <si>
    <t>35-21-L00113_BOYABAĞ TR-1_B_B_56376967</t>
  </si>
  <si>
    <t>2024-02-09 20:16:21</t>
  </si>
  <si>
    <t>2024-02-09 21:43:47</t>
  </si>
  <si>
    <t>35-02-M03461_M-3461(YATIRIM REZERVE)_M-3461(YATIRIM REZERVE)_35-02-M03461_97457877</t>
  </si>
  <si>
    <t>2024-02-06 14:03:26</t>
  </si>
  <si>
    <t>2024-02-06 14:20:27</t>
  </si>
  <si>
    <t>35-08-M01111_M-1111_M-1111_35-08-M01111_42042933</t>
  </si>
  <si>
    <t>2024-02-06 11:25:24</t>
  </si>
  <si>
    <t>2024-02-06 13:55:00</t>
  </si>
  <si>
    <t>2024-02-06 10:53:35</t>
  </si>
  <si>
    <t>2024-02-06 13:10:57</t>
  </si>
  <si>
    <t>45-84-A00001_AHMETLİ İM_KÖY GRUBU_L05_2314527</t>
  </si>
  <si>
    <t>2024-02-06 14:07:38</t>
  </si>
  <si>
    <t>2024-02-06 14:44:28</t>
  </si>
  <si>
    <t>35-18-L00335_L-335_L-512 L-513_L02_2086126</t>
  </si>
  <si>
    <t>2024-02-09 21:25:21</t>
  </si>
  <si>
    <t>45-80-M00108_KEMİKLİDERE KÖK_KEMİKLİDERE KÖY _M02_2086360</t>
  </si>
  <si>
    <t>2024-02-10 10:42:12</t>
  </si>
  <si>
    <t>2024-02-10 12:12:33</t>
  </si>
  <si>
    <t>35-10-A00001_GÜZELBAHÇE İM_ŞAFAK_K04_77678561</t>
  </si>
  <si>
    <t>2024-02-06 14:14:46</t>
  </si>
  <si>
    <t>2024-02-06 14:56:33</t>
  </si>
  <si>
    <t>35-14-L00110_L-110 BEYLER KÖYÜ_B_B_56357086</t>
  </si>
  <si>
    <t>2024-02-12 11:23:35</t>
  </si>
  <si>
    <t>2024-02-12 14:01:57</t>
  </si>
  <si>
    <t>35-28-M00232_EMİRALEM TR-9_A_A_91341471</t>
  </si>
  <si>
    <t>2024-02-11 14:33:14</t>
  </si>
  <si>
    <t>2024-02-11 15:53:23</t>
  </si>
  <si>
    <t>35-30-M00613_ÖZLEM SİTESİ TR_ÖZLEM SİTESİ TR_35-30-M00613_72084992</t>
  </si>
  <si>
    <t>2024-02-01 01:02:03</t>
  </si>
  <si>
    <t>2024-02-01 04:08:39</t>
  </si>
  <si>
    <t>35-16-M00139_GÖÇBEYLİ DM_GÖÇBEYLİ_M01_72044612</t>
  </si>
  <si>
    <t>2024-02-09 21:02:52</t>
  </si>
  <si>
    <t>2024-02-09 21:34:03</t>
  </si>
  <si>
    <t>35-28-M00227_EMİRALEM TR-1_B_B_91425419</t>
  </si>
  <si>
    <t>2024-02-10 17:55:06</t>
  </si>
  <si>
    <t>2024-02-10 19:21:10</t>
  </si>
  <si>
    <t>45-71-A00001_MANİSA TM-1_NECATİBEY_M10_2309463</t>
  </si>
  <si>
    <t>2024-02-01 03:48:03</t>
  </si>
  <si>
    <t>2024-02-01 05:59:30</t>
  </si>
  <si>
    <t>35-20-L00348_SÖĞÜTÖREN TR-2_6564744_6564744_56360175</t>
  </si>
  <si>
    <t>2024-02-10 18:12:19</t>
  </si>
  <si>
    <t>2024-02-10 19:43:47</t>
  </si>
  <si>
    <t>45-72-L00861_KARAYAĞCI TR-1_KARAYAĞCI TR-1_45-72-L00861_2349209</t>
  </si>
  <si>
    <t>2024-02-06 15:31:39</t>
  </si>
  <si>
    <t>2024-02-06 16:06:39</t>
  </si>
  <si>
    <t>45-74-M00272_ÇAĞILLAR TR-1_A_A_90968580</t>
  </si>
  <si>
    <t>2024-02-06 11:05:45</t>
  </si>
  <si>
    <t>2024-02-06 13:18:19</t>
  </si>
  <si>
    <t>35-03-M03429_M-3429(YATIRIM REZERVE)_K-4214_35-03-M03429_96452605</t>
  </si>
  <si>
    <t>2024-02-06 14:04:10</t>
  </si>
  <si>
    <t>2024-02-06 14:35:37</t>
  </si>
  <si>
    <t>35-30-L00083_TR-83_YENİ BİNA ABONESİ YOK_955293739_ _955293739</t>
  </si>
  <si>
    <t>2024-02-06 10:49:05</t>
  </si>
  <si>
    <t>2024-02-06 13:16:56</t>
  </si>
  <si>
    <t>35-24-A00004_KINIK TM_KÜÇÜKBÖLCEK_M016_76821910</t>
  </si>
  <si>
    <t>2024-02-06 11:28:45</t>
  </si>
  <si>
    <t>2024-02-06 12:54:14</t>
  </si>
  <si>
    <t>45-80-M01201_KOLDERE TR-6A_A_A_91327957</t>
  </si>
  <si>
    <t>2024-02-11 13:49:19</t>
  </si>
  <si>
    <t>2024-02-11 17:22:35</t>
  </si>
  <si>
    <t>2024-02-09 06:20:07</t>
  </si>
  <si>
    <t>2024-02-09 07:36:52</t>
  </si>
  <si>
    <t>35-02-K03042_K-3042_ _961533263_ _961533263</t>
  </si>
  <si>
    <t>2024-02-06 17:20:13</t>
  </si>
  <si>
    <t>2024-02-06 20:25:06</t>
  </si>
  <si>
    <t>35-02-M01765_M-1765_DÖSAN- NİF _M04_66096569</t>
  </si>
  <si>
    <t>2024-02-12 11:47:14</t>
  </si>
  <si>
    <t>2024-02-12 12:09:55</t>
  </si>
  <si>
    <t>35-03-K03081_K-3081_ _912770077_ _912770077</t>
  </si>
  <si>
    <t>2024-02-06 13:29:48</t>
  </si>
  <si>
    <t>2024-02-06 19:23:32</t>
  </si>
  <si>
    <t>35-22-M00089_İTOB DM_TEKELİ SULAMA_M08_2116563</t>
  </si>
  <si>
    <t>2024-02-01 09:36:18</t>
  </si>
  <si>
    <t>2024-02-01 11:56:33</t>
  </si>
  <si>
    <t>35-01-M02747_M-2747_A_A_56354560</t>
  </si>
  <si>
    <t>2024-02-09 04:44:38</t>
  </si>
  <si>
    <t>2024-02-09 06:05:13</t>
  </si>
  <si>
    <t>2024-02-14 11:05:07</t>
  </si>
  <si>
    <t>2024-02-14 12:14:22</t>
  </si>
  <si>
    <t>35-31-L00480_CERİTLER TR-5_ _956589685_ _956589685</t>
  </si>
  <si>
    <t>2024-02-10 15:18:11</t>
  </si>
  <si>
    <t>2024-02-10 17:48:38</t>
  </si>
  <si>
    <t>35-20-A00002_ÇIRPI İM_ÇIRPI SULAMA_M09_2307615</t>
  </si>
  <si>
    <t>2024-02-01 09:28:15</t>
  </si>
  <si>
    <t>2024-02-01 15:31:29</t>
  </si>
  <si>
    <t>35-16-L00022_TR-22_TR-27_L02_72009156</t>
  </si>
  <si>
    <t>2024-02-10 09:00:18</t>
  </si>
  <si>
    <t>2024-02-10 17:01:11</t>
  </si>
  <si>
    <t>35-08-K03451_K-3451_K-3451_35-08-K03451_42458068</t>
  </si>
  <si>
    <t>2024-02-10 08:41:04</t>
  </si>
  <si>
    <t>2024-02-10 08:53:02</t>
  </si>
  <si>
    <t>35-19-M00221_KUŞÇULAR TR-9_KUŞÇULAR TR-9_35-19-M00221_2349916</t>
  </si>
  <si>
    <t>2024-02-15 13:35:54</t>
  </si>
  <si>
    <t>45-72-M00138Ö_AKHİSAR BELEDİYESİ YÜZME HAVUZU ÖZEL_AKHİSAR BELEDİYESİ YÜZME HAVUZU ÖZEL_45-72-M00138Ö_2350101</t>
  </si>
  <si>
    <t>2024-02-09 09:41:02</t>
  </si>
  <si>
    <t>2024-02-09 16:09:29</t>
  </si>
  <si>
    <t>35-14-L00272_L-272 GÜZELÇİFTLİK  KÖK_ULAMIŞ_L03_89207543</t>
  </si>
  <si>
    <t>2024-02-03 12:32:07</t>
  </si>
  <si>
    <t>2024-02-03 15:12:09</t>
  </si>
  <si>
    <t>45-73-M00341_BADINCA KÖK_CABBAR DM KÖYLER GİRİŞ_M05_75913005</t>
  </si>
  <si>
    <t>2024-02-01 08:15:41</t>
  </si>
  <si>
    <t>2024-02-01 09:07:45</t>
  </si>
  <si>
    <t>2024-02-03 09:10:32</t>
  </si>
  <si>
    <t>2024-02-03 17:04:02</t>
  </si>
  <si>
    <t>45-72-M00209_DAĞDERE TR-5_0_956481768_ _956481768</t>
  </si>
  <si>
    <t>2024-02-12 10:50:18</t>
  </si>
  <si>
    <t>2024-02-12 12:35:22</t>
  </si>
  <si>
    <t>2024-02-06 13:27:01</t>
  </si>
  <si>
    <t>2024-02-06 14:50:32</t>
  </si>
  <si>
    <t>35-04-K00308_K-308_ _99411566_ _99411566</t>
  </si>
  <si>
    <t>2024-02-12 11:14:48</t>
  </si>
  <si>
    <t>2024-02-12 13:18:06</t>
  </si>
  <si>
    <t>35-04-K02940_K-2940_E_E_56356864</t>
  </si>
  <si>
    <t>2024-02-09 08:42:13</t>
  </si>
  <si>
    <t>2024-02-09 09:20:10</t>
  </si>
  <si>
    <t>2024-02-10 09:11:48</t>
  </si>
  <si>
    <t>2024-02-10 19:01:16</t>
  </si>
  <si>
    <t>35-07-K01146_K-1146_ _962850006_ _962850006</t>
  </si>
  <si>
    <t>2024-02-13 11:49:36</t>
  </si>
  <si>
    <t>2024-02-13 12:19:47</t>
  </si>
  <si>
    <t>2024-02-06 12:33:25</t>
  </si>
  <si>
    <t>2024-02-06 15:19:16</t>
  </si>
  <si>
    <t>35-04-K03010_K-3010_K-3010_35-04-K03010_2355386</t>
  </si>
  <si>
    <t>2024-02-06 16:47:31</t>
  </si>
  <si>
    <t>2024-02-06 17:16:37</t>
  </si>
  <si>
    <t>45-82-M00489_SOMA TR-26/5_TR-26/1-2-3_M02_72072004</t>
  </si>
  <si>
    <t>2024-02-01 08:59:35</t>
  </si>
  <si>
    <t>2024-02-01 11:27:31</t>
  </si>
  <si>
    <t>2024-02-10 01:58:26</t>
  </si>
  <si>
    <t>2024-02-10 03:30:14</t>
  </si>
  <si>
    <t>35-26-M00044_TR-44 (DM-5/TR-12) ALPKENT_TR-45_M01_50241715</t>
  </si>
  <si>
    <t>2024-02-07 08:20:26</t>
  </si>
  <si>
    <t>2024-02-07 09:00:37</t>
  </si>
  <si>
    <t>35-03-M01298_M-1298_M-1298_35-03-M01298_41971481</t>
  </si>
  <si>
    <t>2024-02-01 09:07:07</t>
  </si>
  <si>
    <t>2024-02-01 09:38:19</t>
  </si>
  <si>
    <t>45-82-A00001_SOMA A SANTRALİ İM/DM_A SANTRAL FİDER-2_M13_2091170</t>
  </si>
  <si>
    <t>2024-02-05 08:30:14</t>
  </si>
  <si>
    <t>2024-02-05 09:03:32</t>
  </si>
  <si>
    <t>35-27-M00034_TR-34_SANAL BINA_95002620661_ _95002620661</t>
  </si>
  <si>
    <t>2024-02-15 12:04:47</t>
  </si>
  <si>
    <t>2024-02-15 13:10:15</t>
  </si>
  <si>
    <t>35-16-M00830_HAMZALI SÜLEYMANİYE TR-3_HAMZALI SÜLEYMANİYE TR-3_35-16-M00830_83183292</t>
  </si>
  <si>
    <t>2024-02-01 09:35:12</t>
  </si>
  <si>
    <t>2024-02-01 10:56:37</t>
  </si>
  <si>
    <t>45-78-L00041_TR-41 KÖK_KURŞUNLU BANYOLARI_L07_65890245</t>
  </si>
  <si>
    <t>2024-02-09 10:13:24</t>
  </si>
  <si>
    <t>2024-02-09 14:41:42</t>
  </si>
  <si>
    <t>35-02-M02624_M-2624_A_A_80136618</t>
  </si>
  <si>
    <t>2024-02-01 09:17:04</t>
  </si>
  <si>
    <t>2024-02-01 11:28:23</t>
  </si>
  <si>
    <t>35-16-M00015_AYASKENT-4 TR_AYASKENT-4 TR_35-16-M00015_2357625</t>
  </si>
  <si>
    <t>2024-02-01 09:21:32</t>
  </si>
  <si>
    <t>2024-02-01 10:09:57</t>
  </si>
  <si>
    <t>35-18-L00179_L-179_DIREK TIPI TRAFO HUCRESI_H01_2096484</t>
  </si>
  <si>
    <t>2024-02-09 08:19:46</t>
  </si>
  <si>
    <t>2024-02-09 10:25:04</t>
  </si>
  <si>
    <t>35-03-M02846_M-2846_KARACAAĞAÇ_M01_82471964</t>
  </si>
  <si>
    <t>2024-02-12 12:49:22</t>
  </si>
  <si>
    <t>2024-02-12 14:48:28</t>
  </si>
  <si>
    <t>35-03-M00998_M-998_C_C_56398421</t>
  </si>
  <si>
    <t>2024-02-11 14:47:59</t>
  </si>
  <si>
    <t>2024-02-11 21:14:42</t>
  </si>
  <si>
    <t>45-78-L00022_TR-22_A_A_91108420</t>
  </si>
  <si>
    <t>2024-02-06 18:24:19</t>
  </si>
  <si>
    <t>2024-02-06 19:36:50</t>
  </si>
  <si>
    <t>35-28-M00368_TÜRKELLİ DM (TR-4)_HATUNDERE CEZAEVİ_M08_56298993</t>
  </si>
  <si>
    <t>2024-02-06 15:53:27</t>
  </si>
  <si>
    <t>2024-02-06 16:36:28</t>
  </si>
  <si>
    <t>2024-02-06 13:32:41</t>
  </si>
  <si>
    <t>35-17-M00611_M-611 (DM-4/23)_C_C02_66161639</t>
  </si>
  <si>
    <t>2024-02-12 10:14:39</t>
  </si>
  <si>
    <t>2024-02-12 14:18:51</t>
  </si>
  <si>
    <t>35-04-M01027_M-1027_ _912448895_ _912448895</t>
  </si>
  <si>
    <t>2024-02-09 21:30:11</t>
  </si>
  <si>
    <t>2024-02-10 00:41:50</t>
  </si>
  <si>
    <t>45-73-M00347_KİLLİK TR-6_ _945642607_ _945642607</t>
  </si>
  <si>
    <t>2024-02-15 12:04:54</t>
  </si>
  <si>
    <t>2024-02-15 14:44:18</t>
  </si>
  <si>
    <t>2024-02-06 12:25:33</t>
  </si>
  <si>
    <t>2024-02-06 13:18:07</t>
  </si>
  <si>
    <t>35-23-M00059_EMİNKENT TR-1_EMİNKENT TR-1_35-23-M00059_92211501</t>
  </si>
  <si>
    <t>2024-02-10 12:46:55</t>
  </si>
  <si>
    <t>2024-02-10 19:13:29</t>
  </si>
  <si>
    <t>35-21-L00101_SAİPALTI TR-1_0_953368796_ _953368796</t>
  </si>
  <si>
    <t>2024-02-09 08:59:12</t>
  </si>
  <si>
    <t>2024-02-09 10:23:26</t>
  </si>
  <si>
    <t>45-71-M01287_TEPECİK KÖYÜ TR-2_TEPECİK KÖYÜ TR-2_45-71-M01287_2355466</t>
  </si>
  <si>
    <t>2024-02-06 19:41:25</t>
  </si>
  <si>
    <t>2024-02-09 03:26:28</t>
  </si>
  <si>
    <t>2024-02-06 16:56:47</t>
  </si>
  <si>
    <t>2024-02-06 17:42:00</t>
  </si>
  <si>
    <t>35-19-L00151_GÜLBAHÇE TR-1_0_956690903_ _956690903</t>
  </si>
  <si>
    <t>2024-02-13 12:23:43</t>
  </si>
  <si>
    <t>2024-02-13 19:24:57</t>
  </si>
  <si>
    <t>35-01-A00013_UZUNDERE TM_ESBAŞ-3_M06_2304403</t>
  </si>
  <si>
    <t>2024-02-08 23:46:25</t>
  </si>
  <si>
    <t>2024-02-09 00:21:23</t>
  </si>
  <si>
    <t>2024-02-06 17:19:44</t>
  </si>
  <si>
    <t>2024-02-06 18:20:50</t>
  </si>
  <si>
    <t>35-23-M00210_YENİ BAĞARASI TR-4_B_B_91182147</t>
  </si>
  <si>
    <t>2024-02-06 19:05:30</t>
  </si>
  <si>
    <t>2024-02-06 19:59:05</t>
  </si>
  <si>
    <t>35-14-L00010_L-10 MEZARLIK YANI_HASTANE TR-76_L04_47484161</t>
  </si>
  <si>
    <t>2024-02-12 11:58:47</t>
  </si>
  <si>
    <t>2024-02-12 12:23:23</t>
  </si>
  <si>
    <t>35-01-K00734_K-734_K-734_35-01-K00734_47314208</t>
  </si>
  <si>
    <t>2024-02-12 11:30:27</t>
  </si>
  <si>
    <t>35-18-L00140_L-140_HatBaşıAyırıcı_53138184_L09_53138184</t>
  </si>
  <si>
    <t>2024-02-09 07:37:17</t>
  </si>
  <si>
    <t>35-16-M00866_YUKARIBEY DM (TR-3)_ÇAMAVLU_M05_79464776</t>
  </si>
  <si>
    <t>2024-02-09 05:13:54</t>
  </si>
  <si>
    <t>2024-02-09 06:14:22</t>
  </si>
  <si>
    <t>35-17-M00168_GÜZELHİSAR TR-2_A_A_91235508</t>
  </si>
  <si>
    <t>2024-02-11 14:47:09</t>
  </si>
  <si>
    <t>2024-02-11 16:52:52</t>
  </si>
  <si>
    <t>35-31-L00480_CERİTLER TR-5_ _956589672_ _956589672</t>
  </si>
  <si>
    <t>2024-02-10 18:33:02</t>
  </si>
  <si>
    <t>2024-02-10 19:06:35</t>
  </si>
  <si>
    <t>45-71-M00061_HARMANDALI KÖK_NURİ SORMAN_M11_72231106</t>
  </si>
  <si>
    <t>2024-02-09 09:08:11</t>
  </si>
  <si>
    <t>2024-02-09 14:19:07</t>
  </si>
  <si>
    <t>35-24-L00033_POYRACIK TR-10_POYRACIK TR-10_35-24-L00033_2377025</t>
  </si>
  <si>
    <t>2024-02-10 20:04:22</t>
  </si>
  <si>
    <t>2024-02-10 20:47:39</t>
  </si>
  <si>
    <t>2024-02-06 09:29:33</t>
  </si>
  <si>
    <t>2024-02-06 17:45:42</t>
  </si>
  <si>
    <t>35-03-M03396_M-3396(YATIRIM REZERVE)__M02_88063028</t>
  </si>
  <si>
    <t>2024-02-15 09:56:50</t>
  </si>
  <si>
    <t>2024-02-15 14:56:20</t>
  </si>
  <si>
    <t>35-19-L00307_BALIKLIOVA TR-6_A_A_91361126</t>
  </si>
  <si>
    <t>2024-02-12 11:26:06</t>
  </si>
  <si>
    <t>2024-02-12 14:33:51</t>
  </si>
  <si>
    <t>35-07-K01625_K-1625_ _98370645_ _98370645</t>
  </si>
  <si>
    <t>2024-02-06 13:01:58</t>
  </si>
  <si>
    <t>2024-02-06 15:45:26</t>
  </si>
  <si>
    <t>45-79-M00187_ÇANAKÇI TR-1_ÇANAKÇI TR-1_45-79-M00187_2366620</t>
  </si>
  <si>
    <t>2024-02-09 11:37:14</t>
  </si>
  <si>
    <t>2024-02-09 13:17:18</t>
  </si>
  <si>
    <t>45-71-M00377_DM-9/11_DAĞITIM TRAFOSU _M03_66148705</t>
  </si>
  <si>
    <t>2024-02-10 18:42:50</t>
  </si>
  <si>
    <t>2024-02-11 02:13:11</t>
  </si>
  <si>
    <t>35-14-L00299_DM-3/TR-33 SEFERİHİSAR_SANAL BINA_95002420739_ _95002420739</t>
  </si>
  <si>
    <t>2024-02-06 17:04:45</t>
  </si>
  <si>
    <t>2024-02-06 18:48:20</t>
  </si>
  <si>
    <t>2024-02-15 10:59:15</t>
  </si>
  <si>
    <t>2024-02-15 11:59:01</t>
  </si>
  <si>
    <t>2024-02-06 22:31:06</t>
  </si>
  <si>
    <t>2024-02-06 23:12:46</t>
  </si>
  <si>
    <t>35-21-L00165_MORDOĞAN TR-38_MORDOĞAN TR-41_L04_72182217</t>
  </si>
  <si>
    <t>2024-02-10 03:06:28</t>
  </si>
  <si>
    <t>2024-02-10 03:59:31</t>
  </si>
  <si>
    <t>45-77-L00048_TR-48_ _945491224_ _945491224</t>
  </si>
  <si>
    <t>2024-02-06 17:46:01</t>
  </si>
  <si>
    <t>2024-02-06 18:56:11</t>
  </si>
  <si>
    <t>2024-02-10 01:20:23</t>
  </si>
  <si>
    <t>2024-02-10 02:13:24</t>
  </si>
  <si>
    <t>35-02-M03451_M-3451(YATIRIM REZERVE)_B_B_56382487</t>
  </si>
  <si>
    <t>2024-02-07 09:01:04</t>
  </si>
  <si>
    <t>2024-02-07 14:15:33</t>
  </si>
  <si>
    <t>45-78-L00017_TR-17___72372226</t>
  </si>
  <si>
    <t>2024-02-06 18:26:24</t>
  </si>
  <si>
    <t>2024-02-06 21:04:28</t>
  </si>
  <si>
    <t>35-04-M01038_M-1038_ _95002797650_ _95002797650</t>
  </si>
  <si>
    <t>2024-02-15 11:17:35</t>
  </si>
  <si>
    <t>2024-02-15 12:17:09</t>
  </si>
  <si>
    <t>35-01-K00718_K-718_E_E_56374008</t>
  </si>
  <si>
    <t>2024-02-06 21:30:54</t>
  </si>
  <si>
    <t>35-03-M00327_M-327_D_D_91036753</t>
  </si>
  <si>
    <t>2024-02-06 16:56:55</t>
  </si>
  <si>
    <t>2024-02-06 20:06:44</t>
  </si>
  <si>
    <t>35-24-M00208_KINIK ORGANİZE DM_KINIK OSB_M02_83158598</t>
  </si>
  <si>
    <t>2024-02-10 20:32:08</t>
  </si>
  <si>
    <t>2024-02-10 20:50:58</t>
  </si>
  <si>
    <t>2024-02-06 17:14:33</t>
  </si>
  <si>
    <t>2024-02-06 17:44:39</t>
  </si>
  <si>
    <t>35-07-K02366_K-2366_A_A_56377635</t>
  </si>
  <si>
    <t>2024-02-13 12:15:14</t>
  </si>
  <si>
    <t>45-79-M00186_ÇANAKÇI TR-2_ÇANAKÇI TR-2_45-79-M00186_2366619</t>
  </si>
  <si>
    <t>2024-02-06 17:34:42</t>
  </si>
  <si>
    <t>2024-02-06 18:30:54</t>
  </si>
  <si>
    <t>45-71-M02373_DM-20/TR01-A_ _953244681_ _953244681</t>
  </si>
  <si>
    <t>2024-02-10 08:27:41</t>
  </si>
  <si>
    <t>2024-02-10 12:08:25</t>
  </si>
  <si>
    <t>35-29-L00051_BOYNUYOĞUN KÖK_DALLIK_L03_72215399</t>
  </si>
  <si>
    <t>2024-02-12 13:12:01</t>
  </si>
  <si>
    <t>2024-02-12 15:12:52</t>
  </si>
  <si>
    <t>35-15-L00648_KIŞLAKÖY TR-1_A_A_91328315</t>
  </si>
  <si>
    <t>2024-02-11 15:40:26</t>
  </si>
  <si>
    <t>2024-02-11 18:56:05</t>
  </si>
  <si>
    <t>45-75-M00177_BEĞENLER SUBAŞI TR-2_BEĞENLER SUBAŞI TR-2_45-75-M00177_2371991</t>
  </si>
  <si>
    <t>2024-02-12 11:48:19</t>
  </si>
  <si>
    <t>2024-02-12 12:45:44</t>
  </si>
  <si>
    <t>35-01-K00011_K-11_E_E2_5913260</t>
  </si>
  <si>
    <t>2024-02-06 16:35:20</t>
  </si>
  <si>
    <t>2024-02-06 17:13:10</t>
  </si>
  <si>
    <t>45-73-M00084_ALAŞEHİR TR-84 YENİ MEZARLIK YANI_ _945684171_ _945684171</t>
  </si>
  <si>
    <t>2024-02-06 19:08:27</t>
  </si>
  <si>
    <t>2024-02-06 20:43:50</t>
  </si>
  <si>
    <t>45-71-M00123_GÜZELKÖY KÖK_GÜZELKÖY_M07_50218011</t>
  </si>
  <si>
    <t>2024-02-06 16:16:33</t>
  </si>
  <si>
    <t>2024-02-06 16:54:04</t>
  </si>
  <si>
    <t>45-71-M01743_OTMANLAR KÖYÜ TR-1_D_D_91268335</t>
  </si>
  <si>
    <t>2024-02-06 21:37:06</t>
  </si>
  <si>
    <t>2024-02-06 23:11:47</t>
  </si>
  <si>
    <t>45-79-M00194_ÇANAKÇI KÖK_HatBaşıAyırıcı_87243401_M01_87243401</t>
  </si>
  <si>
    <t>2024-02-14 12:08:08</t>
  </si>
  <si>
    <t>2024-02-14 14:33:17</t>
  </si>
  <si>
    <t>35-31-L00265_KARABURÇ MERKEZ TR-1_A_A_91234855</t>
  </si>
  <si>
    <t>2024-02-14 12:23:55</t>
  </si>
  <si>
    <t>2024-02-14 14:54:25</t>
  </si>
  <si>
    <t>2024-02-06 09:09:17</t>
  </si>
  <si>
    <t>2024-02-06 17:08:47</t>
  </si>
  <si>
    <t>35-03-M02124_M-2124_M-2124_35-03-M02124_2348484</t>
  </si>
  <si>
    <t>2024-02-07 04:44:26</t>
  </si>
  <si>
    <t>2024-02-07 09:40:40</t>
  </si>
  <si>
    <t>2024-02-06 17:08:54</t>
  </si>
  <si>
    <t>2024-02-06 22:29:06</t>
  </si>
  <si>
    <t>45-75-M00050_GÖRDES DM_HatBaşıAyırıcı_53135709_M09_53135709</t>
  </si>
  <si>
    <t>2024-02-06 18:24:25</t>
  </si>
  <si>
    <t>2024-02-06 19:43:02</t>
  </si>
  <si>
    <t>35-15-L01224_TOKİ TR-2_TR-169_L03_90324649</t>
  </si>
  <si>
    <t>2024-02-09 09:17:42</t>
  </si>
  <si>
    <t>2024-02-09 09:55:22</t>
  </si>
  <si>
    <t>35-31-L00320_CEVİZLİ BALYAKASI TR-3_DIREK TIPI TRAFO HUCRESI_H01_2050065</t>
  </si>
  <si>
    <t>2024-02-06 10:05:50</t>
  </si>
  <si>
    <t>2024-02-06 15:16:18</t>
  </si>
  <si>
    <t>35-20-L00030_TR-1-4/6 KARASELVİ KABİN_0_955194855_ _955194855</t>
  </si>
  <si>
    <t>2024-02-10 19:23:37</t>
  </si>
  <si>
    <t>2024-02-10 21:14:33</t>
  </si>
  <si>
    <t>35-13-A00002_BELEVİ İM_MEHMETLER_L12_2313343</t>
  </si>
  <si>
    <t>2024-02-09 09:19:11</t>
  </si>
  <si>
    <t>2024-02-09 10:29:55</t>
  </si>
  <si>
    <t>35-01-M02017_M-2017_ _910670223_ _910670223</t>
  </si>
  <si>
    <t>2024-02-11 15:25:20</t>
  </si>
  <si>
    <t>2024-02-11 17:31:11</t>
  </si>
  <si>
    <t>35-26-A00002_SUBAŞI İM_NAİME_L03_2035584</t>
  </si>
  <si>
    <t>2024-02-10 20:00:28</t>
  </si>
  <si>
    <t>2024-02-10 20:36:05</t>
  </si>
  <si>
    <t>35-02-M00001_M-1_KEMALPAŞA-2 ÇIKIŞ_M13_78582591</t>
  </si>
  <si>
    <t>2024-02-12 11:47:10</t>
  </si>
  <si>
    <t>2024-02-12 12:04:33</t>
  </si>
  <si>
    <t>35-14-M00301_İM-1/TR-8_ _956661229_ _956661229</t>
  </si>
  <si>
    <t>2024-02-14 12:11:45</t>
  </si>
  <si>
    <t>2024-02-14 16:06:17</t>
  </si>
  <si>
    <t>2024-02-13 11:59:18</t>
  </si>
  <si>
    <t>2024-02-13 14:36:08</t>
  </si>
  <si>
    <t>35-26-M00809_DM-5/18___56368727</t>
  </si>
  <si>
    <t>2024-02-06 17:07:59</t>
  </si>
  <si>
    <t>35-30-M00706_TR-6 (M-706)_G_G01_79524760</t>
  </si>
  <si>
    <t>2024-02-09 18:24:37</t>
  </si>
  <si>
    <t>2024-02-10 01:21:16</t>
  </si>
  <si>
    <t>35-25-M00085_ÇUKURALTI M-50_B_B_56355013</t>
  </si>
  <si>
    <t>2024-02-06 17:57:11</t>
  </si>
  <si>
    <t>2024-02-06 19:28:14</t>
  </si>
  <si>
    <t>35-19-M00227_YAĞCILAR TR-2_B_B_91005948</t>
  </si>
  <si>
    <t>2024-02-06 16:10:58</t>
  </si>
  <si>
    <t>2024-02-06 20:22:41</t>
  </si>
  <si>
    <t>2024-02-07 03:40:47</t>
  </si>
  <si>
    <t>2024-02-07 05:26:37</t>
  </si>
  <si>
    <t>45-71-M00304_DM-8/27_A_a1b_45193524</t>
  </si>
  <si>
    <t>2024-02-11 15:45:59</t>
  </si>
  <si>
    <t>45-76-M00020_KIRKAĞAÇ TR-20_0_955244703_ _955244703</t>
  </si>
  <si>
    <t>2024-02-14 12:17:00</t>
  </si>
  <si>
    <t>2024-02-14 15:54:35</t>
  </si>
  <si>
    <t>35-03-K03209_K-3209_C_C_56366027</t>
  </si>
  <si>
    <t>2024-02-10 20:34:17</t>
  </si>
  <si>
    <t>2024-02-11 00:59:53</t>
  </si>
  <si>
    <t>35-18-L00027_L-27 İZMİRLİ LİMANLAR_5845295_5845295_56394522</t>
  </si>
  <si>
    <t>2024-02-12 11:42:57</t>
  </si>
  <si>
    <t>2024-02-12 12:32:34</t>
  </si>
  <si>
    <t>35-16-M00099_SARICAOĞLU TR-1_C_C_91055141</t>
  </si>
  <si>
    <t>2024-02-12 11:59:08</t>
  </si>
  <si>
    <t>2024-02-12 13:50:39</t>
  </si>
  <si>
    <t>35-04-M01373_M-1373_TRAFO_M03_2099197</t>
  </si>
  <si>
    <t>2024-02-10 01:30:43</t>
  </si>
  <si>
    <t>2024-02-10 02:17:57</t>
  </si>
  <si>
    <t>35-26-M00828_DM-2/10_0_956628392_ _956628392</t>
  </si>
  <si>
    <t>2024-02-07 08:09:11</t>
  </si>
  <si>
    <t>2024-02-07 09:09:40</t>
  </si>
  <si>
    <t>45-72-M00629_TR-1/75_0_956502280_ _956502280</t>
  </si>
  <si>
    <t>2024-02-20 10:48:46</t>
  </si>
  <si>
    <t>2024-02-20 12:13:57</t>
  </si>
  <si>
    <t>35-23-M00149_GERENKÖY TR-3_42127820_42127820_56356490</t>
  </si>
  <si>
    <t>2024-02-06 19:47:53</t>
  </si>
  <si>
    <t>2024-02-06 21:27:41</t>
  </si>
  <si>
    <t>45-78-L00071_TR-71_TR-71_45-78-L00071_65939888</t>
  </si>
  <si>
    <t>2024-02-10 23:26:06</t>
  </si>
  <si>
    <t>2024-02-11 02:32:50</t>
  </si>
  <si>
    <t>35-18-L00110_L-110 OVACIK_SAYAC PANODA_950428941_ _950428941</t>
  </si>
  <si>
    <t>2024-02-10 18:17:45</t>
  </si>
  <si>
    <t>2024-02-10 22:47:52</t>
  </si>
  <si>
    <t>35-24-M00040_MUSTAFA BAHÇIVAN VE ARK_MUSTAFA BAHÇIVAN VE ARK_35-24-M00040_58185900</t>
  </si>
  <si>
    <t>2024-02-06 17:58:19</t>
  </si>
  <si>
    <t>2024-02-06 18:47:31</t>
  </si>
  <si>
    <t>35-18-L00499_L-499_ _950444802_ _950444802</t>
  </si>
  <si>
    <t>2024-02-10 13:54:17</t>
  </si>
  <si>
    <t>2024-02-10 19:36:29</t>
  </si>
  <si>
    <t>45-79-M00121_ŞEYHDAVUTLAR TR-4 KEMİKLİ_B_B_56401843</t>
  </si>
  <si>
    <t>2024-02-12 11:40:48</t>
  </si>
  <si>
    <t>2024-02-12 14:30:42</t>
  </si>
  <si>
    <t>45-73-M00286_BADINCA TR-1_B_B_91322909</t>
  </si>
  <si>
    <t>2024-02-11 13:47:49</t>
  </si>
  <si>
    <t>2024-02-11 19:22:40</t>
  </si>
  <si>
    <t>35-02-M01131_M-1131_A_A_56367870</t>
  </si>
  <si>
    <t>2024-02-10 09:12:36</t>
  </si>
  <si>
    <t>2024-02-10 11:41:37</t>
  </si>
  <si>
    <t>45-71-M00325_DM-1/52 ___72410668</t>
  </si>
  <si>
    <t>2024-02-11 16:23:47</t>
  </si>
  <si>
    <t>2024-02-11 20:37:15</t>
  </si>
  <si>
    <t>35-17-M00021_TR-21_ _950302885_ _950302885</t>
  </si>
  <si>
    <t>2024-02-06 19:16:49</t>
  </si>
  <si>
    <t>2024-02-06 22:59:07</t>
  </si>
  <si>
    <t>35-27-M00619_ÇAMBEL KÖK_YENMİŞ-2_M04_72166068</t>
  </si>
  <si>
    <t>2024-02-11 09:52:53</t>
  </si>
  <si>
    <t>2024-02-11 11:17:54</t>
  </si>
  <si>
    <t>2024-02-06 08:58:26</t>
  </si>
  <si>
    <t>2024-02-06 14:48:46</t>
  </si>
  <si>
    <t>35-25-M00061_ÇUKURALTI M-15_0_955267578_ _955267578</t>
  </si>
  <si>
    <t>2024-02-11 13:54:32</t>
  </si>
  <si>
    <t>2024-02-11 17:17:16</t>
  </si>
  <si>
    <t>2024-02-14 12:14:17</t>
  </si>
  <si>
    <t>2024-02-14 17:54:31</t>
  </si>
  <si>
    <t>35-23-M00070_KOZBEYLİ TR-1_PANO_950424891_ _950424891</t>
  </si>
  <si>
    <t>2024-02-12 11:37:59</t>
  </si>
  <si>
    <t>2024-02-12 15:10:09</t>
  </si>
  <si>
    <t>45-71-M00128_BEYDERE KÖK_ESKİ KARAAĞAÇLI_M07_50217164</t>
  </si>
  <si>
    <t>2024-02-11 01:32:33</t>
  </si>
  <si>
    <t>2024-02-11 01:54:00</t>
  </si>
  <si>
    <t>35-02-M00516_M-516 METAŞ KÖK_M-1151_M04_72046096</t>
  </si>
  <si>
    <t>2024-02-10 07:47:18</t>
  </si>
  <si>
    <t>2024-02-10 07:56:04</t>
  </si>
  <si>
    <t>35-01-K03798_K-3798_ _911514593_ _911514593</t>
  </si>
  <si>
    <t>2024-02-02 17:14:50</t>
  </si>
  <si>
    <t>2024-02-02 18:35:12</t>
  </si>
  <si>
    <t>35-26-M01194_ÇAYBAŞI DM-1/5_C_C_91351631</t>
  </si>
  <si>
    <t>2024-02-06 21:32:40</t>
  </si>
  <si>
    <t>2024-02-06 23:20:01</t>
  </si>
  <si>
    <t>45-71-M00533_DM-2/33 (VALİ PARKI)_A_A_91162372</t>
  </si>
  <si>
    <t>2024-02-12 12:02:09</t>
  </si>
  <si>
    <t>2024-02-12 13:30:38</t>
  </si>
  <si>
    <t>45-82-A00004_SOMA B SANTRALİ TM_IŞIKLAR-2 (1H04)_M010_66326509</t>
  </si>
  <si>
    <t>2024-02-11 14:43:56</t>
  </si>
  <si>
    <t>2024-02-11 15:43:21</t>
  </si>
  <si>
    <t>45-78-M01119_DURASILLI TR-8_DAĞITIM TRAFOSU TR-8 - TR-20_M04_66108888</t>
  </si>
  <si>
    <t>2024-02-12 10:42:02</t>
  </si>
  <si>
    <t>2024-02-12 12:02:21</t>
  </si>
  <si>
    <t>45-84-A00001_AHMETLİ İM_BAHÇECİK - DEREKÖY_L17_2332505</t>
  </si>
  <si>
    <t>2024-02-12 12:27:24</t>
  </si>
  <si>
    <t>2024-02-12 14:15:53</t>
  </si>
  <si>
    <t>35-25-M00079_ÇUKURALTI M-38_0_955278695_ _955278695</t>
  </si>
  <si>
    <t>2024-02-11 00:23:13</t>
  </si>
  <si>
    <t>2024-02-11 01:25:06</t>
  </si>
  <si>
    <t>2024-02-07 04:06:53</t>
  </si>
  <si>
    <t>2024-02-07 05:39:31</t>
  </si>
  <si>
    <t>35-21-L00101_SAİPALTI TR-1_B_B_56378020</t>
  </si>
  <si>
    <t>2024-02-14 12:34:35</t>
  </si>
  <si>
    <t>2024-02-14 13:10:57</t>
  </si>
  <si>
    <t>45-81-M00046_OKLUİSA KÖK_KAZIKLI GRUP_M05_71994403</t>
  </si>
  <si>
    <t>2024-02-07 09:25:13</t>
  </si>
  <si>
    <t>2024-02-07 09:47:06</t>
  </si>
  <si>
    <t>35-18-L00317_L-317 BAHÇELİEVLER-1_ _950449388_ _950449388</t>
  </si>
  <si>
    <t>2024-02-10 08:53:58</t>
  </si>
  <si>
    <t>2024-02-10 10:26:56</t>
  </si>
  <si>
    <t>2024-02-06 20:19:59</t>
  </si>
  <si>
    <t>2024-02-06 23:55:29</t>
  </si>
  <si>
    <t>2024-02-06 19:33:35</t>
  </si>
  <si>
    <t>2024-02-07 01:04:38</t>
  </si>
  <si>
    <t>35-03-M03049_M-3049(YATIRIM REZERVE)__M02_80786078</t>
  </si>
  <si>
    <t>2024-02-15 11:57:30</t>
  </si>
  <si>
    <t>2024-02-15 12:30:27</t>
  </si>
  <si>
    <t>2024-02-14 13:00:19</t>
  </si>
  <si>
    <t>2024-02-14 15:25:34</t>
  </si>
  <si>
    <t>35-18-L00111_L-111 OVACIK_C_C_91417157</t>
  </si>
  <si>
    <t>2024-02-12 13:58:07</t>
  </si>
  <si>
    <t>2024-02-12 14:35:29</t>
  </si>
  <si>
    <t>35-01-K04152_K-4152_K-4152_35-01-K04152_2366437</t>
  </si>
  <si>
    <t>2024-02-10 21:22:38</t>
  </si>
  <si>
    <t>2024-02-10 21:48:46</t>
  </si>
  <si>
    <t>_M-3304(YATIRIM REZERVE)_B_B_56379236</t>
  </si>
  <si>
    <t>2024-02-11 20:05:41</t>
  </si>
  <si>
    <t>2024-02-11 21:52:46</t>
  </si>
  <si>
    <t>2024-02-15 09:37:24</t>
  </si>
  <si>
    <t>2024-02-15 12:59:33</t>
  </si>
  <si>
    <t>35-24-M00205_NARLIGEÇİT KÖK(TR-32)_NARLIGEÇİT SULAMA_M3_2073901</t>
  </si>
  <si>
    <t>2024-02-12 11:21:23</t>
  </si>
  <si>
    <t>2024-02-12 12:53:13</t>
  </si>
  <si>
    <t>45-75-M00067_YAKAKÖY KÖK_HatBaşıAyırıcı_66084383_M05_66084383</t>
  </si>
  <si>
    <t>2024-02-07 09:09:36</t>
  </si>
  <si>
    <t>2024-02-07 09:40:00</t>
  </si>
  <si>
    <t>35-18-L00113_L-113 OVACIK_D_D_91227890</t>
  </si>
  <si>
    <t>2024-02-14 11:11:55</t>
  </si>
  <si>
    <t>2024-02-14 17:48:05</t>
  </si>
  <si>
    <t>35-01-K00742_K-742_K-742_35-01-K00742_2357560</t>
  </si>
  <si>
    <t>2024-02-07 00:47:58</t>
  </si>
  <si>
    <t>2024-02-07 00:58:59</t>
  </si>
  <si>
    <t>2024-02-07 05:21:48</t>
  </si>
  <si>
    <t>2024-02-07 08:37:39</t>
  </si>
  <si>
    <t>35-28-M00965_MENEMEN DM-6/15_A_A_83737108</t>
  </si>
  <si>
    <t>2024-02-09 13:34:42</t>
  </si>
  <si>
    <t>2024-02-09 22:57:37</t>
  </si>
  <si>
    <t>2024-02-11 00:09:46</t>
  </si>
  <si>
    <t>2024-02-11 04:41:07</t>
  </si>
  <si>
    <t>35-02-M02561_M-2561_M-2561_35-02-M02561_75311804</t>
  </si>
  <si>
    <t>2024-02-11 09:32:20</t>
  </si>
  <si>
    <t>2024-02-11 10:00:45</t>
  </si>
  <si>
    <t>35-01-K03505_K-3505_D_D_56381850</t>
  </si>
  <si>
    <t>2024-02-11 15:41:43</t>
  </si>
  <si>
    <t>2024-02-11 18:20:13</t>
  </si>
  <si>
    <t>35-17-M00366_HELVACI TR-6_C_C_91194513</t>
  </si>
  <si>
    <t>2024-02-06 18:48:56</t>
  </si>
  <si>
    <t>2024-02-06 21:02:13</t>
  </si>
  <si>
    <t>35-21-L00164_MORDOĞAN TR-41_ÇATALKAYA KÖYÜ TR-1_L02_72179927</t>
  </si>
  <si>
    <t>2024-02-10 04:00:43</t>
  </si>
  <si>
    <t>2024-02-10 10:04:52</t>
  </si>
  <si>
    <t>35-25-M00191_PAYAMLI M-24_0_956651300_ _956651300</t>
  </si>
  <si>
    <t>2024-02-10 19:10:10</t>
  </si>
  <si>
    <t>2024-02-10 21:22:42</t>
  </si>
  <si>
    <t>35-24-M00104_KARATEKELİ TR-1_DIREK TIPI TRAFO HUCRESI_H01_2035861</t>
  </si>
  <si>
    <t>2024-02-14 10:16:41</t>
  </si>
  <si>
    <t>2024-02-14 11:14:36</t>
  </si>
  <si>
    <t>35-18-L00544_SAĞLIKÇILAR DM_L-71 YUVAMKENT - L-72 OVAKENT_L06_2325542</t>
  </si>
  <si>
    <t>2024-02-10 23:25:54</t>
  </si>
  <si>
    <t>2024-02-10 23:50:50</t>
  </si>
  <si>
    <t>35-23-M00207_YENİ BAĞARASI TR-1_A_A_91187636</t>
  </si>
  <si>
    <t>2024-02-10 01:35:25</t>
  </si>
  <si>
    <t>2024-02-10 01:57:24</t>
  </si>
  <si>
    <t>35-01-M02615_M-2615 _ _911579137_ _911579137</t>
  </si>
  <si>
    <t>2024-02-07 05:06:28</t>
  </si>
  <si>
    <t>2024-02-07 05:49:29</t>
  </si>
  <si>
    <t>35-10-M02001_M-2001 GÜZELBAHÇE ÇAMLI KÖK_M-2501_M03_47756368</t>
  </si>
  <si>
    <t>2024-02-10 09:54:23</t>
  </si>
  <si>
    <t>2024-02-10 12:54:05</t>
  </si>
  <si>
    <t>2024-02-07 02:10:57</t>
  </si>
  <si>
    <t>2024-02-07 03:10:22</t>
  </si>
  <si>
    <t>35-01-K00003_K-3_D_D2_5820453</t>
  </si>
  <si>
    <t>2024-02-11 18:14:41</t>
  </si>
  <si>
    <t>2024-02-11 19:10:23</t>
  </si>
  <si>
    <t>35-01-M02402_M-2402_ _911589248_ _911589248</t>
  </si>
  <si>
    <t>2024-02-15 12:43:26</t>
  </si>
  <si>
    <t>2024-02-15 15:50:34</t>
  </si>
  <si>
    <t>35-14-L00157_L-157 YEŞİLKENT_6523871_6523871_56390123</t>
  </si>
  <si>
    <t>2024-02-12 14:18:42</t>
  </si>
  <si>
    <t>2024-02-12 15:55:32</t>
  </si>
  <si>
    <t>45-74-M00221_KADIBOĞAN TR-1_KADIBOĞAN TR-1_45-74-M00221_2371985</t>
  </si>
  <si>
    <t>2024-02-10 09:59:48</t>
  </si>
  <si>
    <t>2024-02-10 15:07:18</t>
  </si>
  <si>
    <t>35-09-A00001_EBSO TM_BALATCIK_M16_2061581</t>
  </si>
  <si>
    <t>2024-02-07 05:33:34</t>
  </si>
  <si>
    <t>35-04-K00358_K-358_ _99313149_ _99313149</t>
  </si>
  <si>
    <t>2024-02-12 12:17:43</t>
  </si>
  <si>
    <t>2024-02-12 17:06:58</t>
  </si>
  <si>
    <t>35-09-A00001_EBSO TM_İZSU-2_M20_2314257</t>
  </si>
  <si>
    <t>2024-02-07 06:34:44</t>
  </si>
  <si>
    <t>2024-02-07 14:16:22</t>
  </si>
  <si>
    <t>45-71-M00219_MURADİYE ORTA ÖLÇEKLİ SAN. TR-1_DAĞITIM TRAFOSU TR-1_M04_66367266</t>
  </si>
  <si>
    <t>2024-02-07 06:19:02</t>
  </si>
  <si>
    <t>2024-02-07 07:11:00</t>
  </si>
  <si>
    <t>45-79-M00469_KIZILÇUKUR TR-5 KESKİN_ _965530003_ _965530003</t>
  </si>
  <si>
    <t>2024-02-13 12:53:25</t>
  </si>
  <si>
    <t>2024-02-13 18:01:57</t>
  </si>
  <si>
    <t>35-01-K01580_K-1580_K-1996_K06_49934777</t>
  </si>
  <si>
    <t>2024-02-10 02:12:53</t>
  </si>
  <si>
    <t>2024-02-10 02:21:43</t>
  </si>
  <si>
    <t>2024-02-12 12:01:08</t>
  </si>
  <si>
    <t>2024-02-12 15:17:04</t>
  </si>
  <si>
    <t>2024-02-07 05:52:48</t>
  </si>
  <si>
    <t>2024-02-07 09:05:39</t>
  </si>
  <si>
    <t>35-08-K02679_K-2679_F_F_56384036</t>
  </si>
  <si>
    <t>2024-02-05 11:19:19</t>
  </si>
  <si>
    <t>2024-02-05 12:44:31</t>
  </si>
  <si>
    <t>45-72-M00623_TR-1/61-A_B_B_79593979</t>
  </si>
  <si>
    <t>2024-02-10 02:13:44</t>
  </si>
  <si>
    <t>2024-02-10 03:54:09</t>
  </si>
  <si>
    <t>45-78-L00503_KARAAĞAÇ TR-1_B_B_91158963</t>
  </si>
  <si>
    <t>2024-02-13 11:10:48</t>
  </si>
  <si>
    <t>2024-02-13 12:37:59</t>
  </si>
  <si>
    <t>35-18-L00583_DM-2/2 ESKİ KUYUYANI_ _950454468_ _950454468</t>
  </si>
  <si>
    <t>2024-02-11 09:11:35</t>
  </si>
  <si>
    <t>2024-02-11 17:42:20</t>
  </si>
  <si>
    <t>35-04-K04711_K-4711_K-4711_35-04-K04711_2361810</t>
  </si>
  <si>
    <t>2024-02-11 16:41:49</t>
  </si>
  <si>
    <t>2024-02-11 18:43:06</t>
  </si>
  <si>
    <t>35-20-L00176_FAHRİ ÇAPUN SULAMA GRB_SULAMA_955211034_ _955211034</t>
  </si>
  <si>
    <t>2024-02-15 13:28:03</t>
  </si>
  <si>
    <t>2024-02-15 15:34:43</t>
  </si>
  <si>
    <t>2024-02-12 09:56:40</t>
  </si>
  <si>
    <t>2024-02-12 12:18:20</t>
  </si>
  <si>
    <t>45-71-M01919_DM-9/12-A_A_A_91387106</t>
  </si>
  <si>
    <t>2024-02-11 20:30:32</t>
  </si>
  <si>
    <t>2024-02-11 21:43:17</t>
  </si>
  <si>
    <t>35-29-L00268_KÜÇÜKKALE YEŞİLKENT TR-2_ _950331785_ _950331785</t>
  </si>
  <si>
    <t>2024-02-11 19:29:24</t>
  </si>
  <si>
    <t>2024-02-11 20:48:13</t>
  </si>
  <si>
    <t>45-71-M01536_ÜÇPINAR TR-5_ _953217165_ _953217165</t>
  </si>
  <si>
    <t>2024-02-11 12:30:00</t>
  </si>
  <si>
    <t>2024-02-11 15:51:44</t>
  </si>
  <si>
    <t>45-73-M00068_ALAŞEHİR TR-68_ _945676576_ _945676576</t>
  </si>
  <si>
    <t>2024-02-06 17:59:23</t>
  </si>
  <si>
    <t>2024-02-06 19:08:18</t>
  </si>
  <si>
    <t>35-02-M02902_M-2902_T_TR2-I02_83787639</t>
  </si>
  <si>
    <t>2024-02-07 09:00:40</t>
  </si>
  <si>
    <t>2024-02-07 10:30:57</t>
  </si>
  <si>
    <t>35-01-K00196_K-196_C_C_56373542</t>
  </si>
  <si>
    <t>2024-02-12 13:16:27</t>
  </si>
  <si>
    <t>35-26-M00725_NİLSAN KÖK_EGE YEM_M02_65911136</t>
  </si>
  <si>
    <t>2024-02-12 01:35:13</t>
  </si>
  <si>
    <t>2024-02-12 02:39:50</t>
  </si>
  <si>
    <t>2024-02-11 09:38:21</t>
  </si>
  <si>
    <t>2024-02-11 12:29:11</t>
  </si>
  <si>
    <t>2024-02-04 12:22:00</t>
  </si>
  <si>
    <t>2024-02-04 13:03:34</t>
  </si>
  <si>
    <t>45-71-M01181_ROSEBYE TR-1_ROSEBYE TR-1_45-71-M01181_72079255</t>
  </si>
  <si>
    <t>2024-02-10 03:50:50</t>
  </si>
  <si>
    <t>2024-02-10 06:23:35</t>
  </si>
  <si>
    <t>45-83-L00025_TR-2/25_B_B_81591173</t>
  </si>
  <si>
    <t>2024-02-06 21:22:27</t>
  </si>
  <si>
    <t>2024-02-06 22:56:46</t>
  </si>
  <si>
    <t>35-19-M00176_ÇİFTLİK KÖY TR-334___81637335</t>
  </si>
  <si>
    <t>2024-02-11 08:55:30</t>
  </si>
  <si>
    <t>2024-02-11 10:00:07</t>
  </si>
  <si>
    <t>45-71-M01743_OTMANLAR KÖYÜ TR-1_OTMANLAR KÖYÜ TR-1_45-71-M01743_2366947</t>
  </si>
  <si>
    <t>2024-02-06 23:40:20</t>
  </si>
  <si>
    <t>45-85-L00019_GÖLMARMARA TR-19_A_A_56404608</t>
  </si>
  <si>
    <t>2024-02-10 09:24:20</t>
  </si>
  <si>
    <t>2024-02-10 10:18:53</t>
  </si>
  <si>
    <t>35-09-K01869_K-1869_ _97748143_ _97748143</t>
  </si>
  <si>
    <t>2024-02-06 22:58:10</t>
  </si>
  <si>
    <t>2024-02-07 02:09:02</t>
  </si>
  <si>
    <t>45-83-M00132_İZZETTİN KÖK_ŞİRVAN_M03_2327934</t>
  </si>
  <si>
    <t>2024-02-13 12:56:31</t>
  </si>
  <si>
    <t>2024-02-13 15:00:47</t>
  </si>
  <si>
    <t>35-13-L00128_ŞEVKİ OLGUN VE ARK. T-SULAMA GRB.TR-1_DIREK TIPI TRAFO HUCRESI_H01_2044506</t>
  </si>
  <si>
    <t>2024-02-11 13:23:28</t>
  </si>
  <si>
    <t>2024-02-11 14:28:01</t>
  </si>
  <si>
    <t>35-01-K01403_K-1403_K-1403_35-01-K01403_2349307</t>
  </si>
  <si>
    <t>2024-02-10 09:03:07</t>
  </si>
  <si>
    <t>2024-02-10 11:56:49</t>
  </si>
  <si>
    <t>35-28-M00032_ULUKENT DM-4/10_A_A_60984339</t>
  </si>
  <si>
    <t>2024-02-10 08:07:46</t>
  </si>
  <si>
    <t>2024-02-10 10:42:00</t>
  </si>
  <si>
    <t>35-31-A00001_KİRAZ İM_ATERMİT_M09_2095004</t>
  </si>
  <si>
    <t>2024-02-10 06:41:29</t>
  </si>
  <si>
    <t>2024-02-10 07:24:08</t>
  </si>
  <si>
    <t>35-18-L00230_L-230 (45 KABİN)_L-265_L02_76972492</t>
  </si>
  <si>
    <t>2024-02-09 12:13:20</t>
  </si>
  <si>
    <t>2024-02-09 15:34:29</t>
  </si>
  <si>
    <t>2024-02-07 08:03:55</t>
  </si>
  <si>
    <t>2024-02-07 12:32:18</t>
  </si>
  <si>
    <t>35-28-M00239_EMİRALEM TR-18 KÖK_SÜLEYMANLI KÖK_M02_66567537</t>
  </si>
  <si>
    <t>2024-02-14 12:57:40</t>
  </si>
  <si>
    <t>2024-02-14 13:57:18</t>
  </si>
  <si>
    <t>35-01-K01060_K-1060_K-1060_35-01-K01060_2366292</t>
  </si>
  <si>
    <t>2024-02-05 10:08:24</t>
  </si>
  <si>
    <t>2024-02-05 11:20:50</t>
  </si>
  <si>
    <t>35-14-L00025_L-25_ _956661482_ _956661482</t>
  </si>
  <si>
    <t>2024-02-07 08:22:13</t>
  </si>
  <si>
    <t>2024-02-07 09:31:01</t>
  </si>
  <si>
    <t>45-78-L00229_KAPANCI KÖK_HASALAN_L02_2108489</t>
  </si>
  <si>
    <t>2024-02-12 13:33:57</t>
  </si>
  <si>
    <t>2024-02-12 14:21:08</t>
  </si>
  <si>
    <t>35-18-L00430_L-430_SANAL BINA_95000145293_ _95000145293</t>
  </si>
  <si>
    <t>2024-02-10 23:43:26</t>
  </si>
  <si>
    <t>2024-02-11 03:55:08</t>
  </si>
  <si>
    <t>45-77-L00056_TR-56_TR-56_45-77-L00056_2353455</t>
  </si>
  <si>
    <t>2024-02-12 13:57:10</t>
  </si>
  <si>
    <t>45-82-M00034_SOMA TR-11/1_SOMA TR-11/1_45-82-M00034_2369178</t>
  </si>
  <si>
    <t>2024-02-11 09:38:23</t>
  </si>
  <si>
    <t>2024-02-11 11:45:06</t>
  </si>
  <si>
    <t>45-77-L00158_BAŞIBÜYÜK KÖK_BALIBEY ÇIKIŞ_L06_61353345</t>
  </si>
  <si>
    <t>2024-02-10 09:57:27</t>
  </si>
  <si>
    <t>2024-02-10 17:41:51</t>
  </si>
  <si>
    <t>45-71-M01872_MURADİYE DM-4/12-A (DİREK TR-1)_B_B_56385440</t>
  </si>
  <si>
    <t>2024-02-11 17:38:24</t>
  </si>
  <si>
    <t>2024-02-11 20:18:01</t>
  </si>
  <si>
    <t>35-02-M03455_K-2519_D_D_56370946</t>
  </si>
  <si>
    <t>2024-02-13 10:15:13</t>
  </si>
  <si>
    <t>2024-02-13 14:47:08</t>
  </si>
  <si>
    <t>35-01-K00718_K-718_ _911862222_ _911862222</t>
  </si>
  <si>
    <t>2024-02-11 09:11:31</t>
  </si>
  <si>
    <t>2024-02-11 12:23:15</t>
  </si>
  <si>
    <t>45-80-M00025_SARUHANLI TR-25_TR-135 PAĞMAT ÖZEL_M03_72203476</t>
  </si>
  <si>
    <t>2024-02-11 09:03:50</t>
  </si>
  <si>
    <t>2024-02-11 09:48:59</t>
  </si>
  <si>
    <t>35-04-K01653_K-1653_D_D_56353883</t>
  </si>
  <si>
    <t>2024-02-14 13:20:11</t>
  </si>
  <si>
    <t>2024-02-14 15:04:15</t>
  </si>
  <si>
    <t>35-23-M00179_BAĞARASI TR-10 KÖK_ESKİİBAĞARASI_M02_72143143</t>
  </si>
  <si>
    <t>2024-02-11 06:18:23</t>
  </si>
  <si>
    <t>2024-02-11 06:48:31</t>
  </si>
  <si>
    <t>45-74-M00373_DURHASAN KÖK_MEZİTLER_M02_83945203</t>
  </si>
  <si>
    <t>2024-02-11 21:26:08</t>
  </si>
  <si>
    <t>2024-02-11 22:27:54</t>
  </si>
  <si>
    <t>35-09-M01992_M-1992_C_C_56379620</t>
  </si>
  <si>
    <t>2024-02-15 09:51:28</t>
  </si>
  <si>
    <t>2024-02-15 12:41:31</t>
  </si>
  <si>
    <t>45-71-M00818_BÜYÜKSÜMBÜLLER TR-1_ _953244578_ _953244578</t>
  </si>
  <si>
    <t>2024-02-11 16:27:52</t>
  </si>
  <si>
    <t>2024-02-11 18:14:43</t>
  </si>
  <si>
    <t>2024-02-11 19:16:26</t>
  </si>
  <si>
    <t>2024-02-11 20:18:30</t>
  </si>
  <si>
    <t>35-01-M03198_M-3198 (YATIRIM REZERVE)_ _911017717_ _911017717</t>
  </si>
  <si>
    <t>2024-02-14 13:22:41</t>
  </si>
  <si>
    <t>2024-02-14 17:49:11</t>
  </si>
  <si>
    <t>35-28-M00420_TUZÇULLU TR-1_0_953373108_ _953373108</t>
  </si>
  <si>
    <t>2024-02-10 04:42:33</t>
  </si>
  <si>
    <t>2024-02-10 07:58:02</t>
  </si>
  <si>
    <t>2024-02-10 20:52:17</t>
  </si>
  <si>
    <t>2024-02-10 22:44:53</t>
  </si>
  <si>
    <t>35-28-M00161_KOYUNDERE TR-12_ _95001287142_ _95001287142</t>
  </si>
  <si>
    <t>2024-02-07 09:20:51</t>
  </si>
  <si>
    <t>2024-02-07 10:48:09</t>
  </si>
  <si>
    <t>35-15-L01067_KETENDERESİ TR-14_C_C_91314895</t>
  </si>
  <si>
    <t>2024-02-12 14:38:22</t>
  </si>
  <si>
    <t>2024-02-12 18:47:30</t>
  </si>
  <si>
    <t>35-19-L00087_TR-87 MENTEŞ KAVŞAĞI_6481396_6481396_56355669</t>
  </si>
  <si>
    <t>2024-02-10 22:56:49</t>
  </si>
  <si>
    <t>2024-02-11 01:22:23</t>
  </si>
  <si>
    <t>45-71-M00001_DM-1_NARLIBAHÇE_M04_2050187</t>
  </si>
  <si>
    <t>2024-02-10 09:15:24</t>
  </si>
  <si>
    <t>2024-02-10 10:10:02</t>
  </si>
  <si>
    <t>35-21-M00039_KAMUKENT TR-1_ _95002607753_ _95002607753</t>
  </si>
  <si>
    <t>2024-02-11 07:48:17</t>
  </si>
  <si>
    <t>2024-02-11 11:59:40</t>
  </si>
  <si>
    <t>35-18-L00310_L-310_DAĞITIM TRAFO L-310_L03_72215319</t>
  </si>
  <si>
    <t>2024-02-11 09:53:06</t>
  </si>
  <si>
    <t>2024-02-11 17:55:00</t>
  </si>
  <si>
    <t>35-17-M00040_TR-40_E_D03_5762906</t>
  </si>
  <si>
    <t>2024-02-07 22:38:48</t>
  </si>
  <si>
    <t>2024-02-08 02:24:47</t>
  </si>
  <si>
    <t>45-72-M00613_DM-3/TR-15_0_956509236_ _956509236</t>
  </si>
  <si>
    <t>2024-02-15 12:40:19</t>
  </si>
  <si>
    <t>2024-02-15 15:04:24</t>
  </si>
  <si>
    <t>45-73-M00097_ALAŞEHİR TR-94_A_A_91322966</t>
  </si>
  <si>
    <t>2024-02-11 21:02:11</t>
  </si>
  <si>
    <t>2024-02-11 21:30:55</t>
  </si>
  <si>
    <t>35-07-K03399_K-3399_B_B_56379015</t>
  </si>
  <si>
    <t>2024-02-10 21:35:58</t>
  </si>
  <si>
    <t>2024-02-10 22:53:14</t>
  </si>
  <si>
    <t>35-08-K02966_K-2966_Salih Kalyoncu_913231263_ _913231263</t>
  </si>
  <si>
    <t>2024-02-14 11:30:19</t>
  </si>
  <si>
    <t>2024-02-14 12:57:41</t>
  </si>
  <si>
    <t>35-28-L00034_MENEMEN TR-34 (DM 7/13)_0_953392223_ _953392223</t>
  </si>
  <si>
    <t>2024-02-10 08:54:33</t>
  </si>
  <si>
    <t>2024-02-10 16:22:22</t>
  </si>
  <si>
    <t>35-03-K04297_K-4297_K-4297_35-03-K04297_41965886</t>
  </si>
  <si>
    <t>2024-02-11 06:10:47</t>
  </si>
  <si>
    <t>2024-02-11 09:01:30</t>
  </si>
  <si>
    <t>35-19-L00082_TR-82_6449348_6449348_56392432</t>
  </si>
  <si>
    <t>2024-02-11 22:26:15</t>
  </si>
  <si>
    <t>2024-02-11 23:49:32</t>
  </si>
  <si>
    <t>35-27-M00331_ULUCAK DM-2_ _913317852_ _913317852</t>
  </si>
  <si>
    <t>2024-02-12 14:45:41</t>
  </si>
  <si>
    <t>2024-02-12 18:04:28</t>
  </si>
  <si>
    <t>45-83-M00003_TR-1/3_PAŞATIMARI TR-1_M05_2095356</t>
  </si>
  <si>
    <t>2024-02-10 07:41:00</t>
  </si>
  <si>
    <t>2024-02-10 09:10:53</t>
  </si>
  <si>
    <t>45-71-M02612_ORTAKÖY KÖK (YATIRIM REZERVE)_TÜRKMENLER_M02_97586085</t>
  </si>
  <si>
    <t>2024-02-11 21:50:01</t>
  </si>
  <si>
    <t>2024-02-11 22:10:53</t>
  </si>
  <si>
    <t>35-29-L00037_ESKİOBA KÖK_MAHMUTLAR_L02_2037245</t>
  </si>
  <si>
    <t>2024-02-11 09:55:43</t>
  </si>
  <si>
    <t>2024-02-11 14:45:44</t>
  </si>
  <si>
    <t>35-04-K02406_K-2406_K-2406_35-04-K02406_2369887</t>
  </si>
  <si>
    <t>2024-02-15 10:13:50</t>
  </si>
  <si>
    <t>2024-02-15 10:52:27</t>
  </si>
  <si>
    <t>35-04-K01990_K-1990_C_C1B_5835454</t>
  </si>
  <si>
    <t>2024-02-10 08:58:01</t>
  </si>
  <si>
    <t>2024-02-10 10:11:29</t>
  </si>
  <si>
    <t>35-23-M00073_KOZBEYLİ TR-4_B_B_56363688</t>
  </si>
  <si>
    <t>2024-02-13 12:32:22</t>
  </si>
  <si>
    <t>2024-02-13 15:02:51</t>
  </si>
  <si>
    <t>35-28-M00176_ASARLIK TR-5_A_A_91416798</t>
  </si>
  <si>
    <t>2024-02-11 16:38:47</t>
  </si>
  <si>
    <t>2024-02-11 19:12:51</t>
  </si>
  <si>
    <t>45-71-M00128_BEYDERE KÖK_HatBaşıAyırıcı_53135143_M07_53135143</t>
  </si>
  <si>
    <t>2024-02-11 07:42:39</t>
  </si>
  <si>
    <t>35-19-A00004_URLA TM-1_ZEYTİNALANI İM_M07_2054372</t>
  </si>
  <si>
    <t>2024-02-13 12:18:57</t>
  </si>
  <si>
    <t>2024-02-13 12:45:41</t>
  </si>
  <si>
    <t>45-72-A00001_AKHİSAR İM_ESKİ ZEYTİN OVA_L06_2058305</t>
  </si>
  <si>
    <t>2024-02-10 08:40:30</t>
  </si>
  <si>
    <t>2024-02-10 12:40:00</t>
  </si>
  <si>
    <t>2024-02-11 19:36:50</t>
  </si>
  <si>
    <t>35-02-M01284_M-1284_D_D_56382781</t>
  </si>
  <si>
    <t>2024-02-11 21:34:21</t>
  </si>
  <si>
    <t>2024-02-11 22:15:59</t>
  </si>
  <si>
    <t>35-03-M03437_M-3437(YATIRIM REZERVE)_ _910441056_ _910441056</t>
  </si>
  <si>
    <t>2024-02-10 19:47:50</t>
  </si>
  <si>
    <t>2024-02-11 00:52:59</t>
  </si>
  <si>
    <t>2024-02-11 07:48:12</t>
  </si>
  <si>
    <t>2024-02-11 09:21:57</t>
  </si>
  <si>
    <t>35-15-L00648_KIŞLAKÖY TR-1_KIŞLAKÖY TR-1_35-15-L00648_2375976</t>
  </si>
  <si>
    <t>2024-02-11 19:16:14</t>
  </si>
  <si>
    <t>35-19-L00101_ZEYTİNALANI TR-101_ZEYTİNALANI TR-101_35-19-L00101_2346585</t>
  </si>
  <si>
    <t>2024-02-12 15:59:44</t>
  </si>
  <si>
    <t>2024-02-12 17:50:54</t>
  </si>
  <si>
    <t>35-31-L00401_İĞDELİ TR-7_İĞDELİ TR-7_35-31-L00401_2355108</t>
  </si>
  <si>
    <t>2024-02-13 13:49:39</t>
  </si>
  <si>
    <t>45-82-M00340_DENİŞ TR-1_B_B_91340723</t>
  </si>
  <si>
    <t>2024-02-11 21:43:00</t>
  </si>
  <si>
    <t>2024-02-11 23:54:50</t>
  </si>
  <si>
    <t>45-74-M00036_TR-36_TR-36/A_M03_72238140</t>
  </si>
  <si>
    <t>2024-02-12 12:14:59</t>
  </si>
  <si>
    <t>2024-02-12 16:30:24</t>
  </si>
  <si>
    <t>45-78-M00760_KORDON TR-2_A_A_91297862</t>
  </si>
  <si>
    <t>2024-02-03 15:13:15</t>
  </si>
  <si>
    <t>2024-02-03 17:20:17</t>
  </si>
  <si>
    <t>45-71-M00368_TR-11/03 (BELEDİYE ŞANTİYE TR)_TR-11/03 (BELEDİYE ŞANTİYE TR)_45-71-M00368_2353489</t>
  </si>
  <si>
    <t>2024-02-11 21:57:06</t>
  </si>
  <si>
    <t>2024-02-12 00:59:54</t>
  </si>
  <si>
    <t>35-29-M00081_DM-1/81_DM-1/81_35-29-M00081_2357804</t>
  </si>
  <si>
    <t>2024-02-15 11:37:18</t>
  </si>
  <si>
    <t>2024-02-15 13:29:27</t>
  </si>
  <si>
    <t>35-18-L00266_L-266_A_A_97466122</t>
  </si>
  <si>
    <t>2024-02-12 16:55:08</t>
  </si>
  <si>
    <t>2024-02-12 23:25:05</t>
  </si>
  <si>
    <t>35-17-A00014_ALİAĞA GIS TM_KARDEMİR-2 (2H07)_M020_66127966</t>
  </si>
  <si>
    <t>2024-02-11 22:01:20</t>
  </si>
  <si>
    <t>2024-02-11 23:29:19</t>
  </si>
  <si>
    <t>35-07-M03305_M-3305(YATIRIM REZERVE)_ _99081444_ _99081444</t>
  </si>
  <si>
    <t>2024-02-12 08:59:36</t>
  </si>
  <si>
    <t>2024-02-12 10:55:51</t>
  </si>
  <si>
    <t>45-73-M00207_SOĞUKYURT (OKULYANI) TR-1_B_B_91062991</t>
  </si>
  <si>
    <t>2024-02-11 18:48:41</t>
  </si>
  <si>
    <t>2024-02-11 20:46:46</t>
  </si>
  <si>
    <t>35-02-K01049_K-1049_ _913139388_ _913139388</t>
  </si>
  <si>
    <t>2024-02-11 23:05:16</t>
  </si>
  <si>
    <t>2024-02-12 00:00:42</t>
  </si>
  <si>
    <t>35-16-A00003_SAĞANCI İM_SÜLEYMANLI_L05_2072980</t>
  </si>
  <si>
    <t>2024-02-12 15:40:17</t>
  </si>
  <si>
    <t>2024-02-12 16:00:36</t>
  </si>
  <si>
    <t>2024-02-10 09:23:10</t>
  </si>
  <si>
    <t>2024-02-10 09:46:58</t>
  </si>
  <si>
    <t>2024-02-13 12:08:33</t>
  </si>
  <si>
    <t>2024-02-13 12:41:57</t>
  </si>
  <si>
    <t>35-22-M00004_MENDERES DM-4/TR-1_DM-4/TR-12_M14_2104464</t>
  </si>
  <si>
    <t>2024-02-11 08:45:32</t>
  </si>
  <si>
    <t>2024-02-11 09:09:05</t>
  </si>
  <si>
    <t>2024-02-10 09:20:45</t>
  </si>
  <si>
    <t>2024-02-10 10:57:13</t>
  </si>
  <si>
    <t>35-19-M00230_YAĞCILAR TR-5_A_A_90963040</t>
  </si>
  <si>
    <t>2024-02-12 14:29:18</t>
  </si>
  <si>
    <t>2024-02-12 21:39:03</t>
  </si>
  <si>
    <t>35-01-K01031_K-1031_ _911307557_ _911307557</t>
  </si>
  <si>
    <t>2024-02-11 16:12:38</t>
  </si>
  <si>
    <t>2024-02-11 18:10:31</t>
  </si>
  <si>
    <t>35-15-M00079_TR-79 İ.EKİNCİOĞLU GRB._TR-79 İ.EKİNCİOĞLU GRB._35-15-M00079_2365994</t>
  </si>
  <si>
    <t>2024-02-12 01:17:51</t>
  </si>
  <si>
    <t>2024-02-12 03:31:14</t>
  </si>
  <si>
    <t>35-16-M00061_AHMETBEYLER TR-1_AHMETBEYLER TR-1_35-16-M00061_2360815</t>
  </si>
  <si>
    <t>2024-02-14 12:51:13</t>
  </si>
  <si>
    <t>2024-02-14 13:15:10</t>
  </si>
  <si>
    <t>45-83-A00002_AVŞAR İM_G KOLU_L09_81661001</t>
  </si>
  <si>
    <t>2024-02-16 01:51:09</t>
  </si>
  <si>
    <t>2024-02-16 02:43:47</t>
  </si>
  <si>
    <t>2024-02-11 21:18:08</t>
  </si>
  <si>
    <t>2024-02-11 22:47:32</t>
  </si>
  <si>
    <t>35-31-L00195_SIRIMLI CINGILLAR TR-4_B_B_91349347</t>
  </si>
  <si>
    <t>2024-02-12 16:46:36</t>
  </si>
  <si>
    <t>2024-02-12 17:24:57</t>
  </si>
  <si>
    <t>35-17-M00563_M-563_A_A_91446368</t>
  </si>
  <si>
    <t>2024-02-11 14:57:21</t>
  </si>
  <si>
    <t>2024-02-11 17:29:33</t>
  </si>
  <si>
    <t>45-71-M00041_DM-1/17_F_f1b_45143016</t>
  </si>
  <si>
    <t>2024-02-11 16:31:52</t>
  </si>
  <si>
    <t>2024-02-11 20:10:19</t>
  </si>
  <si>
    <t>35-18-L00111_L-111 OVACIK_L-111 OVACIK_35-18-L00111_49092723</t>
  </si>
  <si>
    <t>2024-02-12 19:53:13</t>
  </si>
  <si>
    <t>45-80-M00114_KOLDERE TR-2_KOLDERE TR-2_45-80-M00114_42026739</t>
  </si>
  <si>
    <t>2024-02-12 14:57:31</t>
  </si>
  <si>
    <t>2024-02-12 15:53:48</t>
  </si>
  <si>
    <t>45-73-M00953_SOBRAN TR-2_C_C_91100299</t>
  </si>
  <si>
    <t>2024-02-11 23:11:06</t>
  </si>
  <si>
    <t>2024-02-12 00:20:17</t>
  </si>
  <si>
    <t>45-83-L00131_AKÇAPINAR KÖK_AKÇAPINAR_L06_72176518</t>
  </si>
  <si>
    <t>2024-02-11 08:16:18</t>
  </si>
  <si>
    <t>2024-02-11 08:58:17</t>
  </si>
  <si>
    <t>35-04-K01697_K-1697_Zümrüt_99209038_ _99209038</t>
  </si>
  <si>
    <t>2024-02-11 17:54:07</t>
  </si>
  <si>
    <t>2024-02-11 19:19:35</t>
  </si>
  <si>
    <t>35-26-M01189_ÇAYBAŞI TR-1/1_ARSLANLAR TM GİRİŞ_M01_65967129</t>
  </si>
  <si>
    <t>2024-02-15 11:31:18</t>
  </si>
  <si>
    <t>2024-02-15 13:23:06</t>
  </si>
  <si>
    <t>45-73-M00139_EVRENLİ KÖK_HatBaşıAyırıcı_53134692_M03_53134692</t>
  </si>
  <si>
    <t>2024-02-12 16:47:32</t>
  </si>
  <si>
    <t>2024-02-12 18:00:49</t>
  </si>
  <si>
    <t>35-28-A00002_ULUCAK TM_ÇİĞLİ-1_M04_2313767</t>
  </si>
  <si>
    <t>2024-02-12 01:03:56</t>
  </si>
  <si>
    <t>2024-02-12 05:31:43</t>
  </si>
  <si>
    <t>35-24-L00226_TR-33 TOKİ_ _962038687_ _962038687</t>
  </si>
  <si>
    <t>2024-02-12 17:23:39</t>
  </si>
  <si>
    <t>2024-02-12 19:47:49</t>
  </si>
  <si>
    <t>45-71-M00168_DM-2/36_DM-2/36_45-71-M00168_2360318</t>
  </si>
  <si>
    <t>2024-02-11 21:25:54</t>
  </si>
  <si>
    <t>2024-02-11 23:14:17</t>
  </si>
  <si>
    <t>35-01-A00005_ALSANCAK TM_DARAGACI_K19_2058203</t>
  </si>
  <si>
    <t>2024-02-14 13:19:44</t>
  </si>
  <si>
    <t>2024-02-14 16:17:36</t>
  </si>
  <si>
    <t>2024-02-11 07:22:46</t>
  </si>
  <si>
    <t>2024-02-11 09:43:48</t>
  </si>
  <si>
    <t>45-76-M00248_DUALAR TR-1_B_B_91086076</t>
  </si>
  <si>
    <t>2024-02-12 15:14:22</t>
  </si>
  <si>
    <t>2024-02-12 17:54:26</t>
  </si>
  <si>
    <t>2024-02-12 04:12:35</t>
  </si>
  <si>
    <t>2024-02-12 04:52:30</t>
  </si>
  <si>
    <t>35-15-M00222_GERELİ KÖYÜ KAVAKKUYU TR 5_A_A_91237627</t>
  </si>
  <si>
    <t>2024-02-13 10:13:55</t>
  </si>
  <si>
    <t>35-01-K04269_K-4269_B_B_56368430</t>
  </si>
  <si>
    <t>2024-02-01 20:35:00</t>
  </si>
  <si>
    <t>2024-02-01 22:55:21</t>
  </si>
  <si>
    <t>45-82-M00020_SOMA TR-20_TR-21_M03_83358648</t>
  </si>
  <si>
    <t>2024-02-15 09:55:32</t>
  </si>
  <si>
    <t>2024-02-15 12:59:13</t>
  </si>
  <si>
    <t>45-79-M00121_ŞEYHDAVUTLAR TR-4 KEMİKLİ_ŞEYHDAVUTLAR TR-4 KEMİKLİ_45-79-M00121_2367426</t>
  </si>
  <si>
    <t>2024-02-11 22:25:49</t>
  </si>
  <si>
    <t>2024-02-11 23:17:27</t>
  </si>
  <si>
    <t>35-03-K04089_K-4089_ _910710921_ _910710921</t>
  </si>
  <si>
    <t>2024-02-12 09:03:11</t>
  </si>
  <si>
    <t>2024-02-12 14:24:39</t>
  </si>
  <si>
    <t>45-71-M01411_EVRENOS TR-3_EVRENOS TR-3_45-71-M01411_2371340</t>
  </si>
  <si>
    <t>2024-02-15 12:15:20</t>
  </si>
  <si>
    <t>2024-02-15 13:59:10</t>
  </si>
  <si>
    <t>35-01-K00421_K-421_ _910472521_ _910472521</t>
  </si>
  <si>
    <t>2024-02-11 09:37:02</t>
  </si>
  <si>
    <t>2024-02-11 10:34:15</t>
  </si>
  <si>
    <t>35-02-K00144_K-144_K-144_35-02-K00144_2366138</t>
  </si>
  <si>
    <t>2024-02-11 08:48:26</t>
  </si>
  <si>
    <t>2024-02-11 09:08:55</t>
  </si>
  <si>
    <t>35-02-M01284_M-1284_C_C_56382778</t>
  </si>
  <si>
    <t>2024-02-11 21:34:39</t>
  </si>
  <si>
    <t>2024-02-11 22:45:19</t>
  </si>
  <si>
    <t>2024-02-13 12:22:12</t>
  </si>
  <si>
    <t>2024-02-13 13:21:25</t>
  </si>
  <si>
    <t>45-79-M00042_SARIGÖL TR-42_TR-43-44_M03_2074568</t>
  </si>
  <si>
    <t>2024-02-12 16:54:59</t>
  </si>
  <si>
    <t>2024-02-12 17:29:45</t>
  </si>
  <si>
    <t>45-71-M01396_KÜÇÜK EVRENOS TR-3_KÜÇÜK EVRENOS TR-3_45-71-M01396_2359616</t>
  </si>
  <si>
    <t>2024-02-12 18:13:22</t>
  </si>
  <si>
    <t>2024-02-12 18:51:51</t>
  </si>
  <si>
    <t>2024-02-11 21:54:06</t>
  </si>
  <si>
    <t>2024-02-11 22:40:55</t>
  </si>
  <si>
    <t>35-18-L00366_L-366 ILDIR KÖY_A_A_91249955</t>
  </si>
  <si>
    <t>2024-02-15 11:16:53</t>
  </si>
  <si>
    <t>2024-02-15 12:17:27</t>
  </si>
  <si>
    <t>45-75-M00191_KIRAN MAKBUREPINAR TR-1_A_A_56386643</t>
  </si>
  <si>
    <t>2024-02-11 16:29:53</t>
  </si>
  <si>
    <t>2024-02-11 18:15:19</t>
  </si>
  <si>
    <t>2024-02-11 18:38:45</t>
  </si>
  <si>
    <t>2024-02-11 19:35:01</t>
  </si>
  <si>
    <t>35-01-K03597_K-3597_ _911573040_ _911573040</t>
  </si>
  <si>
    <t>2024-02-11 17:55:36</t>
  </si>
  <si>
    <t>2024-02-11 21:34:02</t>
  </si>
  <si>
    <t>35-02-M02826_M-2826_B_B_65500073</t>
  </si>
  <si>
    <t>2024-02-11 19:36:43</t>
  </si>
  <si>
    <t>2024-02-11 20:27:07</t>
  </si>
  <si>
    <t>35-29-M00368_HÜSEYİN ÇETİNKAYA SULAMA GRUBU_DIREK TIPI TRAFO HUCRESI_H01_2101794</t>
  </si>
  <si>
    <t>2024-02-14 12:52:23</t>
  </si>
  <si>
    <t>2024-02-14 18:57:05</t>
  </si>
  <si>
    <t>2024-02-12 15:26:19</t>
  </si>
  <si>
    <t>2024-02-12 16:58:09</t>
  </si>
  <si>
    <t>35-19-L00044_TR-44 SAKIZLI_TR-44 SAKIZLI_35-19-L00044_2361629</t>
  </si>
  <si>
    <t>2024-02-11 17:52:27</t>
  </si>
  <si>
    <t>2024-02-11 10:03:03</t>
  </si>
  <si>
    <t>2024-02-11 15:00:56</t>
  </si>
  <si>
    <t>35-27-M00811_TOKİ TR-1_TOKİ TR-1_35-27-M00811_79725394</t>
  </si>
  <si>
    <t>2024-02-06 19:22:34</t>
  </si>
  <si>
    <t>2024-02-06 20:53:58</t>
  </si>
  <si>
    <t>35-31-L00019_GARAJ KÖK_TR-5 _L04_2337248</t>
  </si>
  <si>
    <t>2024-02-12 01:37:51</t>
  </si>
  <si>
    <t>2024-02-12 03:55:51</t>
  </si>
  <si>
    <t>2024-02-14 14:04:32</t>
  </si>
  <si>
    <t>2024-02-14 16:33:48</t>
  </si>
  <si>
    <t>45-83-M00270_TR-1/126-1 (KEMALPAŞA SOKAK TRF)_B_B_91080618</t>
  </si>
  <si>
    <t>2024-02-11 22:31:25</t>
  </si>
  <si>
    <t>2024-02-11 23:58:51</t>
  </si>
  <si>
    <t>35-31-L00239_KALEKÖY TR-3_KALEKÖY TR-3_35-31-L00239_2365453</t>
  </si>
  <si>
    <t>2024-02-11 15:46:13</t>
  </si>
  <si>
    <t>2024-02-11 16:56:41</t>
  </si>
  <si>
    <t>35-13-A00002_BELEVİ İM_BELEVİ OTOBAN SULAMA_L01_2313338</t>
  </si>
  <si>
    <t>2024-02-11 16:38:34</t>
  </si>
  <si>
    <t>35-27-M00336_ULUCAK DM-2/3_A_A_56364613</t>
  </si>
  <si>
    <t>2024-02-13 13:49:27</t>
  </si>
  <si>
    <t>2024-02-13 20:25:05</t>
  </si>
  <si>
    <t>45-73-M00347_KİLLİK TR-6_B_B_56404655</t>
  </si>
  <si>
    <t>2024-02-11 22:49:16</t>
  </si>
  <si>
    <t>2024-02-12 00:30:01</t>
  </si>
  <si>
    <t>35-17-M00043_ALİAĞA TR-43 DM_GÜZELHİSAR ÇIKIŞI_M12_2315083</t>
  </si>
  <si>
    <t>2024-02-12 08:28:28</t>
  </si>
  <si>
    <t>2024-02-12 09:11:59</t>
  </si>
  <si>
    <t>35-01-K00765_K-765_ _911439652_ _911439652</t>
  </si>
  <si>
    <t>2024-02-11 20:12:58</t>
  </si>
  <si>
    <t>2024-02-11 23:40:03</t>
  </si>
  <si>
    <t>45-71-M00999_GÖKÇELER (YAYLACIK MAH.) TR-1_GÖKÇELER (YAYLACIK MAH.) TR-1_45-71-M00999_2357089</t>
  </si>
  <si>
    <t>2024-02-12 14:07:46</t>
  </si>
  <si>
    <t>2024-02-12 17:04:22</t>
  </si>
  <si>
    <t>35-27-M01160_VİŞNELİ TR-5_ _95000095715_ _95000095715</t>
  </si>
  <si>
    <t>2024-02-11 18:07:28</t>
  </si>
  <si>
    <t>2024-02-11 22:08:16</t>
  </si>
  <si>
    <t>45-73-M00037_DM02/TR01_A_a1_45114647</t>
  </si>
  <si>
    <t>2024-02-11 21:51:37</t>
  </si>
  <si>
    <t>2024-02-11 22:39:23</t>
  </si>
  <si>
    <t>35-15-M00079_TR-79 İ.EKİNCİOĞLU GRB._C_C_91233541</t>
  </si>
  <si>
    <t>2024-02-12 13:22:48</t>
  </si>
  <si>
    <t>2024-02-12 15:21:41</t>
  </si>
  <si>
    <t>45-75-M00216_KAYACIK KOŞUBURNU TR-1_KAYACIK KOŞUBURNU TR-1_45-75-M00216_2359721</t>
  </si>
  <si>
    <t>2024-02-01 12:00:33</t>
  </si>
  <si>
    <t>2024-02-01 17:09:23</t>
  </si>
  <si>
    <t>45-71-M01396_KÜÇÜK EVRENOS TR-3_ _953239711_ _953239711</t>
  </si>
  <si>
    <t>2024-02-12 14:47:24</t>
  </si>
  <si>
    <t>2024-02-15 12:49:00</t>
  </si>
  <si>
    <t>45-72-A00005_BALLICA İM_OTOYOL ÇIKIŞ_M01_66596845</t>
  </si>
  <si>
    <t>2024-02-12 14:43:45</t>
  </si>
  <si>
    <t>2024-02-12 15:34:27</t>
  </si>
  <si>
    <t>35-04-M02647_M-2647_B__54985428</t>
  </si>
  <si>
    <t>2024-02-11 14:05:26</t>
  </si>
  <si>
    <t>2024-02-11 15:00:39</t>
  </si>
  <si>
    <t>35-18-L00470_L-470 KÖK_L-310_L03_72090132</t>
  </si>
  <si>
    <t>2024-02-11 18:15:20</t>
  </si>
  <si>
    <t>45-77-A00001_KULA İM_AKTAŞ_L02_2308465</t>
  </si>
  <si>
    <t>2024-02-12 14:29:16</t>
  </si>
  <si>
    <t>2024-02-12 14:51:31</t>
  </si>
  <si>
    <t>35-15-M00335_BALABANLI FİKRET TEKELİ SULAMA GRB TR-6_A_A_56367973</t>
  </si>
  <si>
    <t>2024-02-12 07:56:54</t>
  </si>
  <si>
    <t>2024-02-12 09:19:49</t>
  </si>
  <si>
    <t>35-01-K00049_K-49_K-49_35-01-K00049_42446533</t>
  </si>
  <si>
    <t>2024-02-12 00:30:03</t>
  </si>
  <si>
    <t>2024-02-12 02:14:35</t>
  </si>
  <si>
    <t>35-01-M01871_M-1871_C_C_56376153</t>
  </si>
  <si>
    <t>2024-02-11 18:40:14</t>
  </si>
  <si>
    <t>2024-02-11 20:09:45</t>
  </si>
  <si>
    <t>2024-02-14 13:28:37</t>
  </si>
  <si>
    <t>2024-02-14 13:42:00</t>
  </si>
  <si>
    <t>35-27-A00001_ARMUTLU İM_AŞAĞI KIZILCA ÇIKIŞ_L012_100963066</t>
  </si>
  <si>
    <t>2024-02-12 04:34:47</t>
  </si>
  <si>
    <t>2024-02-12 04:55:00</t>
  </si>
  <si>
    <t>2024-02-12 15:41:56</t>
  </si>
  <si>
    <t>2024-02-12 16:34:10</t>
  </si>
  <si>
    <t>45-86-M00019_KÖPRÜBAŞI TR-19_KÖPRÜBAŞI TR-20_M01_72222842</t>
  </si>
  <si>
    <t>2024-02-12 15:14:19</t>
  </si>
  <si>
    <t>2024-02-12 15:33:41</t>
  </si>
  <si>
    <t>45-74-M00349_KAZANCI ÇAT ÇİFTLİĞİ KÖK_KAZANCI ÇAT ÇİFTLİĞİ KÖK_45-74-M00349_84530461</t>
  </si>
  <si>
    <t>2024-02-11 16:42:12</t>
  </si>
  <si>
    <t>2024-02-11 19:27:33</t>
  </si>
  <si>
    <t>35-14-M00329_DM-1/TR-17 SEFERİHİSAR_DM-1/TR-17 SEFERİHİSAR_35-14-M00329_49829688</t>
  </si>
  <si>
    <t>2024-02-12 16:01:59</t>
  </si>
  <si>
    <t>2024-02-12 20:51:56</t>
  </si>
  <si>
    <t>45-82-M00329_YAĞCILLI TR-3_YAĞCILLI TR-3_45-82-M00329_2373185</t>
  </si>
  <si>
    <t>2024-02-12 13:57:32</t>
  </si>
  <si>
    <t>2024-02-12 15:56:13</t>
  </si>
  <si>
    <t>35-14-L00103_L-103 DÜZCE AZMAK_A_A_91302403</t>
  </si>
  <si>
    <t>2024-02-12 12:52:14</t>
  </si>
  <si>
    <t>2024-02-12 14:11:00</t>
  </si>
  <si>
    <t>35-01-M02356_M-2356 _M-2356 _35-01-M02356_84888748</t>
  </si>
  <si>
    <t>2024-02-11 19:24:34</t>
  </si>
  <si>
    <t>2024-02-11 19:57:23</t>
  </si>
  <si>
    <t>2024-02-11 23:01:22</t>
  </si>
  <si>
    <t>2024-02-11 23:52:57</t>
  </si>
  <si>
    <t>45-73-M00097_ALAŞEHİR TR-94_ALAŞEHİR TR-94_45-73-M00097_75843289</t>
  </si>
  <si>
    <t>2024-02-12 14:05:13</t>
  </si>
  <si>
    <t>2024-02-12 16:59:10</t>
  </si>
  <si>
    <t>35-19-L00298_BADEMLER TR-1_BADEMLER TR-1_35-19-L00298_2357953</t>
  </si>
  <si>
    <t>2024-02-01 09:42:32</t>
  </si>
  <si>
    <t>2024-02-01 12:36:25</t>
  </si>
  <si>
    <t>35-17-R00008_KARŞIYAKA MAHALLESİ TR-1_KARŞIYAKA MAHALLESİ TR-1_35-17-R00008_2376373</t>
  </si>
  <si>
    <t>2024-02-03 19:02:29</t>
  </si>
  <si>
    <t>2024-02-03 20:04:00</t>
  </si>
  <si>
    <t>2024-02-12 09:31:43</t>
  </si>
  <si>
    <t>2024-02-12 09:54:11</t>
  </si>
  <si>
    <t>35-01-K01383_K-1383_ _911237876_ _911237876</t>
  </si>
  <si>
    <t>2024-02-15 11:46:19</t>
  </si>
  <si>
    <t>2024-02-15 13:46:45</t>
  </si>
  <si>
    <t>2024-02-12 03:46:05</t>
  </si>
  <si>
    <t>2024-02-12 05:13:00</t>
  </si>
  <si>
    <t>45-71-M00386_DM-9_GENEL KONUTLAR_M07_66182332</t>
  </si>
  <si>
    <t>2024-02-11 20:56:28</t>
  </si>
  <si>
    <t>2024-02-11 21:18:33</t>
  </si>
  <si>
    <t>35-03-K04089_K-4089_A_A_56369618</t>
  </si>
  <si>
    <t>2024-02-12 01:10:42</t>
  </si>
  <si>
    <t>2024-02-12 03:14:12</t>
  </si>
  <si>
    <t>35-17-M00043_ALİAĞA TR-43 DM_GÜZELHİSAR ÇIKIŞI_M12_2122091</t>
  </si>
  <si>
    <t>2024-02-11 23:38:25</t>
  </si>
  <si>
    <t>2024-02-12 00:59:55</t>
  </si>
  <si>
    <t>35-01-M01422_M-1422_B_b1_5893249</t>
  </si>
  <si>
    <t>2024-02-11 19:47:29</t>
  </si>
  <si>
    <t>2024-02-11 21:30:51</t>
  </si>
  <si>
    <t>2024-02-14 13:26:45</t>
  </si>
  <si>
    <t>2024-02-14 15:44:49</t>
  </si>
  <si>
    <t>45-71-M01075_KARAAĞAÇLI TR-13_FABRİKALAR_M05_2088483</t>
  </si>
  <si>
    <t>2024-02-15 12:01:51</t>
  </si>
  <si>
    <t>2024-02-15 13:19:48</t>
  </si>
  <si>
    <t>35-17-M00002_DM-2_E.M.L._M05_2123137</t>
  </si>
  <si>
    <t>2024-02-12 07:59:29</t>
  </si>
  <si>
    <t>2024-02-12 10:29:44</t>
  </si>
  <si>
    <t>35-02-M01388_M-1388_ _910313243_ _910313243</t>
  </si>
  <si>
    <t>2024-02-12 13:56:51</t>
  </si>
  <si>
    <t>2024-02-12 15:01:21</t>
  </si>
  <si>
    <t>35-19-M00055_TR-55 KÖK_TR-77 KÖK_M03_76783811</t>
  </si>
  <si>
    <t>2024-02-12 09:59:12</t>
  </si>
  <si>
    <t>2024-02-12 16:24:05</t>
  </si>
  <si>
    <t>45-71-M00082_DM-3/28(ALAN SK. TR)_B_B2_45134565</t>
  </si>
  <si>
    <t>2024-02-14 13:32:53</t>
  </si>
  <si>
    <t>2024-02-14 16:56:22</t>
  </si>
  <si>
    <t>2024-02-11 13:38:31</t>
  </si>
  <si>
    <t>2024-02-11 20:08:21</t>
  </si>
  <si>
    <t>45-71-M00006_MURADİYE DM_SİYEKLİ DM_M10_2077009</t>
  </si>
  <si>
    <t>2024-02-14 11:42:02</t>
  </si>
  <si>
    <t>2024-02-14 13:11:41</t>
  </si>
  <si>
    <t>35-27-M00335_ULUCAK DM-2/1_ULUCAK DM-2/17_M01_72175358</t>
  </si>
  <si>
    <t>2024-02-12 08:22:09</t>
  </si>
  <si>
    <t>2024-02-12 08:52:07</t>
  </si>
  <si>
    <t>35-10-L00023_KÜÇÜKKAYA TR-1_C_C_91005643</t>
  </si>
  <si>
    <t>2024-02-12 14:24:10</t>
  </si>
  <si>
    <t>35-15-L00836_GÜNLÜCE KÖYÜ TR-2_ _950383835_ _950383835</t>
  </si>
  <si>
    <t>2024-02-12 14:25:19</t>
  </si>
  <si>
    <t>2024-02-12 18:28:54</t>
  </si>
  <si>
    <t>45-77-L00203_BATTALMUSTAFA PEHLİVANLAR TR-1_A_A_91381617</t>
  </si>
  <si>
    <t>2024-02-12 15:31:27</t>
  </si>
  <si>
    <t>2024-02-12 18:34:43</t>
  </si>
  <si>
    <t>35-17-M00563_M-563_ _950312959_ _950312959</t>
  </si>
  <si>
    <t>2024-02-12 13:44:52</t>
  </si>
  <si>
    <t>2024-02-12 14:49:13</t>
  </si>
  <si>
    <t>35-07-K01776_K-1776_ _95002621936_ _95002621936</t>
  </si>
  <si>
    <t>2024-02-12 14:35:31</t>
  </si>
  <si>
    <t>2024-02-12 15:52:30</t>
  </si>
  <si>
    <t>45-78-L00298_ÇAYPINAR MUSLUK GEDİĞİ TR_B_B_91108272</t>
  </si>
  <si>
    <t>2024-02-11 21:21:07</t>
  </si>
  <si>
    <t>2024-02-11 22:36:35</t>
  </si>
  <si>
    <t>35-21-L00119_EĞLENHOCA TR-2_A_A_56373243</t>
  </si>
  <si>
    <t>2024-02-12 03:15:47</t>
  </si>
  <si>
    <t>2024-02-12 07:26:53</t>
  </si>
  <si>
    <t>35-17-M00054_TR-54_C_C_90998137</t>
  </si>
  <si>
    <t>2024-02-12 16:57:22</t>
  </si>
  <si>
    <t>2024-02-12 20:25:40</t>
  </si>
  <si>
    <t>35-28-A00002_ULUCAK TM_EGEKENT-2_M15_2061756</t>
  </si>
  <si>
    <t>2024-02-04 18:42:27</t>
  </si>
  <si>
    <t>2024-02-04 20:00:54</t>
  </si>
  <si>
    <t>2024-02-13 15:04:14</t>
  </si>
  <si>
    <t>2024-02-13 15:07:00</t>
  </si>
  <si>
    <t>45-71-M00061_HARMANDALI KÖK_HARMANDALI KÖYÜ_M02_72230775</t>
  </si>
  <si>
    <t>2024-02-11 21:45:12</t>
  </si>
  <si>
    <t>2024-02-11 22:21:14</t>
  </si>
  <si>
    <t>45-73-M00347_KİLLİK TR-6_KİLLİK TR-6_45-73-M00347_66992767</t>
  </si>
  <si>
    <t>2024-02-12 16:26:00</t>
  </si>
  <si>
    <t>2024-02-12 18:31:27</t>
  </si>
  <si>
    <t>35-21-L00233_DENİZGİREN KÖK_YALIKENT KONUTLARI_L02_97424539</t>
  </si>
  <si>
    <t>2024-02-11 23:59:51</t>
  </si>
  <si>
    <t>2024-02-12 05:25:47</t>
  </si>
  <si>
    <t>2024-02-08 08:35:59</t>
  </si>
  <si>
    <t>2024-02-08 15:41:14</t>
  </si>
  <si>
    <t>45-84-A00001_AHMETLİ İM_BAHÇECİK - DEREKÖY_L17_2120374</t>
  </si>
  <si>
    <t>2024-02-11 23:07:11</t>
  </si>
  <si>
    <t>2024-02-12 00:50:52</t>
  </si>
  <si>
    <t>45-84-L00017_BAHÇECİK KÖYÜ TR-1_0_955183388_ _955183388</t>
  </si>
  <si>
    <t>2024-02-12 07:57:11</t>
  </si>
  <si>
    <t>35-03-M00974_M-974_M-974_35-03-M00974_41915131</t>
  </si>
  <si>
    <t>2024-02-08 10:19:22</t>
  </si>
  <si>
    <t>2024-02-08 11:10:45</t>
  </si>
  <si>
    <t>35-31-L00057_SULUDERE KÖK_SARISU _L03_2050540</t>
  </si>
  <si>
    <t>2024-02-12 16:16:37</t>
  </si>
  <si>
    <t>2024-02-12 16:53:08</t>
  </si>
  <si>
    <t>45-71-M00260_TURGUTALP KÖK_SULTANYAYLASI_M03_72233756</t>
  </si>
  <si>
    <t>2024-02-12 15:49:51</t>
  </si>
  <si>
    <t>2024-02-12 18:46:28</t>
  </si>
  <si>
    <t>2024-02-12 03:06:43</t>
  </si>
  <si>
    <t>2024-02-12 04:39:42</t>
  </si>
  <si>
    <t>35-31-L00227_KARABULU KÖK_KARABULU KÖK_L06_2119140</t>
  </si>
  <si>
    <t>2024-02-12 14:45:33</t>
  </si>
  <si>
    <t>2024-02-12 15:45:37</t>
  </si>
  <si>
    <t>35-02-M01129_M-1129_9571442__83336671</t>
  </si>
  <si>
    <t>2024-02-14 13:00:22</t>
  </si>
  <si>
    <t>2024-02-14 14:52:00</t>
  </si>
  <si>
    <t>45-83-M00270_TR-1/126-1 (KEMALPAŞA SOKAK TRF)_TR-1/126-1 (KEMALPAŞA SOKAK TRF)_45-83-M00270_2354073</t>
  </si>
  <si>
    <t>2024-02-11 23:04:19</t>
  </si>
  <si>
    <t>2024-02-12 00:02:46</t>
  </si>
  <si>
    <t>45-83-M00624_ERGENEKON TR-11/A_ _955174373_ _955174373</t>
  </si>
  <si>
    <t>2024-02-15 14:06:56</t>
  </si>
  <si>
    <t>2024-02-15 17:57:29</t>
  </si>
  <si>
    <t>45-78-M01118_DURASILLI TR-7_TR-8_M05_2105389</t>
  </si>
  <si>
    <t>2024-02-13 11:38:25</t>
  </si>
  <si>
    <t>2024-02-13 13:10:57</t>
  </si>
  <si>
    <t>35-02-K00175_K-175_E_E_56375858</t>
  </si>
  <si>
    <t>2024-02-01 22:32:56</t>
  </si>
  <si>
    <t>2024-02-02 00:15:28</t>
  </si>
  <si>
    <t>35-01-K00501_K-501_ _911777297_ _911777297</t>
  </si>
  <si>
    <t>2024-02-13 15:18:13</t>
  </si>
  <si>
    <t>2024-02-13 17:35:05</t>
  </si>
  <si>
    <t>2024-02-14 13:48:24</t>
  </si>
  <si>
    <t>2024-02-14 14:00:41</t>
  </si>
  <si>
    <t>2024-02-15 13:23:55</t>
  </si>
  <si>
    <t>2024-02-15 13:47:37</t>
  </si>
  <si>
    <t>35-21-M00012Ö_KARABURUN TRT AKDAĞ VERİCİLERİ ÖZEL TR__M03_2323280</t>
  </si>
  <si>
    <t>2024-02-13 10:30:01</t>
  </si>
  <si>
    <t>2024-02-13 15:10:43</t>
  </si>
  <si>
    <t>35-17-M00043_ALİAĞA TR-43 DM_M-54 ÇIKIŞI_M13_2315084</t>
  </si>
  <si>
    <t>2024-02-12 09:35:17</t>
  </si>
  <si>
    <t>2024-02-12 09:56:26</t>
  </si>
  <si>
    <t>45-86-M00249_AZİMLİ AMBARKAYA TR-2_A_A_56405177</t>
  </si>
  <si>
    <t>2024-02-15 11:33:30</t>
  </si>
  <si>
    <t>2024-02-15 13:24:24</t>
  </si>
  <si>
    <t>2024-02-12 16:31:35</t>
  </si>
  <si>
    <t>2024-02-12 18:02:58</t>
  </si>
  <si>
    <t>35-18-L00437_L-437 ŞEHİTLİK_L-295_L01_2065037</t>
  </si>
  <si>
    <t>2024-02-13 09:24:07</t>
  </si>
  <si>
    <t>2024-02-13 11:50:54</t>
  </si>
  <si>
    <t>35-22-M00243_AHMETBEYLİ M-5_B_B_91199266</t>
  </si>
  <si>
    <t>2024-02-13 11:24:48</t>
  </si>
  <si>
    <t>2024-02-13 14:25:16</t>
  </si>
  <si>
    <t>45-72-L00164_SELÇİKLİ TR-2_B_B_91449204</t>
  </si>
  <si>
    <t>2024-02-13 13:04:11</t>
  </si>
  <si>
    <t>2024-02-13 20:25:39</t>
  </si>
  <si>
    <t>35-28-L00048_MENEMEN TR-48_A_A_56365074</t>
  </si>
  <si>
    <t>2024-02-12 17:55:57</t>
  </si>
  <si>
    <t>2024-02-12 21:19:24</t>
  </si>
  <si>
    <t>45-71-M01779_DM-11/6 (ŞİRİN SOKAK)_A_A_56405404</t>
  </si>
  <si>
    <t>2024-02-11 21:14:51</t>
  </si>
  <si>
    <t>2024-02-11 23:03:23</t>
  </si>
  <si>
    <t>35-23-M00007_YENİFOÇA TR-7_A_A_91179438</t>
  </si>
  <si>
    <t>2024-02-12 07:47:10</t>
  </si>
  <si>
    <t>2024-02-12 10:39:25</t>
  </si>
  <si>
    <t>35-01-K00925_K-925_ _911457757_ _911457757</t>
  </si>
  <si>
    <t>2024-02-12 17:05:44</t>
  </si>
  <si>
    <t>2024-02-12 19:58:33</t>
  </si>
  <si>
    <t>35-14-M00235_M-235 KAVAKDERE CEVİZALTI_B_B_56375000</t>
  </si>
  <si>
    <t>2024-02-12 07:21:38</t>
  </si>
  <si>
    <t>2024-02-12 10:55:50</t>
  </si>
  <si>
    <t>35-29-L00313_YAMANDERE TR-3_C_C_91249478</t>
  </si>
  <si>
    <t>2024-02-12 15:33:20</t>
  </si>
  <si>
    <t>2024-02-12 21:43:05</t>
  </si>
  <si>
    <t>45-71-M02244_YENİ TOKİ DM-2_AKGEDİK TOKİ-1_M03_72148654</t>
  </si>
  <si>
    <t>2024-02-12 07:01:59</t>
  </si>
  <si>
    <t>2024-02-12 10:36:49</t>
  </si>
  <si>
    <t>35-14-L00332_BADEMLER TR-4_BADEMLER TR-4_35-14-L00332_85020215</t>
  </si>
  <si>
    <t>2024-02-15 13:49:55</t>
  </si>
  <si>
    <t>35-21-L00120_EĞLENHOCA TR-3_A_A_56376551</t>
  </si>
  <si>
    <t>2024-02-12 07:37:11</t>
  </si>
  <si>
    <t>2024-02-12 09:13:54</t>
  </si>
  <si>
    <t>35-27-A00002_KEMALPAŞA TM_ARMUTLU-2_M01_2048972</t>
  </si>
  <si>
    <t>2024-02-08 20:08:41</t>
  </si>
  <si>
    <t>2024-02-08 20:54:07</t>
  </si>
  <si>
    <t>35-31-L00005_TR-5_GARAJ KABİN ÇIKIŞ_L03_61244096</t>
  </si>
  <si>
    <t>2024-02-12 02:59:56</t>
  </si>
  <si>
    <t>2024-02-12 04:11:09</t>
  </si>
  <si>
    <t>2024-02-13 13:57:12</t>
  </si>
  <si>
    <t>2024-02-13 16:09:39</t>
  </si>
  <si>
    <t>45-73-M00154_KEMALİYE TR-6_ _945656825_ _945656825</t>
  </si>
  <si>
    <t>2024-02-14 14:39:10</t>
  </si>
  <si>
    <t>2024-02-14 17:03:38</t>
  </si>
  <si>
    <t>35-02-M02528_M-2528_M-3571_M02_49969204</t>
  </si>
  <si>
    <t>2024-02-12 10:02:53</t>
  </si>
  <si>
    <t>2024-02-12 14:50:49</t>
  </si>
  <si>
    <t>35-29-L00268_KÜÇÜKKALE YEŞİLKENT TR-2_B_B_91386623</t>
  </si>
  <si>
    <t>2024-02-12 05:52:59</t>
  </si>
  <si>
    <t>2024-02-12 06:32:13</t>
  </si>
  <si>
    <t>2024-02-13 15:18:38</t>
  </si>
  <si>
    <t>2024-02-13 16:38:02</t>
  </si>
  <si>
    <t>35-28-M00565_TR-1805_D_D_91336103</t>
  </si>
  <si>
    <t>2024-02-13 09:44:57</t>
  </si>
  <si>
    <t>2024-02-13 13:16:00</t>
  </si>
  <si>
    <t>35-29-M00117_TİRE DM2/11_TİRE DM2/11_35-29-M00117_2372189</t>
  </si>
  <si>
    <t>2024-02-12 15:52:08</t>
  </si>
  <si>
    <t>2024-02-12 17:03:54</t>
  </si>
  <si>
    <t>2024-02-12 19:20:44</t>
  </si>
  <si>
    <t>2024-02-12 20:52:44</t>
  </si>
  <si>
    <t>35-31-L00195_SIRIMLI CINGILLAR TR-4_SIRIMLI CINGILLAR TR-4_35-31-L00195_2364633</t>
  </si>
  <si>
    <t>2024-02-12 20:00:58</t>
  </si>
  <si>
    <t>35-24-M00208_KINIK ORGANİZE DM_HatBaşıAyırıcı_72291214_M13_72291214</t>
  </si>
  <si>
    <t>2024-02-14 13:11:31</t>
  </si>
  <si>
    <t>2024-02-14 16:08:37</t>
  </si>
  <si>
    <t>35-24-M00105_ÇİFTLİK TR-1_ _955222144_ _955222144</t>
  </si>
  <si>
    <t>2024-02-12 04:33:30</t>
  </si>
  <si>
    <t>2024-02-12 10:33:06</t>
  </si>
  <si>
    <t>2024-02-12 07:19:52</t>
  </si>
  <si>
    <t>2024-02-12 11:20:27</t>
  </si>
  <si>
    <t>45-74-A00001_DEMİRCİ TM_HatBaşıAyırıcı_66086516_M15_66086516</t>
  </si>
  <si>
    <t>2024-02-08 09:37:47</t>
  </si>
  <si>
    <t>2024-02-08 13:36:26</t>
  </si>
  <si>
    <t>35-31-A00001_KİRAZ İM_ATERMİT_M09_2095003</t>
  </si>
  <si>
    <t>2024-02-12 15:37:50</t>
  </si>
  <si>
    <t>2024-02-12 16:11:44</t>
  </si>
  <si>
    <t>45-82-M00050_SOMA DM-1_M-4_M16_60207321</t>
  </si>
  <si>
    <t>2024-02-12 08:28:14</t>
  </si>
  <si>
    <t>2024-02-12 08:50:45</t>
  </si>
  <si>
    <t>45-71-M00545_DM-14/22_C_C_91408743</t>
  </si>
  <si>
    <t>2024-02-12 16:17:47</t>
  </si>
  <si>
    <t>2024-02-13 02:12:57</t>
  </si>
  <si>
    <t>2024-02-12 05:01:55</t>
  </si>
  <si>
    <t>2024-02-12 12:04:32</t>
  </si>
  <si>
    <t>2024-02-15 14:14:57</t>
  </si>
  <si>
    <t>2024-02-15 16:48:45</t>
  </si>
  <si>
    <t>45-78-M00478_KIRDAMLARI BOĞAZİÇİ TR-2_KIRDAMLARI BOĞAZİÇİ TR-2_45-78-M00478_2352900</t>
  </si>
  <si>
    <t>2024-02-08 09:01:22</t>
  </si>
  <si>
    <t>2024-02-08 09:41:57</t>
  </si>
  <si>
    <t>35-01-K00278_K-278_K-278_35-01-K00278_2375625</t>
  </si>
  <si>
    <t>2024-02-08 18:25:53</t>
  </si>
  <si>
    <t>2024-02-08 21:31:51</t>
  </si>
  <si>
    <t>45-72-M00014_TR-1/14_49742583_TR14.G1_49745862</t>
  </si>
  <si>
    <t>2024-02-12 16:36:52</t>
  </si>
  <si>
    <t>2024-02-12 17:41:23</t>
  </si>
  <si>
    <t>2024-02-12 09:01:03</t>
  </si>
  <si>
    <t>2024-02-12 09:48:24</t>
  </si>
  <si>
    <t>35-19-L00087_TR-87 MENTEŞ KAVŞAĞI_6675185_6675185_56393471</t>
  </si>
  <si>
    <t>2024-02-12 18:32:59</t>
  </si>
  <si>
    <t>2024-02-12 21:23:35</t>
  </si>
  <si>
    <t>35-14-M00101_DOĞANBEY M-101_DOĞANBEY M-101_35-14-M00101_2346907</t>
  </si>
  <si>
    <t>2024-02-15 14:12:04</t>
  </si>
  <si>
    <t>2024-02-15 14:42:45</t>
  </si>
  <si>
    <t>45-71-M00556_DM-13/14-A_DM-13/14-A_45-71-M00556_2346900</t>
  </si>
  <si>
    <t>2024-02-12 15:59:28</t>
  </si>
  <si>
    <t>2024-02-12 17:43:54</t>
  </si>
  <si>
    <t>35-22-M00104_METAL İŞLERİ TR-4_8291708_TR4/D1_5921574</t>
  </si>
  <si>
    <t>2024-02-13 14:07:27</t>
  </si>
  <si>
    <t>2024-02-13 15:35:36</t>
  </si>
  <si>
    <t>2024-02-12 09:20:45</t>
  </si>
  <si>
    <t>2024-02-12 10:54:20</t>
  </si>
  <si>
    <t>45-71-M02142_TR-1/59A_B_B_60984182</t>
  </si>
  <si>
    <t>2024-02-12 16:03:47</t>
  </si>
  <si>
    <t>2024-02-12 22:39:15</t>
  </si>
  <si>
    <t>35-19-L00292_TR-292 (İM-1/TR-2)_50031814_D06_50032193</t>
  </si>
  <si>
    <t>2024-02-04 20:52:14</t>
  </si>
  <si>
    <t>2024-02-04 21:19:14</t>
  </si>
  <si>
    <t>35-19-M00041_BİRGİ KÖK_KÖYLER_M03_72152107</t>
  </si>
  <si>
    <t>2024-02-12 18:22:00</t>
  </si>
  <si>
    <t>2024-02-12 21:20:23</t>
  </si>
  <si>
    <t>45-73-L00001_SERİNYAYLA KERİMLİ MAH. TR-1_A_A_91365404</t>
  </si>
  <si>
    <t>2024-02-13 13:58:10</t>
  </si>
  <si>
    <t>2024-02-13 17:29:19</t>
  </si>
  <si>
    <t>45-71-M00140_CANPAŞA KÖK_HatBaşıAyırıcı_53134681_M06_53134681</t>
  </si>
  <si>
    <t>2024-02-12 09:02:56</t>
  </si>
  <si>
    <t>2024-02-12 16:39:39</t>
  </si>
  <si>
    <t>45-81-M00044_DUMANLAR KÖK_HatBaşıAyırıcı_53134828_M03_53134828</t>
  </si>
  <si>
    <t>2024-02-12 16:54:18</t>
  </si>
  <si>
    <t>2024-02-12 18:16:34</t>
  </si>
  <si>
    <t>35-10-K03693_K-3693_D_d3_5874435</t>
  </si>
  <si>
    <t>2024-02-12 18:06:44</t>
  </si>
  <si>
    <t>2024-02-12 20:34:41</t>
  </si>
  <si>
    <t>35-26-A00004_ARSLANLAR TM_KUTLUTAŞ_M29_2057950</t>
  </si>
  <si>
    <t>2024-02-08 09:32:09</t>
  </si>
  <si>
    <t>2024-02-08 14:50:09</t>
  </si>
  <si>
    <t>35-16-A00004_BERGAMA TM_HatBaşıAyırıcı_53140606_M06_53140606</t>
  </si>
  <si>
    <t>2024-02-12 09:41:00</t>
  </si>
  <si>
    <t>2024-02-12 16:14:49</t>
  </si>
  <si>
    <t>35-28-M00309_KESİKKÖY DM_BURUNCUK_M14_96738950</t>
  </si>
  <si>
    <t>2024-02-13 14:15:17</t>
  </si>
  <si>
    <t>2024-02-13 15:09:04</t>
  </si>
  <si>
    <t>35-17-A00001_ALÇUK TM_DERSAN-1_M26_2055283</t>
  </si>
  <si>
    <t>2024-02-15 14:17:03</t>
  </si>
  <si>
    <t>2024-02-15 14:28:02</t>
  </si>
  <si>
    <t>35-28-M00309_KESİKKÖY DM_HatBaşıAyırıcı_90912545_M14_90912545</t>
  </si>
  <si>
    <t>2024-02-12 18:33:36</t>
  </si>
  <si>
    <t>2024-02-13 01:54:31</t>
  </si>
  <si>
    <t>2024-02-12 18:27:20</t>
  </si>
  <si>
    <t>2024-02-12 19:04:53</t>
  </si>
  <si>
    <t>45-82-M00125_SOMA KÖYLER DM-2_HatBaşıAyırıcı_53136016_M09_53136016</t>
  </si>
  <si>
    <t>2024-02-12 16:31:28</t>
  </si>
  <si>
    <t>2024-02-12 18:15:02</t>
  </si>
  <si>
    <t>35-26-L00329_SUBAŞI-2_SUBAŞI-2_35-26-L00329_2349973</t>
  </si>
  <si>
    <t>2024-02-12 15:35:39</t>
  </si>
  <si>
    <t>2024-02-12 16:49:14</t>
  </si>
  <si>
    <t>35-14-M00358_M-358_0_956660461_ _956660461</t>
  </si>
  <si>
    <t>2024-02-12 16:59:30</t>
  </si>
  <si>
    <t>2024-02-12 18:45:57</t>
  </si>
  <si>
    <t>35-21-L00101_SAİPALTI TR-1_SAİPALTI TR-1_35-21-L00101_2347971</t>
  </si>
  <si>
    <t>2024-02-14 13:48:48</t>
  </si>
  <si>
    <t>45-79-M00318_AHMETAĞA TR-1_ _945571634_ _945571634</t>
  </si>
  <si>
    <t>2024-02-12 18:25:51</t>
  </si>
  <si>
    <t>2024-02-12 21:59:03</t>
  </si>
  <si>
    <t>45-77-M00094_ÇİFTÇİİBRAHİM DERE MAH. TR_C_C_56356810</t>
  </si>
  <si>
    <t>2024-02-08 12:15:38</t>
  </si>
  <si>
    <t>2024-02-08 15:03:47</t>
  </si>
  <si>
    <t>2024-02-13 15:27:55</t>
  </si>
  <si>
    <t>2024-02-13 17:19:51</t>
  </si>
  <si>
    <t>35-16-L00114_TR-114_A_A_56397753</t>
  </si>
  <si>
    <t>2024-02-14 11:09:28</t>
  </si>
  <si>
    <t>35-16-A00004_BERGAMA TM_DAĞISTAN_M13_2057512</t>
  </si>
  <si>
    <t>2024-02-04 16:40:52</t>
  </si>
  <si>
    <t>2024-02-04 16:59:51</t>
  </si>
  <si>
    <t>2024-02-12 17:40:52</t>
  </si>
  <si>
    <t>2024-02-12 17:52:51</t>
  </si>
  <si>
    <t>35-26-A00005_ÖZBEY İM_KAPLANCIK_L03_2064116</t>
  </si>
  <si>
    <t>2024-02-12 18:09:22</t>
  </si>
  <si>
    <t>2024-02-12 22:19:00</t>
  </si>
  <si>
    <t>35-27-L00108_ATATÜRK MAH TR-3_C_C_91165600</t>
  </si>
  <si>
    <t>2024-02-12 17:39:30</t>
  </si>
  <si>
    <t>2024-02-12 18:39:26</t>
  </si>
  <si>
    <t>45-71-M01075_KARAAĞAÇLI TR-13_KARAAĞAÇLI TR-13_45-71-M01075_2356789</t>
  </si>
  <si>
    <t>2024-02-15 13:51:02</t>
  </si>
  <si>
    <t>2024-02-15 14:34:55</t>
  </si>
  <si>
    <t>35-25-M00186_PAYAMLI M-11___90304885</t>
  </si>
  <si>
    <t>2024-02-14 10:18:52</t>
  </si>
  <si>
    <t>2024-02-14 14:10:08</t>
  </si>
  <si>
    <t>35-19-A00001_URLA İM_TR-77_L10_100779839</t>
  </si>
  <si>
    <t>2024-02-12 19:22:23</t>
  </si>
  <si>
    <t>2024-02-12 20:10:46</t>
  </si>
  <si>
    <t>45-80-M00060_HALİTPAŞA DM_HALİTPAŞA TARIMSAL SULAMA-1_M06_72188715</t>
  </si>
  <si>
    <t>2024-02-12 17:35:47</t>
  </si>
  <si>
    <t>35-02-K01189_K-1189_TRAFO_K03_2311719</t>
  </si>
  <si>
    <t>2024-02-07 03:19:45</t>
  </si>
  <si>
    <t>2024-02-07 03:33:26</t>
  </si>
  <si>
    <t>2024-02-12 17:35:26</t>
  </si>
  <si>
    <t>2024-02-12 18:09:58</t>
  </si>
  <si>
    <t>35-01-K02572_K-2572_ _911284344_ _911284344</t>
  </si>
  <si>
    <t>2024-02-13 14:57:44</t>
  </si>
  <si>
    <t>2024-02-13 18:00:39</t>
  </si>
  <si>
    <t>2024-02-13 15:21:22</t>
  </si>
  <si>
    <t>2024-02-13 19:37:50</t>
  </si>
  <si>
    <t>2024-02-12 17:40:23</t>
  </si>
  <si>
    <t>2024-02-12 19:47:11</t>
  </si>
  <si>
    <t>45-80-M00128_HACIMUSA TR-1_HACIMUSA TR-1_45-80-M00128_2362707</t>
  </si>
  <si>
    <t>2024-02-12 16:53:10</t>
  </si>
  <si>
    <t>2024-02-12 18:50:47</t>
  </si>
  <si>
    <t>45-74-M00354_MAHMUTLAR KÖK_YARBASAN_M010_79385785</t>
  </si>
  <si>
    <t>2024-02-13 11:02:21</t>
  </si>
  <si>
    <t>2024-02-13 14:08:46</t>
  </si>
  <si>
    <t>45-74-A00001_DEMİRCİ TM_HatBaşıAyırıcı_53135291_M15_53135291</t>
  </si>
  <si>
    <t>2024-02-09 09:22:36</t>
  </si>
  <si>
    <t>2024-02-09 15:08:12</t>
  </si>
  <si>
    <t>35-17-M00059_TR-59_ _950302663_ _950302663</t>
  </si>
  <si>
    <t>2024-02-12 18:31:30</t>
  </si>
  <si>
    <t>2024-02-12 20:37:14</t>
  </si>
  <si>
    <t>45-78-M00171_SART TR-2_SART TR-3_M05_65980284</t>
  </si>
  <si>
    <t>2024-02-15 14:15:49</t>
  </si>
  <si>
    <t>2024-02-15 15:34:03</t>
  </si>
  <si>
    <t>35-26-A00004_ARSLANLAR TM_TAMSA_M09_2056520</t>
  </si>
  <si>
    <t>2024-02-05 11:16:00</t>
  </si>
  <si>
    <t>2024-02-05 13:13:00</t>
  </si>
  <si>
    <t>35-31-L00217_OLGUNLAR TR-4_DIREK TIPI TRAFO HUCRESI_H01_2038177</t>
  </si>
  <si>
    <t>2024-02-12 08:16:30</t>
  </si>
  <si>
    <t>2024-02-12 16:51:15</t>
  </si>
  <si>
    <t>45-83-M00257_NURİ ERCAN TARIMSAL SULAMA TR-3_NURİ ERCAN TARIMSAL SULAMA TR-3_45-83-M00257_2368508</t>
  </si>
  <si>
    <t>2024-02-12 17:55:59</t>
  </si>
  <si>
    <t>2024-02-12 19:45:19</t>
  </si>
  <si>
    <t>45-77-L00353_TR-7/B_ _945490490_ _945490490</t>
  </si>
  <si>
    <t>2024-02-13 14:27:37</t>
  </si>
  <si>
    <t>2024-02-13 15:36:05</t>
  </si>
  <si>
    <t>45-71-M00214_MURADİYE DM-4/12___72410792</t>
  </si>
  <si>
    <t>2024-02-14 14:04:53</t>
  </si>
  <si>
    <t>2024-02-14 17:38:52</t>
  </si>
  <si>
    <t>35-28-M00181_ASARLIK TR-7_A_A_91438388</t>
  </si>
  <si>
    <t>2024-02-12 18:09:36</t>
  </si>
  <si>
    <t>2024-02-12 19:12:41</t>
  </si>
  <si>
    <t>35-01-M01573_M-1573_ _911679969_ _911679969</t>
  </si>
  <si>
    <t>2024-02-13 14:41:11</t>
  </si>
  <si>
    <t>2024-02-13 17:13:26</t>
  </si>
  <si>
    <t>45-78-L00048_TR-48_SANAL BINA_95002549439_ _95002549439</t>
  </si>
  <si>
    <t>2024-02-12 17:32:15</t>
  </si>
  <si>
    <t>2024-02-12 19:18:26</t>
  </si>
  <si>
    <t>35-18-L00134_L-134 AYARASANDA_DIREK TIPI TRAFO HUCRESI_H01_2096482</t>
  </si>
  <si>
    <t>2024-02-13 14:30:41</t>
  </si>
  <si>
    <t>35-09-M01148_M-1148_M-388_M04_47617195</t>
  </si>
  <si>
    <t>2024-02-12 18:49:40</t>
  </si>
  <si>
    <t>2024-02-12 19:06:44</t>
  </si>
  <si>
    <t>35-29-L00789_ÇAYIRLI TR-8_PANO_950345642_ _950345642</t>
  </si>
  <si>
    <t>2024-02-12 17:28:57</t>
  </si>
  <si>
    <t>2024-02-12 19:12:57</t>
  </si>
  <si>
    <t>35-20-L00176_FAHRİ ÇAPUN SULAMA GRB_SANAL BINA_95000531980_ _95000531980</t>
  </si>
  <si>
    <t>2024-02-13 14:19:56</t>
  </si>
  <si>
    <t>2024-02-13 19:28:34</t>
  </si>
  <si>
    <t>35-27-L00404_ÖREN YAKA TR-1_A_A_82757062</t>
  </si>
  <si>
    <t>2024-02-12 16:28:59</t>
  </si>
  <si>
    <t>2024-02-12 18:20:56</t>
  </si>
  <si>
    <t>35-20-L00030_TR-1-4/6 KARASELVİ KABİN_0_955194778_ _955194778</t>
  </si>
  <si>
    <t>2024-02-12 15:57:36</t>
  </si>
  <si>
    <t>2024-02-12 19:21:19</t>
  </si>
  <si>
    <t>35-30-M00717_TR-17 (M-717)_SANAL BINA_95002615624_ _95002615624</t>
  </si>
  <si>
    <t>2024-02-13 08:35:26</t>
  </si>
  <si>
    <t>2024-02-13 14:59:57</t>
  </si>
  <si>
    <t>35-01-K03866_K-3866_C_C_56369108</t>
  </si>
  <si>
    <t>2024-02-12 16:17:54</t>
  </si>
  <si>
    <t>2024-02-12 18:45:56</t>
  </si>
  <si>
    <t>45-77-L00079_TR-55/A_D_D_56395143</t>
  </si>
  <si>
    <t>2024-02-07 13:35:06</t>
  </si>
  <si>
    <t>2024-02-07 16:21:56</t>
  </si>
  <si>
    <t>45-73-M00494_EVRENLİ TR-1_A_A_91067846</t>
  </si>
  <si>
    <t>2024-02-12 19:18:43</t>
  </si>
  <si>
    <t>2024-02-12 20:40:05</t>
  </si>
  <si>
    <t>35-15-L00697_İRİMAĞZI TR-20_ _950402359_ _950402359</t>
  </si>
  <si>
    <t>2024-02-12 16:11:35</t>
  </si>
  <si>
    <t>2024-02-12 17:45:06</t>
  </si>
  <si>
    <t>2024-02-14 14:31:00</t>
  </si>
  <si>
    <t>2024-02-14 14:52:51</t>
  </si>
  <si>
    <t>45-74-M00305Ö_AKSAZ KÖK (OSMANGAZİ EDAŞ)__M04_2125889</t>
  </si>
  <si>
    <t>2024-02-14 14:43:36</t>
  </si>
  <si>
    <t>2024-02-14 15:40:56</t>
  </si>
  <si>
    <t>35-20-L00219_ARIKBAŞI TR-2_0_955200204_ _955200204</t>
  </si>
  <si>
    <t>2024-02-15 13:07:25</t>
  </si>
  <si>
    <t>2024-02-15 14:23:15</t>
  </si>
  <si>
    <t>45-73-M01040_GÜLPINAR TR-2_ _945655615_ _945655615</t>
  </si>
  <si>
    <t>2024-02-13 14:44:30</t>
  </si>
  <si>
    <t>2024-02-13 18:06:16</t>
  </si>
  <si>
    <t>35-18-L00431_L-431 HAPPY PARK_ _950452277_ _950452277</t>
  </si>
  <si>
    <t>2024-02-14 14:33:06</t>
  </si>
  <si>
    <t>2024-02-14 21:31:11</t>
  </si>
  <si>
    <t>45-80-M00066_BÜYÜKBELEN KÖK_ÇULLU GÖRECE ENH_M03_72191842</t>
  </si>
  <si>
    <t>2024-02-14 15:07:46</t>
  </si>
  <si>
    <t>2024-02-14 18:44:05</t>
  </si>
  <si>
    <t>35-22-M00111_AĞAÇ İŞLERİ TR-11_0_955270052_ _955270052</t>
  </si>
  <si>
    <t>2024-02-14 15:00:40</t>
  </si>
  <si>
    <t>35-29-M00123_GÖKÇEN DM_SEYREKLİ_M03_2104368</t>
  </si>
  <si>
    <t>2024-02-14 14:57:08</t>
  </si>
  <si>
    <t>2024-02-14 15:24:26</t>
  </si>
  <si>
    <t>45-72-L00275_KARAKÖY TR-1_KARAKÖY TR-1_45-72-L00275_61417749</t>
  </si>
  <si>
    <t>2024-02-01 10:13:15</t>
  </si>
  <si>
    <t>2024-02-01 17:06:49</t>
  </si>
  <si>
    <t>35-01-M02615_M-2615 _B_B_56366127_56366127</t>
  </si>
  <si>
    <t>2024-02-08 10:28:50</t>
  </si>
  <si>
    <t>2024-02-08 13:01:47</t>
  </si>
  <si>
    <t>L-30 TAŞDİBİ_35-14-L00030_9528220_9528220_56355021_56355021</t>
  </si>
  <si>
    <t>2024-02-12 16:05:33</t>
  </si>
  <si>
    <t>2024-02-12 19:06:15</t>
  </si>
  <si>
    <t>35-03-M00987_M-987_B_B_56353911</t>
  </si>
  <si>
    <t>2024-02-15 12:41:04</t>
  </si>
  <si>
    <t>2024-02-15 14:00:39</t>
  </si>
  <si>
    <t>35-01-K03585_K-3585_K-3585_35-01-K03585_2354946</t>
  </si>
  <si>
    <t>2024-02-13 14:21:20</t>
  </si>
  <si>
    <t>2024-02-13 16:41:46</t>
  </si>
  <si>
    <t>35-28-M00293_YAHŞELLİ KÖK_HAYKIRAN_M01_66582260</t>
  </si>
  <si>
    <t>2024-02-27 10:19:48</t>
  </si>
  <si>
    <t>2024-02-27 10:21:31</t>
  </si>
  <si>
    <t>45-83-L00112_TR-2/112_A_A_56388271</t>
  </si>
  <si>
    <t>2024-02-11 14:25:31</t>
  </si>
  <si>
    <t>2024-02-11 15:08:15</t>
  </si>
  <si>
    <t>45-73-M00687_BELENYAKA KEMER MAH. TR-1_BELENYAKA KEMER MAH. TR-1_45-73-M00687_2353803</t>
  </si>
  <si>
    <t>2024-02-28 18:43:33</t>
  </si>
  <si>
    <t>2024-02-28 19:29:14</t>
  </si>
  <si>
    <t>35-03-M00639_M-639 OLDURUK KÖK_M-1929_M04_42868424</t>
  </si>
  <si>
    <t>2024-02-19 08:57:01</t>
  </si>
  <si>
    <t>2024-02-19 09:10:35</t>
  </si>
  <si>
    <t>EĞERCİ TR-1_35-26-L00167_EĞERCİ KÖYÜ-1_35-26-L00167_2355278</t>
  </si>
  <si>
    <t>2024-02-13 10:46:59</t>
  </si>
  <si>
    <t>2024-02-13 11:58:06</t>
  </si>
  <si>
    <t>35-02-M00382_M-382_C_C_56371694</t>
  </si>
  <si>
    <t>2024-02-02 13:11:53</t>
  </si>
  <si>
    <t>2024-02-02 14:32:11</t>
  </si>
  <si>
    <t>TR-133_35-16-L00133_TR-133_35-16-L00133_2347340</t>
  </si>
  <si>
    <t>2024-02-21 10:25:14</t>
  </si>
  <si>
    <t>2024-02-21 11:16:04</t>
  </si>
  <si>
    <t>45-73-M00012_DM02/TR18 BELEDİYE ÖNÜ_A_tr12a1_45157379</t>
  </si>
  <si>
    <t>2024-02-16 10:44:13</t>
  </si>
  <si>
    <t>2024-02-16 14:46:26</t>
  </si>
  <si>
    <t>2024-02-11 11:21:30</t>
  </si>
  <si>
    <t>2024-02-11 14:24:36</t>
  </si>
  <si>
    <t>35-23-M00179_BAĞARASI TR-10 KÖK_YENİBAĞARASI_M05_72143138</t>
  </si>
  <si>
    <t>2024-02-02 05:22:59</t>
  </si>
  <si>
    <t>2024-02-02 07:09:59</t>
  </si>
  <si>
    <t>35-16-L00141_TR-141_TR-137_L02_72017414</t>
  </si>
  <si>
    <t>2024-02-21 09:10:46</t>
  </si>
  <si>
    <t>2024-02-21 10:03:33</t>
  </si>
  <si>
    <t>2024-02-05 17:48:10</t>
  </si>
  <si>
    <t>2024-02-05 18:49:58</t>
  </si>
  <si>
    <t>35-16-A00004_BERGAMA TM_TR-A_M12_2057506</t>
  </si>
  <si>
    <t>2024-02-18 13:23:35</t>
  </si>
  <si>
    <t>2024-02-18 13:48:07</t>
  </si>
  <si>
    <t>45-71-A00002_MORSAN TM_MURADİYE_M13_2061929</t>
  </si>
  <si>
    <t>2024-02-25 08:56:26</t>
  </si>
  <si>
    <t>2024-02-25 09:22:13</t>
  </si>
  <si>
    <t>35-03-A00003_BUCA TM_Buca-5_K07_2055512</t>
  </si>
  <si>
    <t>2024-02-11 12:06:19</t>
  </si>
  <si>
    <t>2024-02-11 12:57:14</t>
  </si>
  <si>
    <t>2024-02-21 18:14:08</t>
  </si>
  <si>
    <t>2024-02-21 18:36:41</t>
  </si>
  <si>
    <t>35-19-A00004_URLA TM-1_HatBaşıAyırıcı_75048334_M07_75048334</t>
  </si>
  <si>
    <t>2024-02-15 23:48:12</t>
  </si>
  <si>
    <t>2024-02-16 00:50:33</t>
  </si>
  <si>
    <t>35-18-L00281_L-281_ _950438510_ _950438510</t>
  </si>
  <si>
    <t>2024-02-18 09:43:01</t>
  </si>
  <si>
    <t>2024-02-18 12:26:48</t>
  </si>
  <si>
    <t>35-31-L00254_KARABURÇ SINIRBAŞI TR-2__H_72249239</t>
  </si>
  <si>
    <t>2024-02-17 09:59:49</t>
  </si>
  <si>
    <t>2024-02-17 14:34:07</t>
  </si>
  <si>
    <t>45-73-M00454_KIZILDAĞ TR-1_KIZILDAĞ TR-1_45-73-M00454_2353843</t>
  </si>
  <si>
    <t>2024-02-16 16:13:09</t>
  </si>
  <si>
    <t>2024-02-16 18:49:20</t>
  </si>
  <si>
    <t>35-18-L00145_L-145 DALYAN DM_HatBaşıAyırıcı_53133988_L03_53133988</t>
  </si>
  <si>
    <t>2024-02-17 09:43:27</t>
  </si>
  <si>
    <t>2024-02-17 15:46:19</t>
  </si>
  <si>
    <t>K-3673_35-03-K03673_G_G_56363993_56363993</t>
  </si>
  <si>
    <t>2024-02-12 15:26:55</t>
  </si>
  <si>
    <t>2024-02-13 01:48:14</t>
  </si>
  <si>
    <t>45-86-M00204_FATİH MAH. TR-5_ _915861041_ _915861041</t>
  </si>
  <si>
    <t>2024-02-20 11:39:51</t>
  </si>
  <si>
    <t>2024-02-20 11:56:00</t>
  </si>
  <si>
    <t>2024-02-12 14:16:58</t>
  </si>
  <si>
    <t>2024-02-12 14:38:02</t>
  </si>
  <si>
    <t>45-78-A00005_DEMİRKÖPRÜ TM_KÖPRÜBAŞI_M07_2096283</t>
  </si>
  <si>
    <t>2024-02-05 17:56:45</t>
  </si>
  <si>
    <t>2024-02-05 18:06:00</t>
  </si>
  <si>
    <t>45-73-A00001_ALAŞEHİR TM_ALAŞEHİR ŞEHİR-1_M16_2058695</t>
  </si>
  <si>
    <t>2024-02-18 11:13:51</t>
  </si>
  <si>
    <t>2024-02-18 14:08:00</t>
  </si>
  <si>
    <t>GÖLMARMARA TR-20_45-85-L00020_B_B_91141061_91141061</t>
  </si>
  <si>
    <t>2024-02-11 19:56:28</t>
  </si>
  <si>
    <t>2024-02-11 22:30:03</t>
  </si>
  <si>
    <t>2024-02-20 12:31:01</t>
  </si>
  <si>
    <t>2024-02-20 12:56:00</t>
  </si>
  <si>
    <t>AŞAĞIÇOBANİSA KÖK_45-71-M00096_AŞAĞIÇOBANİSA TR-3_M06_2076283</t>
  </si>
  <si>
    <t>2024-02-13 10:15:36</t>
  </si>
  <si>
    <t>2024-02-13 11:57:05</t>
  </si>
  <si>
    <t>45-71-M00168_DM-2/36_B_B_91156005</t>
  </si>
  <si>
    <t>2024-02-11 17:47:15</t>
  </si>
  <si>
    <t>45-75-M00075_UMMANDERESİ TR-1_A_A_91376540_91376540</t>
  </si>
  <si>
    <t>2024-02-20 09:19:24</t>
  </si>
  <si>
    <t>2024-02-20 09:55:13</t>
  </si>
  <si>
    <t>45-80-M02917_OTOYOL DM_HatBaşıAyırıcı_53136975_M01_53136975</t>
  </si>
  <si>
    <t>2024-02-26 09:57:20</t>
  </si>
  <si>
    <t>2024-02-26 13:17:24</t>
  </si>
  <si>
    <t>35-20-M00004_ÇIRPI TR-1/4_0_955210012_ _955210012</t>
  </si>
  <si>
    <t>2024-02-26 15:24:46</t>
  </si>
  <si>
    <t>2024-02-26 20:53:00</t>
  </si>
  <si>
    <t>45-71-M00061_HARMANDALI KÖK_AHMET KOCA_M10_72231074</t>
  </si>
  <si>
    <t>2024-02-21 15:58:16</t>
  </si>
  <si>
    <t>2024-02-21 17:30:47</t>
  </si>
  <si>
    <t>2024-02-28 10:18:32</t>
  </si>
  <si>
    <t>2024-02-28 11:47:34</t>
  </si>
  <si>
    <t>45-78-M00651_POYRAZ KÖK_HACIHIDIR_M02_2057457</t>
  </si>
  <si>
    <t>2024-02-17 11:19:18</t>
  </si>
  <si>
    <t>2024-02-17 12:55:50</t>
  </si>
  <si>
    <t>35-31-L00521_İĞDELİ AZMANLAR TR-5___95299441_95299441</t>
  </si>
  <si>
    <t>2024-02-16 19:10:38</t>
  </si>
  <si>
    <t>2024-02-16 21:05:25</t>
  </si>
  <si>
    <t>45-71-M00643_MURADİYE DM-5/6-A_RAST PLAST_M08_75311893</t>
  </si>
  <si>
    <t>2024-02-27 14:49:52</t>
  </si>
  <si>
    <t>2024-02-27 15:26:52</t>
  </si>
  <si>
    <t>45-78-M00576_POYRAZDAMLARI TR-11_HatBaşıAyırıcı_53139566_M05_53139566</t>
  </si>
  <si>
    <t>2024-02-20 09:50:05</t>
  </si>
  <si>
    <t>2024-02-20 11:46:32</t>
  </si>
  <si>
    <t>35-29-L00037_ESKİOBA KÖK_MAHMUTLAR_L02_2324401</t>
  </si>
  <si>
    <t>2024-02-18 09:13:46</t>
  </si>
  <si>
    <t>2024-02-18 09:45:00</t>
  </si>
  <si>
    <t>35-18-L00319_L-319 BAHÇELİEVLER-2_SANAL BINA_95001288643_ _95001288643</t>
  </si>
  <si>
    <t>2024-02-16 15:51:13</t>
  </si>
  <si>
    <t>2024-02-16 21:34:42</t>
  </si>
  <si>
    <t>45-71-M00978_KARAKOCA TR-1_KARAKOCA TR-1_45-71-M00978_2355322</t>
  </si>
  <si>
    <t>2024-02-21 09:44:50</t>
  </si>
  <si>
    <t>2024-02-21 10:53:12</t>
  </si>
  <si>
    <t>35-04-K00111_K-111_Erdil_99118958_ _99118958</t>
  </si>
  <si>
    <t>2024-02-26 03:32:20</t>
  </si>
  <si>
    <t>2024-02-26 05:03:11</t>
  </si>
  <si>
    <t>35-01-M01439_M-1439_M-1439_35-01-M01439_2369924</t>
  </si>
  <si>
    <t>2024-02-29 08:52:53</t>
  </si>
  <si>
    <t>2024-02-29 09:42:12</t>
  </si>
  <si>
    <t>35-22-M00085_DEĞİRMENDERE DM_DEĞİRMENDERE-1_M05_50066536</t>
  </si>
  <si>
    <t>2024-02-16 18:13:01</t>
  </si>
  <si>
    <t>2024-02-16 21:32:19</t>
  </si>
  <si>
    <t>35-04-K00522_K-522_ _99139759_ _99139759</t>
  </si>
  <si>
    <t>2024-02-26 19:23:11</t>
  </si>
  <si>
    <t>2024-02-26 21:46:55</t>
  </si>
  <si>
    <t>45-80-M00001_SARUHANLI DM_AKHİSAR-2 NURİYE DM_M06_2086496</t>
  </si>
  <si>
    <t>2024-02-27 15:36:12</t>
  </si>
  <si>
    <t>2024-02-27 16:11:36</t>
  </si>
  <si>
    <t>35-09-K01870_K-1870_F_1870  f1_5881434</t>
  </si>
  <si>
    <t>2024-02-16 10:09:41</t>
  </si>
  <si>
    <t>2024-02-16 11:23:12</t>
  </si>
  <si>
    <t>45-71-M02146_KAYAPINAR KÖK_KAYAPINAR_M06_60777325</t>
  </si>
  <si>
    <t>2024-02-18 10:40:52</t>
  </si>
  <si>
    <t>2024-02-18 17:21:29</t>
  </si>
  <si>
    <t>35-19-M00172_AKSA 86 SİTESİ TR_AKSA 86 SİTESİ TR_35-19-M00172_2354411</t>
  </si>
  <si>
    <t>2024-02-16 18:23:32</t>
  </si>
  <si>
    <t>2024-02-16 20:08:17</t>
  </si>
  <si>
    <t>35-01-K04145_K-4145_A_A_56377199_56377199</t>
  </si>
  <si>
    <t>2024-02-16 21:47:51</t>
  </si>
  <si>
    <t>2024-02-16 22:22:02</t>
  </si>
  <si>
    <t>45-76-M00179_KOCAİSKAN TR-1_KOCAİSKAN TR-1_45-76-M00179_2347057</t>
  </si>
  <si>
    <t>2024-02-17 12:00:41</t>
  </si>
  <si>
    <t>2024-02-17 12:43:02</t>
  </si>
  <si>
    <t>35-23-M00003_YENİFOÇA TR-3_B_B_56373627_56373627</t>
  </si>
  <si>
    <t>2024-02-23 09:16:47</t>
  </si>
  <si>
    <t>2024-02-23 10:27:31</t>
  </si>
  <si>
    <t>35-22-M00058_DM-4/TR-19_A_A_56390043_56390043</t>
  </si>
  <si>
    <t>2024-02-16 01:28:34</t>
  </si>
  <si>
    <t>2024-02-16 02:46:39</t>
  </si>
  <si>
    <t>35-01-K02985_K-2985_A_A_56381146_56381146</t>
  </si>
  <si>
    <t>2024-02-26 13:53:11</t>
  </si>
  <si>
    <t>2024-02-26 17:12:26</t>
  </si>
  <si>
    <t>35-28-M00882_YAHŞELLİ DM-5_MENEMEN-1_M07_66811679</t>
  </si>
  <si>
    <t>2024-02-26 17:19:47</t>
  </si>
  <si>
    <t>2024-02-26 17:56:55</t>
  </si>
  <si>
    <t>35-04-A00002_KARŞIYAKA GIS TM_TR-2_K12_2053758</t>
  </si>
  <si>
    <t>2024-02-26 03:01:07</t>
  </si>
  <si>
    <t>2024-02-26 03:09:17</t>
  </si>
  <si>
    <t>35-03-K00737_K-737_ _910960951_ _910960951</t>
  </si>
  <si>
    <t>2024-02-17 11:34:03</t>
  </si>
  <si>
    <t>2024-02-17 17:56:43</t>
  </si>
  <si>
    <t>35-01-K00736_K-736_Yaşam_910849876_ _910849876</t>
  </si>
  <si>
    <t>2024-02-27 14:49:53</t>
  </si>
  <si>
    <t>2024-02-27 18:56:37</t>
  </si>
  <si>
    <t>35-09-K04478_K-4478_TRAFO_K03_45354499</t>
  </si>
  <si>
    <t>2024-02-05 09:54:47</t>
  </si>
  <si>
    <t>2024-02-05 14:36:48</t>
  </si>
  <si>
    <t>2024-02-17 00:10:29</t>
  </si>
  <si>
    <t>2024-02-17 01:04:41</t>
  </si>
  <si>
    <t>35-22-M00279_DEVELİ TR-1_DIREK TIPI TRAFO HUCRESI_H01_2111395</t>
  </si>
  <si>
    <t>2024-02-19 08:11:00</t>
  </si>
  <si>
    <t>2024-02-19 08:44:49</t>
  </si>
  <si>
    <t>45-71-M01487_YUKARI ÇAMKÖY TR-1_YUKARI ÇAMKÖY TR-1_45-71-M01487_2369772</t>
  </si>
  <si>
    <t>2024-02-16 21:52:34</t>
  </si>
  <si>
    <t>2024-02-16 23:11:49</t>
  </si>
  <si>
    <t>2024-02-29 09:15:28</t>
  </si>
  <si>
    <t>2024-02-29 09:40:02</t>
  </si>
  <si>
    <t>35-04-K03169_K-3169_A_A_56370940_56370940</t>
  </si>
  <si>
    <t>2024-02-16 16:29:29</t>
  </si>
  <si>
    <t>2024-02-16 17:36:27</t>
  </si>
  <si>
    <t>45-72-L00458_DEREKÖY KÖK_TARIMSAL SULAMA ÇIKIŞI_L04_2104058</t>
  </si>
  <si>
    <t>2024-02-26 15:18:50</t>
  </si>
  <si>
    <t>2024-02-26 17:28:31</t>
  </si>
  <si>
    <t>45-76-M00257_FIRDANLAR KÖK _KOCAİSKAN_M02_96531658</t>
  </si>
  <si>
    <t>2024-02-17 10:41:25</t>
  </si>
  <si>
    <t>2024-02-17 11:43:40</t>
  </si>
  <si>
    <t>35-04-K02424_K-2424_K-2424_35-04-K02424_2352079</t>
  </si>
  <si>
    <t>2024-02-21 16:50:38</t>
  </si>
  <si>
    <t>2024-02-21 17:31:02</t>
  </si>
  <si>
    <t>45-71-M01694_RECEPLİ KÖYÜ TR-1_C_C_91074726_91074726</t>
  </si>
  <si>
    <t>2024-02-27 15:13:42</t>
  </si>
  <si>
    <t>2024-02-27 18:21:15</t>
  </si>
  <si>
    <t>35-26-M00107_TR-107___60982569_60982569</t>
  </si>
  <si>
    <t>2024-02-17 19:59:03</t>
  </si>
  <si>
    <t>2024-02-17 20:28:24</t>
  </si>
  <si>
    <t>2024-02-15 20:35:57</t>
  </si>
  <si>
    <t>2024-02-15 20:55:37</t>
  </si>
  <si>
    <t>35-18-L00434_L-434 MENDERES BP_ _950458891_ _950458891</t>
  </si>
  <si>
    <t>2024-02-16 16:18:31</t>
  </si>
  <si>
    <t>2024-02-16 21:45:48</t>
  </si>
  <si>
    <t>2024-02-21 12:29:47</t>
  </si>
  <si>
    <t>2024-02-21 16:06:35</t>
  </si>
  <si>
    <t>45-74-M00190_YEŞİLDERE TR_A_A_56352226_56352226</t>
  </si>
  <si>
    <t>2024-02-16 19:06:43</t>
  </si>
  <si>
    <t>2024-02-16 20:52:59</t>
  </si>
  <si>
    <t>45-80-M02970_LÜTFİYE KÖK_KUMKUYUCAK    TST-1_M03_84270457</t>
  </si>
  <si>
    <t>2024-02-27 14:57:45</t>
  </si>
  <si>
    <t>2024-02-27 15:59:39</t>
  </si>
  <si>
    <t>45-71-M02425_DM-14/12A_A_A_80809502_80809502</t>
  </si>
  <si>
    <t>2024-02-26 18:33:45</t>
  </si>
  <si>
    <t>2024-02-26 18:59:26</t>
  </si>
  <si>
    <t>35-16-M00045_İSMAİLLİ KÖK_TAN RES ÖZEL_M08_72049716</t>
  </si>
  <si>
    <t>2024-02-29 10:41:31</t>
  </si>
  <si>
    <t>2024-02-29 17:30:29</t>
  </si>
  <si>
    <t>35-18-L00474_L-474_ _95001386290_ _95001386290</t>
  </si>
  <si>
    <t>2024-02-26 13:54:52</t>
  </si>
  <si>
    <t>2024-02-26 16:06:25</t>
  </si>
  <si>
    <t>35-18-L00437_L-437 ŞEHİTLİK_ _950449103_ _950449103</t>
  </si>
  <si>
    <t>2024-02-26 17:01:55</t>
  </si>
  <si>
    <t>2024-02-27 00:45:53</t>
  </si>
  <si>
    <t>35-19-L00098_TR-98 ZEYTİNALANI_0_956674225_ _956674225</t>
  </si>
  <si>
    <t>2024-02-16 20:33:39</t>
  </si>
  <si>
    <t>2024-02-16 23:02:05</t>
  </si>
  <si>
    <t>35-28-M00175_ASARLIK DM-3/8_0_953378519_ _953378519</t>
  </si>
  <si>
    <t>2024-02-28 19:35:50</t>
  </si>
  <si>
    <t>2024-02-28 21:02:24</t>
  </si>
  <si>
    <t>45-83-A00004_DERBENT İM-DM_CANBAZLI KÖK_M02_2329810</t>
  </si>
  <si>
    <t>2024-02-18 10:11:16</t>
  </si>
  <si>
    <t>2024-02-18 10:49:38</t>
  </si>
  <si>
    <t>2024-02-26 16:08:22</t>
  </si>
  <si>
    <t>2024-02-26 16:37:33</t>
  </si>
  <si>
    <t>45-71-M00137_SELİMŞAHLAR TR-2_ _953202420_ _953202420</t>
  </si>
  <si>
    <t>2024-02-16 18:11:27</t>
  </si>
  <si>
    <t>2024-02-16 20:26:42</t>
  </si>
  <si>
    <t>45-80-M02917_OTOYOL DM_HatBaşıAyırıcı_72018022_M01_72018022</t>
  </si>
  <si>
    <t>2024-02-20 18:43:43</t>
  </si>
  <si>
    <t>2024-02-20 20:29:10</t>
  </si>
  <si>
    <t>35-24-L00014_KINIK TR-14 KÖK_ _955220611_ _955220611</t>
  </si>
  <si>
    <t>2024-02-16 10:26:20</t>
  </si>
  <si>
    <t>2024-02-16 14:50:36</t>
  </si>
  <si>
    <t>35-01-M03130_M-3130(YATIRIM REZERVE)_B_B_56358383_56358383</t>
  </si>
  <si>
    <t>2024-02-23 09:57:04</t>
  </si>
  <si>
    <t>2024-02-23 16:32:37</t>
  </si>
  <si>
    <t>45-79-M00069_SARIGÖL DM_SARIGÖL-1 GİRİŞ_M24_2046941</t>
  </si>
  <si>
    <t>2024-02-21 13:50:37</t>
  </si>
  <si>
    <t>2024-02-21 15:48:56</t>
  </si>
  <si>
    <t>45-83-M00360_ÇAMPINAR TARIMSAL SULAMA TR-3_DIREK TIPI TRAFO HUCRESI_H01_2065291</t>
  </si>
  <si>
    <t>2024-02-18 11:02:03</t>
  </si>
  <si>
    <t>2024-02-18 12:37:11</t>
  </si>
  <si>
    <t>35-02-K03341_K-3341_B_B_56378895_56378895</t>
  </si>
  <si>
    <t>2024-02-18 10:08:40</t>
  </si>
  <si>
    <t>2024-02-18 13:44:11</t>
  </si>
  <si>
    <t>35-02-M02987_M-2987___95167102_95167102</t>
  </si>
  <si>
    <t>2024-02-16 17:20:23</t>
  </si>
  <si>
    <t>2024-02-16 19:00:57</t>
  </si>
  <si>
    <t>35-31-L00228_HALİLLER KÖK_KARABULU KÖK_L010_72238534</t>
  </si>
  <si>
    <t>2024-02-12 10:55:37</t>
  </si>
  <si>
    <t>2024-02-12 11:43:08</t>
  </si>
  <si>
    <t>35-04-A00002_KARŞIYAKA GIS TM_Karşıyaka-9_K16_2053750</t>
  </si>
  <si>
    <t>2024-02-23 09:58:05</t>
  </si>
  <si>
    <t>2024-02-23 14:57:28</t>
  </si>
  <si>
    <t>45-78-A00003_YILMAZ İM_AHMETLİ DSİ_M09_2331191</t>
  </si>
  <si>
    <t>2024-02-17 09:19:28</t>
  </si>
  <si>
    <t>2024-02-17 16:17:33</t>
  </si>
  <si>
    <t>35-23-M00361_BAĞARASI TR-14_SANAL BINA_95002400432_ _95002400432</t>
  </si>
  <si>
    <t>2024-02-16 10:08:43</t>
  </si>
  <si>
    <t>2024-02-16 12:58:26</t>
  </si>
  <si>
    <t>35-31-L00273_ÇAYAĞZI MERKEZ TR-20_ _956577132_ _956577132</t>
  </si>
  <si>
    <t>2024-02-18 12:17:38</t>
  </si>
  <si>
    <t>2024-02-18 14:13:32</t>
  </si>
  <si>
    <t>35-02-K04917_K-4917_C_C_79552449_79552449</t>
  </si>
  <si>
    <t>2024-02-16 20:06:00</t>
  </si>
  <si>
    <t>2024-02-16 21:27:25</t>
  </si>
  <si>
    <t>45-73-M00724_DELEMENLER ORTAHAN TR-1_B_B_56397522_56397522</t>
  </si>
  <si>
    <t>2024-02-18 19:00:19</t>
  </si>
  <si>
    <t>2024-02-18 19:11:49</t>
  </si>
  <si>
    <t>35-01-M02916_M-2916___72372781_72372781</t>
  </si>
  <si>
    <t>2024-02-08 07:13:36</t>
  </si>
  <si>
    <t>2024-02-08 08:39:45</t>
  </si>
  <si>
    <t>35-28-M00382_VİLLAKENT TR-5_ _95002488742_ _95002488742</t>
  </si>
  <si>
    <t>2024-02-13 16:51:59</t>
  </si>
  <si>
    <t>2024-02-13 19:04:43</t>
  </si>
  <si>
    <t>45-72-M00080_TR-1/80_TR-1/80_45-72-M00080_2353175</t>
  </si>
  <si>
    <t>2024-02-26 08:54:29</t>
  </si>
  <si>
    <t>2024-02-26 11:16:20</t>
  </si>
  <si>
    <t>45-78-M00974_AKÖREN TR-19 KÖK_HatBaşıAyırıcı_53139608_M03_53139608</t>
  </si>
  <si>
    <t>2024-02-16 17:09:14</t>
  </si>
  <si>
    <t>2024-02-16 18:44:02</t>
  </si>
  <si>
    <t>45-84-M00005_CAMBAZLI KÖK _MADEN KÖK_M03_50241502</t>
  </si>
  <si>
    <t>2024-02-27 14:13:38</t>
  </si>
  <si>
    <t>2024-02-27 14:58:53</t>
  </si>
  <si>
    <t>35-02-M03458_M-3458(YATIRIM REZERVE)__M01_97131747</t>
  </si>
  <si>
    <t>2024-02-21 10:12:22</t>
  </si>
  <si>
    <t>2024-02-21 16:45:12</t>
  </si>
  <si>
    <t>2024-02-16 18:49:19</t>
  </si>
  <si>
    <t>2024-02-16 22:01:17</t>
  </si>
  <si>
    <t>45-71-M00339_DM-13/21 (HAKİ BABA)_SANTİYE_953242766_ _953242766</t>
  </si>
  <si>
    <t>2024-02-28 20:25:07</t>
  </si>
  <si>
    <t>2024-02-28 20:54:38</t>
  </si>
  <si>
    <t>35-01-A00003_FUAR İM_TR-1_K01_2082136</t>
  </si>
  <si>
    <t>2024-02-26 01:31:59</t>
  </si>
  <si>
    <t>2024-02-26 01:43:06</t>
  </si>
  <si>
    <t>45-72-M00080_TR-1/80_B_B_56392122_56392122</t>
  </si>
  <si>
    <t>2024-02-18 11:59:52</t>
  </si>
  <si>
    <t>2024-02-18 13:27:30</t>
  </si>
  <si>
    <t>35-02-K01189_K-1189_E_E_56374332</t>
  </si>
  <si>
    <t>2024-02-17 08:53:02</t>
  </si>
  <si>
    <t>2024-02-17 16:03:54</t>
  </si>
  <si>
    <t>45-78-M00504_KIRDAMLARI TR-1_ _953287799_ _953287799</t>
  </si>
  <si>
    <t>2024-02-17 12:43:33</t>
  </si>
  <si>
    <t>2024-02-17 15:01:52</t>
  </si>
  <si>
    <t>35-01-K00724_K-724_ _911387888_ _911387888</t>
  </si>
  <si>
    <t>2024-02-17 07:52:17</t>
  </si>
  <si>
    <t>2024-02-17 11:03:47</t>
  </si>
  <si>
    <t>ÇEBİTAŞ DM_35-17-M00266_ÖZKAN-1 GİRİŞ_M09_66424808</t>
  </si>
  <si>
    <t>2024-02-21 16:02:58</t>
  </si>
  <si>
    <t>2024-02-21 16:58:43</t>
  </si>
  <si>
    <t>35-23-M00302_FOÇA CEZA İNFAZ KURUMU KÖK_HatBaşıAyırıcı_88020580_M03_88020580</t>
  </si>
  <si>
    <t>2024-02-20 09:31:35</t>
  </si>
  <si>
    <t>2024-02-20 11:08:26</t>
  </si>
  <si>
    <t>45-80-M00052_PAŞAKÖY KÖK_TAŞDİBİ ÇIKIŞI_M010_72063790</t>
  </si>
  <si>
    <t>2024-02-26 15:59:02</t>
  </si>
  <si>
    <t>2024-02-26 16:52:36</t>
  </si>
  <si>
    <t>2024-02-16 18:42:14</t>
  </si>
  <si>
    <t>2024-02-16 22:09:58</t>
  </si>
  <si>
    <t>35-26-L00332_SUBAŞI-5_0_956611950_ _956611950</t>
  </si>
  <si>
    <t>2024-02-17 13:36:31</t>
  </si>
  <si>
    <t>2024-02-17 15:24:55</t>
  </si>
  <si>
    <t>35-17-M00212_YENİ ŞAKRAN TR-12___56354971_56354971</t>
  </si>
  <si>
    <t>2024-02-21 17:25:22</t>
  </si>
  <si>
    <t>2024-02-21 18:30:55</t>
  </si>
  <si>
    <t>35-22-M00177_ATAKÖY TR-7_B_B_91172861_91172861</t>
  </si>
  <si>
    <t>2024-02-20 09:23:54</t>
  </si>
  <si>
    <t>2024-02-20 10:15:07</t>
  </si>
  <si>
    <t>35-26-M00795_AYRANCILAR DM-3_PANO_956627985_ _956627985</t>
  </si>
  <si>
    <t>2024-02-26 13:55:33</t>
  </si>
  <si>
    <t>2024-02-26 15:26:10</t>
  </si>
  <si>
    <t>35-18-L00437_L-437 ŞEHİTLİK_L-295_L01_2337307</t>
  </si>
  <si>
    <t>2024-02-27 14:00:08</t>
  </si>
  <si>
    <t>2024-02-27 14:23:16</t>
  </si>
  <si>
    <t>45-71-M00179_YAĞCILAR KÖK_YAĞCILAR_M04_72258020</t>
  </si>
  <si>
    <t>2024-02-26 17:45:00</t>
  </si>
  <si>
    <t>2024-02-26 18:51:43</t>
  </si>
  <si>
    <t>45-80-M00052_PAŞAKÖY KÖK_SARUHANLI TM GİRİŞ/TR-13_M02_72063780</t>
  </si>
  <si>
    <t>2024-02-22 09:54:02</t>
  </si>
  <si>
    <t>2024-02-22 15:32:43</t>
  </si>
  <si>
    <t>35-14-L00108_L-108 GÖDENCE_A_A_56358249</t>
  </si>
  <si>
    <t>2024-02-08 11:35:06</t>
  </si>
  <si>
    <t>2024-02-08 13:27:34</t>
  </si>
  <si>
    <t>2024-02-16 08:56:29</t>
  </si>
  <si>
    <t>2024-02-16 16:42:03</t>
  </si>
  <si>
    <t>35-18-L00279_L-279 ERDİL SİTESİ_ _950460460_ _950460460</t>
  </si>
  <si>
    <t>2024-02-26 14:24:00</t>
  </si>
  <si>
    <t>2024-02-26 15:44:47</t>
  </si>
  <si>
    <t>35-13-L00107_TR-90_A_A_81213415_81213415</t>
  </si>
  <si>
    <t>2024-02-22 15:19:30</t>
  </si>
  <si>
    <t>2024-02-22 19:43:25</t>
  </si>
  <si>
    <t>35-09-M01145_M-1145_ _97713614_ _97713614</t>
  </si>
  <si>
    <t>2024-02-16 18:04:31</t>
  </si>
  <si>
    <t>2024-02-16 20:09:21</t>
  </si>
  <si>
    <t>35-16-L00056_TR-56_TR-56_35-16-L00056_2349561</t>
  </si>
  <si>
    <t>2024-02-26 16:55:48</t>
  </si>
  <si>
    <t>2024-02-26 17:42:27</t>
  </si>
  <si>
    <t>35-26-M00466_ORMANKÖY_C_C_90988605_90988605</t>
  </si>
  <si>
    <t>2024-02-16 18:52:51</t>
  </si>
  <si>
    <t>2024-02-16 22:52:52</t>
  </si>
  <si>
    <t>35-14-M00339_KAVAKDERE DM_DOĞANBEY-1 (TAŞKENT DM)_M04_65666750</t>
  </si>
  <si>
    <t>2024-02-21 09:33:35</t>
  </si>
  <si>
    <t>2024-02-21 18:30:47</t>
  </si>
  <si>
    <t>35-18-L00145_L-145 DALYAN DM_7490971_7490971_56368776_56368776</t>
  </si>
  <si>
    <t>2024-02-17 11:54:48</t>
  </si>
  <si>
    <t>2024-02-17 13:32:40</t>
  </si>
  <si>
    <t>35-18-L00431_L-431 HAPPY PARK_DAĞITIM TRAFO L-431 HAPPY PARK_L01_72118221</t>
  </si>
  <si>
    <t>2024-02-16 09:10:13</t>
  </si>
  <si>
    <t>2024-02-16 09:40:36</t>
  </si>
  <si>
    <t>35-20-L00092_FIRINLI TR-5_0_955199401_ _955199401</t>
  </si>
  <si>
    <t>2024-02-26 12:43:49</t>
  </si>
  <si>
    <t>2024-02-26 18:49:50</t>
  </si>
  <si>
    <t>35-18-L00145_L-145 DALYAN DM_L-140_L01_72052140</t>
  </si>
  <si>
    <t>2024-02-17 12:59:29</t>
  </si>
  <si>
    <t>2024-02-17 13:43:54</t>
  </si>
  <si>
    <t>35-02-K00777_K-777_ _913192385_ _913192385</t>
  </si>
  <si>
    <t>2024-02-17 05:48:34</t>
  </si>
  <si>
    <t>2024-02-17 06:45:22</t>
  </si>
  <si>
    <t>35-26-M00127_TR-127_ÖZEL DOĞA BAKIMEVİ_956619356_ _956619356</t>
  </si>
  <si>
    <t>2024-02-02 13:17:11</t>
  </si>
  <si>
    <t>2024-02-02 15:53:33</t>
  </si>
  <si>
    <t>35-02-M03455_M-3455(YATIRIM REZERVE)_ _913254612_ _913254612</t>
  </si>
  <si>
    <t>2024-02-16 23:26:22</t>
  </si>
  <si>
    <t>2024-02-17 00:41:24</t>
  </si>
  <si>
    <t>35-02-M00234_M-234_M-234_35-02-M00234_2364756</t>
  </si>
  <si>
    <t>2024-02-08 01:43:31</t>
  </si>
  <si>
    <t>2024-02-08 02:01:50</t>
  </si>
  <si>
    <t>35-25-M00108_ORTA MAHALLE M-10_D_D_56357796_56357796</t>
  </si>
  <si>
    <t>2024-02-17 12:32:32</t>
  </si>
  <si>
    <t>2024-02-17 15:31:19</t>
  </si>
  <si>
    <t>35-01-M02747_M-2747___95691547_95691547</t>
  </si>
  <si>
    <t>2024-02-25 23:44:36</t>
  </si>
  <si>
    <t>2024-02-26 01:30:04</t>
  </si>
  <si>
    <t>35-23-M00222_FOÇAKÖY TR-1_FOÇAKÖY TR-1_35-23-M00222_2363640</t>
  </si>
  <si>
    <t>2024-02-26 15:08:42</t>
  </si>
  <si>
    <t>2024-02-26 15:46:20</t>
  </si>
  <si>
    <t>35-07-A00001_BALÇOVA İM_ŞEHİTLİK_K07_42778675</t>
  </si>
  <si>
    <t>2024-02-17 10:18:59</t>
  </si>
  <si>
    <t>2024-02-17 11:16:15</t>
  </si>
  <si>
    <t>35-17-M00732_M-732_A_A_83737116_83737116</t>
  </si>
  <si>
    <t>2024-02-20 09:58:47</t>
  </si>
  <si>
    <t>2024-02-20 10:44:40</t>
  </si>
  <si>
    <t>35-14-L00104_L-104 DÜZCE AZMAK_PANO_956660624_ _956660624</t>
  </si>
  <si>
    <t>2024-02-29 09:49:40</t>
  </si>
  <si>
    <t>2024-02-29 11:21:26</t>
  </si>
  <si>
    <t>45-72-M00206_KARALIK TR-1_DIREK TIPI TRAFO HUCRESI_H01_2108090</t>
  </si>
  <si>
    <t>2024-02-26 09:23:19</t>
  </si>
  <si>
    <t>2024-02-26 11:10:11</t>
  </si>
  <si>
    <t>2024-02-26 07:41:25</t>
  </si>
  <si>
    <t>2024-02-26 09:09:35</t>
  </si>
  <si>
    <t>35-22-K04283_K-4283 GÖRECE_B_B_56370479_56370479</t>
  </si>
  <si>
    <t>2024-02-16 17:43:31</t>
  </si>
  <si>
    <t>2024-02-16 18:50:01</t>
  </si>
  <si>
    <t>2024-02-16 19:16:38</t>
  </si>
  <si>
    <t>2024-02-16 20:52:20</t>
  </si>
  <si>
    <t>2024-02-27 14:36:56</t>
  </si>
  <si>
    <t>2024-02-27 15:36:54</t>
  </si>
  <si>
    <t>2024-02-27 14:21:01</t>
  </si>
  <si>
    <t>2024-02-27 14:43:30</t>
  </si>
  <si>
    <t>35-27-M00620_HALİLBEYLİ DM_KARMEZ-2_M09_2065292</t>
  </si>
  <si>
    <t>2024-02-23 10:20:46</t>
  </si>
  <si>
    <t>2024-02-23 11:07:35</t>
  </si>
  <si>
    <t>2024-02-20 09:33:54</t>
  </si>
  <si>
    <t>2024-02-20 10:56:54</t>
  </si>
  <si>
    <t>45-71-M00146_TR-1/46 (25/17c)_DIREK TIPI TRAFO HUCRESI_H01_2079443</t>
  </si>
  <si>
    <t>2024-02-16 17:16:10</t>
  </si>
  <si>
    <t>2024-02-16 18:10:41</t>
  </si>
  <si>
    <t>45-71-M00137_SELİMŞAHLAR TR-2_TOKİ_M03_2080336</t>
  </si>
  <si>
    <t>2024-02-18 10:26:19</t>
  </si>
  <si>
    <t>2024-02-18 11:31:47</t>
  </si>
  <si>
    <t>35-01-K00002_K-2_K-2_35-01-K00002_2374436</t>
  </si>
  <si>
    <t>2024-02-18 11:07:49</t>
  </si>
  <si>
    <t>2024-02-18 11:48:52</t>
  </si>
  <si>
    <t>35-01-K00077_K-77_K-77_35-01-K00077_41903947</t>
  </si>
  <si>
    <t>2024-02-20 09:27:33</t>
  </si>
  <si>
    <t>2024-02-20 11:04:58</t>
  </si>
  <si>
    <t>45-72-L00532_ARABACI BOZKÖY TR-4_ARABACI BOZKÖY TR-4_45-72-L00532_2360418</t>
  </si>
  <si>
    <t>2024-02-15 11:13:35</t>
  </si>
  <si>
    <t>35-04-K03903_K-3903_K-3903_35-04-K03903_2375045</t>
  </si>
  <si>
    <t>2024-02-16 10:02:18</t>
  </si>
  <si>
    <t>2024-02-16 10:27:51</t>
  </si>
  <si>
    <t>45-83-M00128_MADEN KÖK_CAMBAZLI KÖK _M04_47316673</t>
  </si>
  <si>
    <t>2024-02-18 13:19:59</t>
  </si>
  <si>
    <t>2024-02-18 14:02:40</t>
  </si>
  <si>
    <t>35-18-L00326_L-326_L-326_35-18-L00326_2358308</t>
  </si>
  <si>
    <t>2024-02-27 13:48:28</t>
  </si>
  <si>
    <t>2024-02-27 15:09:27</t>
  </si>
  <si>
    <t>35-07-K00210_K-210_B_B_56376229_56376229</t>
  </si>
  <si>
    <t>2024-02-21 12:58:07</t>
  </si>
  <si>
    <t>2024-02-21 17:22:13</t>
  </si>
  <si>
    <t>35-16-M00032_MARUFLAR TR-1_A_A_90939064_90939064</t>
  </si>
  <si>
    <t>2024-02-26 16:54:16</t>
  </si>
  <si>
    <t>2024-02-26 18:31:26</t>
  </si>
  <si>
    <t>2024-02-15 09:42:16</t>
  </si>
  <si>
    <t>2024-02-17 01:33:49</t>
  </si>
  <si>
    <t>2024-02-17 02:25:17</t>
  </si>
  <si>
    <t>35-18-L00193_L-193 ESENEVLER_C_C_91414025_91414025</t>
  </si>
  <si>
    <t>2024-02-18 13:32:43</t>
  </si>
  <si>
    <t>2024-02-18 14:36:05</t>
  </si>
  <si>
    <t>45-73-M00003_DM08/TR02_TR-4_M04_66742787</t>
  </si>
  <si>
    <t>2024-02-26 08:59:54</t>
  </si>
  <si>
    <t>2024-02-26 11:31:04</t>
  </si>
  <si>
    <t>45-78-A00005_DEMİRKÖPRÜ TM_HatBaşıAyırıcı_53139700_M05_53139700</t>
  </si>
  <si>
    <t>2024-02-18 10:25:20</t>
  </si>
  <si>
    <t>2024-02-18 14:13:55</t>
  </si>
  <si>
    <t>35-19-M00217_KUŞÇULAR TR-5_0_956698836_ _956698836</t>
  </si>
  <si>
    <t>2024-02-27 14:11:36</t>
  </si>
  <si>
    <t>2024-02-27 17:43:49</t>
  </si>
  <si>
    <t>2024-02-18 10:55:12</t>
  </si>
  <si>
    <t>2024-02-18 13:52:09</t>
  </si>
  <si>
    <t>35-10-K04007_K-4007_ _913716970_ _913716970</t>
  </si>
  <si>
    <t>2024-02-18 11:28:25</t>
  </si>
  <si>
    <t>2024-02-18 14:30:01</t>
  </si>
  <si>
    <t>2024-02-21 15:31:29</t>
  </si>
  <si>
    <t>2024-02-21 17:17:16</t>
  </si>
  <si>
    <t>35-26-M00441_KARAKUYU TR-4_PANO_956621664_ _956621664</t>
  </si>
  <si>
    <t>2024-02-26 16:21:08</t>
  </si>
  <si>
    <t>2024-02-26 19:23:39</t>
  </si>
  <si>
    <t>35-02-M01294_M-1294_SANAL BINA_95002737797_ _95002737797</t>
  </si>
  <si>
    <t>2024-02-20 10:04:32</t>
  </si>
  <si>
    <t>2024-02-20 10:39:45</t>
  </si>
  <si>
    <t>45-79-M00218_KAHRAMANLAR TR-1_KAHRAMANLAR TR-1_45-79-M00218_2368637</t>
  </si>
  <si>
    <t>2024-02-29 11:00:02</t>
  </si>
  <si>
    <t>2024-02-29 11:24:48</t>
  </si>
  <si>
    <t>35-26-M00114_TR-114_PANO_956633497_ _956633497</t>
  </si>
  <si>
    <t>2024-02-19 08:49:31</t>
  </si>
  <si>
    <t>2024-02-19 09:50:49</t>
  </si>
  <si>
    <t>45-71-M00552_DM-14/16-A_ _953200389_ _953200389</t>
  </si>
  <si>
    <t>2024-02-26 19:39:39</t>
  </si>
  <si>
    <t>2024-02-26 21:43:17</t>
  </si>
  <si>
    <t>2024-02-16 17:30:06</t>
  </si>
  <si>
    <t>2024-02-16 18:57:30</t>
  </si>
  <si>
    <t>45-71-M00963_KAYAPINAR TR-1_KAYAPINAR TR-1_45-71-M00963_72056938</t>
  </si>
  <si>
    <t>2024-02-27 14:26:25</t>
  </si>
  <si>
    <t>2024-02-27 14:53:45</t>
  </si>
  <si>
    <t>35-17-M00352_BOZKÖY TR-1_B_B_56356415_56356415</t>
  </si>
  <si>
    <t>2024-02-16 18:34:51</t>
  </si>
  <si>
    <t>2024-02-16 19:48:40</t>
  </si>
  <si>
    <t>35-04-K03911_K-3911_G_g1b_5889234</t>
  </si>
  <si>
    <t>2024-02-26 16:53:27</t>
  </si>
  <si>
    <t>2024-02-26 17:20:35</t>
  </si>
  <si>
    <t>35-22-M00071_DM-3/TR-27 MENDERES_0_955292076_ _955292076</t>
  </si>
  <si>
    <t>2024-02-17 11:37:51</t>
  </si>
  <si>
    <t>2024-02-17 12:58:46</t>
  </si>
  <si>
    <t>35-09-M00200_HARMANDALI DM-2 (M-200)_M-2166Ö_M01_45385755</t>
  </si>
  <si>
    <t>2024-02-16 10:18:27</t>
  </si>
  <si>
    <t>2024-02-16 11:11:05</t>
  </si>
  <si>
    <t>35-03-M03392_M-3392(YATIRIM REZERVE)__M01_88062472</t>
  </si>
  <si>
    <t>2024-02-17 10:05:57</t>
  </si>
  <si>
    <t>2024-02-17 12:24:08</t>
  </si>
  <si>
    <t>35-01-M03131_M-3131(YATIRIM REZERVE)_Ali Kaya_911609522_ _911609522</t>
  </si>
  <si>
    <t>2024-02-26 11:06:06</t>
  </si>
  <si>
    <t>2024-02-26 18:32:31</t>
  </si>
  <si>
    <t>35-28-M00201_HAYKIRAN TR-2_HAYKIRAN TR-2_35-28-M00201_2368727</t>
  </si>
  <si>
    <t>2024-02-21 17:02:59</t>
  </si>
  <si>
    <t>2024-02-21 17:12:36</t>
  </si>
  <si>
    <t>35-28-M00654_MENEMEN DM-5/25_0_953374551_ _953374551</t>
  </si>
  <si>
    <t>2024-02-18 11:49:47</t>
  </si>
  <si>
    <t>2024-02-18 12:15:32</t>
  </si>
  <si>
    <t>2024-02-21 15:03:14</t>
  </si>
  <si>
    <t>2024-02-21 17:28:08</t>
  </si>
  <si>
    <t>45-83-A00004_DERBENT İM-DM_DSİ-2_M04_2099898</t>
  </si>
  <si>
    <t>2024-02-16 19:30:16</t>
  </si>
  <si>
    <t>2024-02-16 21:09:25</t>
  </si>
  <si>
    <t>35-23-M00071_KOZBEYLİ TR-2_ _95002542223_ _95002542223</t>
  </si>
  <si>
    <t>2024-02-15 11:57:59</t>
  </si>
  <si>
    <t>2024-02-15 15:21:21</t>
  </si>
  <si>
    <t>35-02-K03558_K-3558_ _910258073_ _910258073</t>
  </si>
  <si>
    <t>2024-02-17 02:38:37</t>
  </si>
  <si>
    <t>2024-02-17 03:47:21</t>
  </si>
  <si>
    <t>45-72-L00034_TR-2/34_49748420_tr2/34-f1_49762171</t>
  </si>
  <si>
    <t>2024-02-16 17:59:26</t>
  </si>
  <si>
    <t>2024-02-16 20:02:51</t>
  </si>
  <si>
    <t>45-73-M00136_PİYADELER KÖK_HatBaşıAyırıcı_100708901_M021_100708901</t>
  </si>
  <si>
    <t>2024-02-27 13:08:30</t>
  </si>
  <si>
    <t>2024-02-27 15:11:34</t>
  </si>
  <si>
    <t>35-22-M00177_ATAKÖY TR-7_ATAKÖY TR-7_35-22-M00177_2362173</t>
  </si>
  <si>
    <t>2024-02-20 10:44:01</t>
  </si>
  <si>
    <t>35-02-M02625_M-2625_B_B_80136482</t>
  </si>
  <si>
    <t>2024-02-01 11:27:00</t>
  </si>
  <si>
    <t>2024-02-01 18:01:17</t>
  </si>
  <si>
    <t>45-78-M00571_POYRAZDAMLARI TR-1 KÖK_YAĞBASAN-KARASAVCI ÇIKIŞI_M06_66671034</t>
  </si>
  <si>
    <t>2024-02-26 15:36:50</t>
  </si>
  <si>
    <t>2024-02-26 16:54:38</t>
  </si>
  <si>
    <t>35-17-M00130_GEMİ SÖKÜM(M-130) TR_ŞİMŞEKLER_M04_79389033</t>
  </si>
  <si>
    <t>2024-02-22 08:59:32</t>
  </si>
  <si>
    <t>2024-02-22 09:52:45</t>
  </si>
  <si>
    <t>45-78-A00003_YILMAZ İM_KAPANCI (YARAŞLI)_L10_2331483</t>
  </si>
  <si>
    <t>2024-02-17 09:07:43</t>
  </si>
  <si>
    <t>2024-02-17 16:16:30</t>
  </si>
  <si>
    <t>35-02-M01060_M-1060_Can_910141095_ _910141095</t>
  </si>
  <si>
    <t>2024-02-21 09:47:15</t>
  </si>
  <si>
    <t>2024-02-21 12:56:49</t>
  </si>
  <si>
    <t>45-78-L00089_TR-89_ _953254382_ _953254382</t>
  </si>
  <si>
    <t>2024-02-27 11:33:22</t>
  </si>
  <si>
    <t>2024-02-27 15:32:44</t>
  </si>
  <si>
    <t>35-15-L00341_SUBATAN TR-6_A_A_56367912_56367912</t>
  </si>
  <si>
    <t>2024-02-17 10:25:01</t>
  </si>
  <si>
    <t>2024-02-17 15:43:48</t>
  </si>
  <si>
    <t>45-71-M00515_DM-2/41 (ULUCAMİİ ÖNÜ)_ _953186331_ _953186331</t>
  </si>
  <si>
    <t>2024-02-05 15:33:32</t>
  </si>
  <si>
    <t>2024-02-05 23:50:15</t>
  </si>
  <si>
    <t>35-21-A00002_MORDOĞAN İM_TRAFO-A_M06_2061839</t>
  </si>
  <si>
    <t>2024-02-20 02:09:54</t>
  </si>
  <si>
    <t>2024-02-20 02:59:45</t>
  </si>
  <si>
    <t>35-09-M01977_M-1977_F_f1b_5889218</t>
  </si>
  <si>
    <t>2024-02-26 09:35:50</t>
  </si>
  <si>
    <t>2024-02-26 12:00:09</t>
  </si>
  <si>
    <t>45-82-M00134_IŞIKLAR KÖK-1_IŞIKLAR-2_M08_72198735</t>
  </si>
  <si>
    <t>2024-02-18 11:43:18</t>
  </si>
  <si>
    <t>2024-02-18 12:11:30</t>
  </si>
  <si>
    <t>35-20-A00002_ÇIRPI İM_ÇİFTÇİGEDİĞİ_L09_2054993</t>
  </si>
  <si>
    <t>2024-02-26 08:29:08</t>
  </si>
  <si>
    <t>2024-02-26 10:35:02</t>
  </si>
  <si>
    <t>35-30-L00067_TR-67_0_955334275_ _955334275</t>
  </si>
  <si>
    <t>2024-02-26 15:46:57</t>
  </si>
  <si>
    <t>2024-02-26 17:47:50</t>
  </si>
  <si>
    <t>35-16-M00162_BEYLER ÇAYIRI TR-1_DIREK TIPI TRAFO HUCRESI_H01_2044852</t>
  </si>
  <si>
    <t>2024-02-26 09:55:34</t>
  </si>
  <si>
    <t>2024-02-26 11:13:29</t>
  </si>
  <si>
    <t>35-22-M00071_DM-3/TR-27 MENDERES_SANAL BINA_915942889_ _915942889</t>
  </si>
  <si>
    <t>2024-02-16 20:57:07</t>
  </si>
  <si>
    <t>2024-02-16 21:33:12</t>
  </si>
  <si>
    <t>35-14-L00076_L-76 DEPREM KONUTLARI-1_DAĞITIM TRAFO L-76 DEPREM KONUTLARI-1_L01_72210027</t>
  </si>
  <si>
    <t>2024-02-27 15:07:20</t>
  </si>
  <si>
    <t>2024-02-27 15:28:54</t>
  </si>
  <si>
    <t>35-02-K00259_K-259_ _99709251_ _99709251</t>
  </si>
  <si>
    <t>2024-02-08 14:52:13</t>
  </si>
  <si>
    <t>2024-02-08 18:23:25</t>
  </si>
  <si>
    <t>45-78-M00678_KABAZLI TR-4_KABAZLI TR-4_45-78-M00678_2352421</t>
  </si>
  <si>
    <t>2024-02-16 19:55:01</t>
  </si>
  <si>
    <t>2024-02-16 20:23:43</t>
  </si>
  <si>
    <t>35-30-M00348_HALKEĞİTİMCİLER-2_42903398_42903398_60985262_60985262</t>
  </si>
  <si>
    <t>2024-02-17 17:05:00</t>
  </si>
  <si>
    <t>2024-02-17 17:13:03</t>
  </si>
  <si>
    <t>35-16-A00001_BERGAMA İM-1_ŞEHİR-7_L07_2085178</t>
  </si>
  <si>
    <t>2024-02-27 15:17:39</t>
  </si>
  <si>
    <t>2024-02-27 15:38:29</t>
  </si>
  <si>
    <t>35-19-L00029_TR-29_TR-29_35-19-L00029_2349283</t>
  </si>
  <si>
    <t>2024-02-22 09:12:38</t>
  </si>
  <si>
    <t>2024-02-22 09:50:55</t>
  </si>
  <si>
    <t>35-15-A00005_ÖDEMİŞ TM-2_OSMANTEPE_M19_2334264</t>
  </si>
  <si>
    <t>2024-02-20 09:34:59</t>
  </si>
  <si>
    <t>2024-02-20 10:59:06</t>
  </si>
  <si>
    <t>35-01-M01439_M-1439_Kardeşler İş Merkezi_98462536_ _98462536</t>
  </si>
  <si>
    <t>2024-02-29 07:06:51</t>
  </si>
  <si>
    <t>35-22-M00065_TR-45 DEREKÖY_DIREK TIPI TRAFO HUCRESI_H01_2110344</t>
  </si>
  <si>
    <t>2024-02-26 09:32:50</t>
  </si>
  <si>
    <t>2024-02-26 11:44:27</t>
  </si>
  <si>
    <t>35-04-K00018_K-18_B_K18B1B_5822138</t>
  </si>
  <si>
    <t>2024-02-26 16:17:22</t>
  </si>
  <si>
    <t>2024-02-26 17:14:39</t>
  </si>
  <si>
    <t>35-20-M00048_ÇINARDİBİ TR-2_0_955200227_ _955200227</t>
  </si>
  <si>
    <t>2024-02-17 13:00:49</t>
  </si>
  <si>
    <t>2024-02-17 15:47:38</t>
  </si>
  <si>
    <t>45-78-L00189Ö_TR-189 ENDÜSTRİ MESLEK LİSESİ_DIREK TIPI TRAFO HUCRESI_H01_2109518</t>
  </si>
  <si>
    <t>2024-02-15 11:30:55</t>
  </si>
  <si>
    <t>45-82-M00134_IŞIKLAR KÖK-1_IŞIKLAR-2_M08_72198737</t>
  </si>
  <si>
    <t>2024-02-17 10:47:51</t>
  </si>
  <si>
    <t>2024-02-17 11:33:54</t>
  </si>
  <si>
    <t>35-26-M01622_DM-2/TR-21_SEMİH HALİT TOKATLIOĞLU_95002472837_ _95002472837</t>
  </si>
  <si>
    <t>2024-02-26 15:58:02</t>
  </si>
  <si>
    <t>2024-02-26 18:42:33</t>
  </si>
  <si>
    <t>45-81-M00001_SELENDİ DM_ESKİ SELENDİ_M16_2079218</t>
  </si>
  <si>
    <t>2024-02-27 14:39:20</t>
  </si>
  <si>
    <t>2024-02-27 15:05:13</t>
  </si>
  <si>
    <t>35-01-K03556_K-3556_A_A_56380803_56380803</t>
  </si>
  <si>
    <t>2024-02-17 09:57:22</t>
  </si>
  <si>
    <t>2024-02-17 10:28:18</t>
  </si>
  <si>
    <t>35-01-K04343_K-4343_DIREK TIPI TRAFO HUCRESI_H01_2056828</t>
  </si>
  <si>
    <t>2024-02-16 19:09:42</t>
  </si>
  <si>
    <t>2024-02-16 21:48:00</t>
  </si>
  <si>
    <t>35-31-L00253_KARABURÇ KÖK_KARABURÇ OVA_L04_2113676</t>
  </si>
  <si>
    <t>2024-02-17 10:23:11</t>
  </si>
  <si>
    <t>2024-02-17 10:30:38</t>
  </si>
  <si>
    <t>35-22-K01397_K-1397 GÖRECE_K-1397 GÖRECE_35-22-K01397_2358790</t>
  </si>
  <si>
    <t>2024-02-18 11:06:23</t>
  </si>
  <si>
    <t>2024-02-18 13:41:40</t>
  </si>
  <si>
    <t>35-01-M01539_M-1539_ _910995083_ _910995083</t>
  </si>
  <si>
    <t>2024-02-10 19:53:46</t>
  </si>
  <si>
    <t>2024-02-10 22:43:15</t>
  </si>
  <si>
    <t>35-01-K00548_K-548_B_B_56355516_56355516</t>
  </si>
  <si>
    <t>2024-02-18 12:15:58</t>
  </si>
  <si>
    <t>2024-02-18 14:49:08</t>
  </si>
  <si>
    <t>35-02-K03563_K-3563___83917678_83917678</t>
  </si>
  <si>
    <t>2024-02-02 12:34:53</t>
  </si>
  <si>
    <t>2024-02-02 15:21:12</t>
  </si>
  <si>
    <t>35-32-L00020_TR-20 (SANAYİ KABİN)_B_B_56378026_56378026</t>
  </si>
  <si>
    <t>2024-02-26 07:47:13</t>
  </si>
  <si>
    <t>2024-02-26 09:17:52</t>
  </si>
  <si>
    <t>35-04-M01330_M-1330_TRAFO_M03_2118060</t>
  </si>
  <si>
    <t>2024-02-27 14:25:41</t>
  </si>
  <si>
    <t>2024-02-27 16:28:58</t>
  </si>
  <si>
    <t>35-02-K04156_K-4156_F_F_56382528_56382528</t>
  </si>
  <si>
    <t>2024-02-17 11:10:58</t>
  </si>
  <si>
    <t>2024-02-17 12:05:59</t>
  </si>
  <si>
    <t>35-16-L00097_TR-97_TR-97_35-16-L00097_2346558</t>
  </si>
  <si>
    <t>2024-02-18 12:03:53</t>
  </si>
  <si>
    <t>2024-02-18 15:52:26</t>
  </si>
  <si>
    <t>45-71-M00058_DM-25/37_SEKİZ EYLÜL İLKÖĞRETİM OKULU_953215385_ _953215385</t>
  </si>
  <si>
    <t>2024-02-26 08:35:02</t>
  </si>
  <si>
    <t>2024-02-26 09:46:57</t>
  </si>
  <si>
    <t>2024-02-16 10:01:55</t>
  </si>
  <si>
    <t>2024-02-16 10:56:12</t>
  </si>
  <si>
    <t>35-22-M00116_METAL İŞLERİ TR-16_10506030_D4_5918250</t>
  </si>
  <si>
    <t>2024-02-23 10:10:54</t>
  </si>
  <si>
    <t>2024-02-23 10:59:48</t>
  </si>
  <si>
    <t>45-77-L00158_BAŞIBÜYÜK KÖK_HatBaşıAyırıcı_76564793_L03_76564793</t>
  </si>
  <si>
    <t>2024-02-26 17:11:37</t>
  </si>
  <si>
    <t>35-19-M00235_ÖZBEK TR-5_0_956664565_ _956664565</t>
  </si>
  <si>
    <t>2024-02-16 21:26:27</t>
  </si>
  <si>
    <t>2024-02-16 23:12:21</t>
  </si>
  <si>
    <t>35-25-M00155_ÜRKMEZ DM-4 (ÜRKMEZ M-21)_ÜRKMEZ M-22_M06_72072823</t>
  </si>
  <si>
    <t>2024-02-21 15:21:21</t>
  </si>
  <si>
    <t>2024-02-21 16:54:49</t>
  </si>
  <si>
    <t>2024-02-18 09:50:45</t>
  </si>
  <si>
    <t>2024-02-18 11:42:09</t>
  </si>
  <si>
    <t>35-04-K00766_K-766_K-766_35-04-K00766_2364770</t>
  </si>
  <si>
    <t>2024-02-22 11:00:36</t>
  </si>
  <si>
    <t>2024-02-22 12:53:00</t>
  </si>
  <si>
    <t>45-81-M00170_AŞAĞIGÜLLÜCE TR-2_C_C_91369029_91369029</t>
  </si>
  <si>
    <t>2024-02-26 09:37:30</t>
  </si>
  <si>
    <t>2024-02-26 12:05:24</t>
  </si>
  <si>
    <t>45-79-M00218_KAHRAMANLAR TR-1_D_D_56387666_56387666</t>
  </si>
  <si>
    <t>2024-02-29 09:00:12</t>
  </si>
  <si>
    <t>2024-02-26 07:43:55</t>
  </si>
  <si>
    <t>2024-02-26 08:20:14</t>
  </si>
  <si>
    <t>45-80-M00051_KOLDERE KÖK_ÇAVUŞOĞLU TST_M06_73403245</t>
  </si>
  <si>
    <t>2024-02-16 17:52:12</t>
  </si>
  <si>
    <t>2024-02-16 18:44:27</t>
  </si>
  <si>
    <t>45-83-L00156_TR-2/11-A_0_955146489_ _955146489</t>
  </si>
  <si>
    <t>2024-02-16 18:37:52</t>
  </si>
  <si>
    <t>2024-02-16 20:47:00</t>
  </si>
  <si>
    <t>35-03-M00980_M-980_SANAL BINA_962510343_ _962510343</t>
  </si>
  <si>
    <t>2024-02-26 17:07:21</t>
  </si>
  <si>
    <t>2024-02-26 19:44:04</t>
  </si>
  <si>
    <t>45-80-M00070_HACIRAHMANLI TR-1 KÖK_HACIRAHMANLI_M05_72197691</t>
  </si>
  <si>
    <t>2024-02-26 15:34:42</t>
  </si>
  <si>
    <t>2024-02-26 17:14:34</t>
  </si>
  <si>
    <t>35-22-M00071_DM-3/TR-27 MENDERES_E_E2_5813777</t>
  </si>
  <si>
    <t>2024-02-16 17:05:22</t>
  </si>
  <si>
    <t>2024-02-16 19:44:11</t>
  </si>
  <si>
    <t>35-04-K03169_K-3169_K-3169_35-04-K03169_2373952</t>
  </si>
  <si>
    <t>2024-02-16 18:19:33</t>
  </si>
  <si>
    <t>35-04-K02447_K-2447_K-2447_35-04-K02447_2373550</t>
  </si>
  <si>
    <t>2024-02-18 12:05:05</t>
  </si>
  <si>
    <t>2024-02-18 12:28:48</t>
  </si>
  <si>
    <t>35-09-K01887_K-1887_ _97685425_ _97685425</t>
  </si>
  <si>
    <t>2024-02-26 16:46:15</t>
  </si>
  <si>
    <t>2024-02-26 18:24:44</t>
  </si>
  <si>
    <t>35-02-K04520_K-4520_K-4520_35-02-K04520_2372764</t>
  </si>
  <si>
    <t>2024-02-26 09:07:17</t>
  </si>
  <si>
    <t>2024-02-26 09:40:01</t>
  </si>
  <si>
    <t>35-20-L00208_HASKÖY TR-3_0_955203364_ _955203364</t>
  </si>
  <si>
    <t>2024-02-17 10:25:45</t>
  </si>
  <si>
    <t>2024-02-17 13:26:57</t>
  </si>
  <si>
    <t>35-25-M00111_ORTA MAHALLE M-39_B_B_91366900_91366900</t>
  </si>
  <si>
    <t>2024-02-17 11:42:29</t>
  </si>
  <si>
    <t>2024-02-17 15:33:30</t>
  </si>
  <si>
    <t>2024-02-16 17:07:27</t>
  </si>
  <si>
    <t>2024-02-16 21:11:21</t>
  </si>
  <si>
    <t>35-15-A00001_ÖDEMİŞ İM_TR-110_M03_2062517</t>
  </si>
  <si>
    <t>2024-02-20 11:13:38</t>
  </si>
  <si>
    <t>35-29-M00028_DM-1/28_ _950342790_ _950342790</t>
  </si>
  <si>
    <t>2024-02-26 14:59:48</t>
  </si>
  <si>
    <t>2024-02-26 16:55:46</t>
  </si>
  <si>
    <t>35-02-M03230_M-3230_M-3585_M06_85738396</t>
  </si>
  <si>
    <t>2024-02-21 10:00:21</t>
  </si>
  <si>
    <t>2024-02-21 11:34:08</t>
  </si>
  <si>
    <t>35-29-L00036_KÜÇÜKKALE KÖK_MEHMETLER_L02_2088232</t>
  </si>
  <si>
    <t>2024-02-16 21:02:48</t>
  </si>
  <si>
    <t>2024-02-16 21:17:41</t>
  </si>
  <si>
    <t>35-19-L00371_TR-337_TR-337_35-19-L00371_81706232</t>
  </si>
  <si>
    <t>2024-02-16 09:58:58</t>
  </si>
  <si>
    <t>2024-02-16 17:53:46</t>
  </si>
  <si>
    <t>35-22-M00104_METAL İŞLERİ TR-4_0_955269540_ _955269540</t>
  </si>
  <si>
    <t>2024-02-16 16:30:07</t>
  </si>
  <si>
    <t>2024-02-16 17:25:14</t>
  </si>
  <si>
    <t>35-26-M00107_TR-107___56359027_56359027</t>
  </si>
  <si>
    <t>2024-02-18 11:00:36</t>
  </si>
  <si>
    <t>2024-02-18 11:45:30</t>
  </si>
  <si>
    <t>35-28-M00182_ASARLIK TR-8_0_953384896_ _953384896</t>
  </si>
  <si>
    <t>2024-02-23 10:10:45</t>
  </si>
  <si>
    <t>2024-02-23 11:40:23</t>
  </si>
  <si>
    <t>35-16-M00099_SARICAOĞLU TR-1_SARICAOĞLU TR-1_35-16-M00099_2352381</t>
  </si>
  <si>
    <t>2024-02-17 11:52:13</t>
  </si>
  <si>
    <t>2024-02-17 14:46:15</t>
  </si>
  <si>
    <t>35-21-L00069_HAMZABÜKÜ TR-1_B_B_56358387_56358387</t>
  </si>
  <si>
    <t>2024-02-18 11:48:03</t>
  </si>
  <si>
    <t>2024-02-18 18:37:39</t>
  </si>
  <si>
    <t>45-77-L00001_TR-1_TR-2_L04_72202882</t>
  </si>
  <si>
    <t>2024-02-16 10:14:59</t>
  </si>
  <si>
    <t>2024-02-16 17:41:00</t>
  </si>
  <si>
    <t>35-16-M00011_AYASKENT DM-2 (TR-1)_47445666_47445666_56400007_56400007</t>
  </si>
  <si>
    <t>2024-02-16 17:12:58</t>
  </si>
  <si>
    <t>2024-02-16 18:09:40</t>
  </si>
  <si>
    <t>45-78-M00314_TAYTAN OFİS KÖK_SALİHLİ DM-2 GİRİŞİ (DEMİRKÖPRÜ-2)_M07_60669849</t>
  </si>
  <si>
    <t>2024-02-18 09:01:18</t>
  </si>
  <si>
    <t>2024-02-18 14:06:53</t>
  </si>
  <si>
    <t>35-28-M00174_ASARLIK TR-16_C_C_56366257_56366257</t>
  </si>
  <si>
    <t>2024-02-26 18:33:37</t>
  </si>
  <si>
    <t>2024-02-26 19:24:18</t>
  </si>
  <si>
    <t>45-71-M00076_DM-3/25 (MUTLU MAH. MUHTARLIK)_ _953207438_ _953207438</t>
  </si>
  <si>
    <t>2024-02-16 22:46:55</t>
  </si>
  <si>
    <t>2024-02-17 00:15:19</t>
  </si>
  <si>
    <t>35-31-L00393_SULUDERE TR-14_SULUDERE TR-14_35-31-L00393_2354967</t>
  </si>
  <si>
    <t>2024-02-16 16:49:15</t>
  </si>
  <si>
    <t>2024-02-16 17:06:09</t>
  </si>
  <si>
    <t>45-75-M00067_YAKAKÖY KÖK_HatBaşıAyırıcı_66088693_M05_66088693</t>
  </si>
  <si>
    <t>2024-02-26 16:31:53</t>
  </si>
  <si>
    <t>2024-02-26 17:48:40</t>
  </si>
  <si>
    <t>45-81-M00006_SELENDİ TR-6_HatBaşıAyırıcı_53135402_M04_53135402</t>
  </si>
  <si>
    <t>2024-02-24 10:10:59</t>
  </si>
  <si>
    <t>2024-02-24 10:44:44</t>
  </si>
  <si>
    <t>45-76-M00087_HARTA TR-1_D_D_91423393_91423393</t>
  </si>
  <si>
    <t>2024-02-23 17:50:09</t>
  </si>
  <si>
    <t>2024-02-23 18:46:07</t>
  </si>
  <si>
    <t>35-26-M00810_DM-2/8___56367795_56367795</t>
  </si>
  <si>
    <t>2024-02-26 09:20:03</t>
  </si>
  <si>
    <t>2024-02-26 10:26:31</t>
  </si>
  <si>
    <t>45-74-M00185_KAZANCI TR-1_DIREK TIPI TRAFO HUCRESI_H01_2058873</t>
  </si>
  <si>
    <t>2024-02-16 21:26:44</t>
  </si>
  <si>
    <t>2024-02-17 01:34:28</t>
  </si>
  <si>
    <t>45-80-M02931_TAŞDİBİ TR-2_A_A_73432678_73432678</t>
  </si>
  <si>
    <t>2024-02-27 14:06:33</t>
  </si>
  <si>
    <t>2024-02-27 15:05:46</t>
  </si>
  <si>
    <t>45-83-M00131_İSTASYONALTI KÖK_MANİSA-2_M04_2099099</t>
  </si>
  <si>
    <t>2024-02-26 09:09:31</t>
  </si>
  <si>
    <t>2024-02-26 10:17:20</t>
  </si>
  <si>
    <t>45-71-M00137_SELİMŞAHLAR TR-2_SELİMŞAHLAR TR-2_45-71-M00137_2356110</t>
  </si>
  <si>
    <t>2024-02-16 19:26:35</t>
  </si>
  <si>
    <t>2024-02-16 20:37:11</t>
  </si>
  <si>
    <t>2024-02-20 10:00:06</t>
  </si>
  <si>
    <t>2024-02-20 10:45:20</t>
  </si>
  <si>
    <t>35-28-M00182_ASARLIK TR-8_DIREK TIPI TRAFO HUCRESI_H01_2110296</t>
  </si>
  <si>
    <t>2024-02-21 10:13:54</t>
  </si>
  <si>
    <t>2024-02-21 18:01:13</t>
  </si>
  <si>
    <t>45-76-L00134_ÖVEÇLİ TR-1_B_B_91430410_91430410</t>
  </si>
  <si>
    <t>2024-02-26 18:13:08</t>
  </si>
  <si>
    <t>2024-02-26 19:47:10</t>
  </si>
  <si>
    <t>35-15-L01049_BADEMLİ TR-13_BADEMLİ TR-13_35-15-L01049_2361314</t>
  </si>
  <si>
    <t>2024-02-09 12:38:34</t>
  </si>
  <si>
    <t>2024-02-09 13:47:21</t>
  </si>
  <si>
    <t>2024-02-11 14:38:25</t>
  </si>
  <si>
    <t>2024-02-11 19:53:28</t>
  </si>
  <si>
    <t>35-04-K03911_K-3911_Menekşe_99062823_ _99062823</t>
  </si>
  <si>
    <t>2024-02-26 16:10:40</t>
  </si>
  <si>
    <t>45-75-M00067_YAKAKÖY KÖK_BOYALI_M03_2092141</t>
  </si>
  <si>
    <t>2024-02-26 17:47:10</t>
  </si>
  <si>
    <t>2024-02-26 18:15:36</t>
  </si>
  <si>
    <t>35-28-M00256_AYVACIK TR-1_0_953381918_ _953381918</t>
  </si>
  <si>
    <t>2024-02-26 13:10:59</t>
  </si>
  <si>
    <t>45-75-M00067_YAKAKÖY KÖK_KAYACIK ESKİ SARIALİLER_M05_2092145</t>
  </si>
  <si>
    <t>2024-02-26 17:50:54</t>
  </si>
  <si>
    <t>2024-02-26 18:45:47</t>
  </si>
  <si>
    <t>35-09-M01980_M-1980_Dostlar_913283900_ _913283900</t>
  </si>
  <si>
    <t>2024-02-16 21:56:32</t>
  </si>
  <si>
    <t>2024-02-17 01:51:57</t>
  </si>
  <si>
    <t>35-23-M00222_FOÇAKÖY TR-1_ _95000124426_ _95000124426</t>
  </si>
  <si>
    <t>2024-02-05 11:53:39</t>
  </si>
  <si>
    <t>2024-02-05 12:58:12</t>
  </si>
  <si>
    <t>35-14-M00079_M-79_TEPECİK İ.Ö.O._956653923_ _956653923</t>
  </si>
  <si>
    <t>2024-02-26 09:34:07</t>
  </si>
  <si>
    <t>2024-02-26 12:42:08</t>
  </si>
  <si>
    <t>35-29-L00036_KÜÇÜKKALE KÖK_KÜÇÜKKALE ÜZÜMLER_L01_2088246</t>
  </si>
  <si>
    <t>2024-02-16 18:41:48</t>
  </si>
  <si>
    <t>2024-02-16 21:09:31</t>
  </si>
  <si>
    <t>35-02-K03949_K-3949_A_A_56362775</t>
  </si>
  <si>
    <t>2024-02-16 10:20:55</t>
  </si>
  <si>
    <t>2024-02-16 14:47:43</t>
  </si>
  <si>
    <t>35-23-M00179_BAĞARASI TR-10 KÖK_BAĞARASI TR-10 KÖK_35-23-M00179_72143184</t>
  </si>
  <si>
    <t>2024-02-16 17:51:04</t>
  </si>
  <si>
    <t>2024-02-16 18:35:07</t>
  </si>
  <si>
    <t>2024-02-16 18:54:21</t>
  </si>
  <si>
    <t>2024-02-16 20:20:32</t>
  </si>
  <si>
    <t>45-73-M00467_IŞIKLAR KÖK_BAKLACI_M06_85123193</t>
  </si>
  <si>
    <t>2024-02-26 17:05:04</t>
  </si>
  <si>
    <t>2024-02-26 17:39:23</t>
  </si>
  <si>
    <t>35-04-K01409_K-1409_ _99796411_ _99796411</t>
  </si>
  <si>
    <t>2024-02-21 16:21:30</t>
  </si>
  <si>
    <t>2024-02-21 18:16:08</t>
  </si>
  <si>
    <t>45-83-M00772_TR-2/77_SANAT OKULU_L01_72115560</t>
  </si>
  <si>
    <t>2024-02-17 09:49:36</t>
  </si>
  <si>
    <t>2024-02-17 13:57:46</t>
  </si>
  <si>
    <t>45-83-L00063_TR-2/63_48096863_48096863_56384163_56384163</t>
  </si>
  <si>
    <t>2024-02-03 10:15:25</t>
  </si>
  <si>
    <t>2024-02-03 10:49:50</t>
  </si>
  <si>
    <t>2024-02-18 12:37:22</t>
  </si>
  <si>
    <t>2024-02-18 15:07:29</t>
  </si>
  <si>
    <t>45-71-M02250_DM-14/3B_G_G1_73603176</t>
  </si>
  <si>
    <t>2024-02-17 11:59:51</t>
  </si>
  <si>
    <t>2024-02-17 12:22:57</t>
  </si>
  <si>
    <t>35-01-K00845_K-845_B_B_56370080_56370080</t>
  </si>
  <si>
    <t>2024-02-21 16:08:32</t>
  </si>
  <si>
    <t>2024-02-21 17:40:12</t>
  </si>
  <si>
    <t>35-01-K01764_K-1764_D_D_56378541_56378541</t>
  </si>
  <si>
    <t>2024-02-16 20:05:59</t>
  </si>
  <si>
    <t>2024-02-16 20:43:11</t>
  </si>
  <si>
    <t>35-01-M02896_M-2896(YATIRIM REZERVE)_ _965205602_ _965205602</t>
  </si>
  <si>
    <t>2024-02-16 22:50:15</t>
  </si>
  <si>
    <t>2024-02-17 01:51:00</t>
  </si>
  <si>
    <t>2024-02-16 21:52:32</t>
  </si>
  <si>
    <t>2024-02-16 22:07:49</t>
  </si>
  <si>
    <t>45-83-L00095_TR-2/95_0_955163358_ _955163358</t>
  </si>
  <si>
    <t>2024-02-20 09:18:48</t>
  </si>
  <si>
    <t>2024-02-20 13:51:33</t>
  </si>
  <si>
    <t>35-28-M00181_ASARLIK TR-7_DIREK TIPI TRAFO HUCRESI_H01_2097027</t>
  </si>
  <si>
    <t>2024-02-21 10:47:54</t>
  </si>
  <si>
    <t>2024-02-21 18:03:22</t>
  </si>
  <si>
    <t>35-30-M00729_TR-29 (M-729)_0_955298337_ _955298337</t>
  </si>
  <si>
    <t>2024-02-19 19:36:49</t>
  </si>
  <si>
    <t>2024-02-19 19:50:15</t>
  </si>
  <si>
    <t>35-01-K04143_K-4143_ _911852292_ _911852292</t>
  </si>
  <si>
    <t>2024-02-17 13:05:19</t>
  </si>
  <si>
    <t>2024-02-17 16:30:31</t>
  </si>
  <si>
    <t>35-23-M00147_GERENKÖY TR-1_GERENKÖY TR-1_35-23-M00147_72155369</t>
  </si>
  <si>
    <t>2024-02-16 22:08:29</t>
  </si>
  <si>
    <t>2024-02-16 23:06:27</t>
  </si>
  <si>
    <t>35-26-M01405_DM-5/TR-22_C_C01b_66390426</t>
  </si>
  <si>
    <t>2024-02-21 06:15:03</t>
  </si>
  <si>
    <t>2024-02-21 07:07:31</t>
  </si>
  <si>
    <t>35-27-M00425_MEDİ KÖK_AKALAN_M01_72165903</t>
  </si>
  <si>
    <t>2024-02-16 10:47:49</t>
  </si>
  <si>
    <t>2024-02-16 11:35:35</t>
  </si>
  <si>
    <t>DERBENT TM_45-83-A00003_HALİLBEYLİ-1_M04_2312531</t>
  </si>
  <si>
    <t>2024-02-10 13:45:00</t>
  </si>
  <si>
    <t>2024-02-10 15:11:40</t>
  </si>
  <si>
    <t>45-73-M00490_DELEMENLER KÖK_HatBaşıAyırıcı_53136480_M03_53136480</t>
  </si>
  <si>
    <t>2024-02-16 20:19:57</t>
  </si>
  <si>
    <t>2024-02-16 21:33:28</t>
  </si>
  <si>
    <t>45-73-M00150_KEMALİYE DM (TR-1)_TOYGAR_M03_66715926</t>
  </si>
  <si>
    <t>2024-02-16 23:13:32</t>
  </si>
  <si>
    <t>2024-02-17 00:11:58</t>
  </si>
  <si>
    <t>35-02-M00850_M-850 KARAÇAM KÖK_HatBaşıAyırıcı_53137848_M05_53137848</t>
  </si>
  <si>
    <t>2024-02-17 02:48:46</t>
  </si>
  <si>
    <t>2024-02-17 03:20:15</t>
  </si>
  <si>
    <t>35-26-M00774_DM-5/TR-5_DM-5/TR-5_35-26-M00774_42462003</t>
  </si>
  <si>
    <t>2024-02-01 15:34:32</t>
  </si>
  <si>
    <t>2024-02-01 15:39:27</t>
  </si>
  <si>
    <t>35-01-K00573_K-573_ _912117644_ _912117644</t>
  </si>
  <si>
    <t>2024-02-26 17:02:16</t>
  </si>
  <si>
    <t>2024-02-26 19:58:09</t>
  </si>
  <si>
    <t>45-79-M00194_ÇANAKÇI KÖK_HatBaşıAyırıcı_100750452_M01_100750452</t>
  </si>
  <si>
    <t>2024-02-26 14:59:53</t>
  </si>
  <si>
    <t>2024-02-26 17:23:51</t>
  </si>
  <si>
    <t>2024-02-17 12:34:26</t>
  </si>
  <si>
    <t>2024-02-17 15:43:02</t>
  </si>
  <si>
    <t>35-31-L00064_SULUDERE TR-10_B_B_91364730_91364730</t>
  </si>
  <si>
    <t>2024-02-17 13:20:56</t>
  </si>
  <si>
    <t>2024-02-17 15:56:27</t>
  </si>
  <si>
    <t>35-18-M00184_M-13 GERMİYAN_ _95000046671_ _95000046671</t>
  </si>
  <si>
    <t>2024-02-18 09:02:17</t>
  </si>
  <si>
    <t>2024-02-18 11:17:29</t>
  </si>
  <si>
    <t>45-78-M00651_POYRAZ KÖK_POYRAZ MERKEZ-BOZAĞAÇ_M03_2057460</t>
  </si>
  <si>
    <t>2024-02-29 08:15:56</t>
  </si>
  <si>
    <t>2024-02-29 09:34:55</t>
  </si>
  <si>
    <t>35-28-M00214_YANIKKÖY TR-2_B_B_56358371_56358371</t>
  </si>
  <si>
    <t>2024-02-16 23:44:54</t>
  </si>
  <si>
    <t>2024-02-17 03:07:43</t>
  </si>
  <si>
    <t>35-18-L00295_L-295_PANO SULAMA_950466031_ _950466031</t>
  </si>
  <si>
    <t>2024-02-01 15:26:28</t>
  </si>
  <si>
    <t>2024-02-01 16:31:35</t>
  </si>
  <si>
    <t>35-02-M01120_M-1120_TRAFO_M01_2063495</t>
  </si>
  <si>
    <t>2024-02-17 12:47:32</t>
  </si>
  <si>
    <t>2024-02-17 13:18:29</t>
  </si>
  <si>
    <t>35-28-M00153_KOYUNDERE TR-14_9565623__5846851</t>
  </si>
  <si>
    <t>2024-02-18 09:06:10</t>
  </si>
  <si>
    <t>2024-02-18 09:55:34</t>
  </si>
  <si>
    <t>2024-02-16 22:01:10</t>
  </si>
  <si>
    <t>2024-02-17 01:41:10</t>
  </si>
  <si>
    <t>45-75-M00067_YAKAKÖY KÖK_HatBaşıAyırıcı_53135064_M05_53135064</t>
  </si>
  <si>
    <t>2024-02-26 19:24:55</t>
  </si>
  <si>
    <t>2024-02-27 00:33:46</t>
  </si>
  <si>
    <t>35-04-K00488_K-488___72372851_72372851</t>
  </si>
  <si>
    <t>2024-02-17 13:23:48</t>
  </si>
  <si>
    <t>2024-02-17 14:57:49</t>
  </si>
  <si>
    <t>45-71-M01242_SELİMŞAHLAR TARIMSAL SULAMA_DIREK TIPI TRAFO HUCRESI_H01_2090914</t>
  </si>
  <si>
    <t>2024-02-18 09:09:04</t>
  </si>
  <si>
    <t>35-01-K01405_K-1405_ _911752129_ _911752129</t>
  </si>
  <si>
    <t>2024-02-05 20:19:32</t>
  </si>
  <si>
    <t>2024-02-05 21:05:18</t>
  </si>
  <si>
    <t>35-02-K03733_K-3733_B_B1B_5850939</t>
  </si>
  <si>
    <t>2024-02-19 08:00:53</t>
  </si>
  <si>
    <t>2024-02-19 09:48:07</t>
  </si>
  <si>
    <t>35-03-M00448_M-448_C_C_56367336_56367336</t>
  </si>
  <si>
    <t>2024-02-20 10:18:07</t>
  </si>
  <si>
    <t>2024-02-20 12:57:26</t>
  </si>
  <si>
    <t>35-26-M00768_YAZIBAŞI TOKİ TR-2_TOKİ EVLERİ_956606245_ _956606245</t>
  </si>
  <si>
    <t>2024-02-27 15:16:59</t>
  </si>
  <si>
    <t>2024-02-27 16:01:22</t>
  </si>
  <si>
    <t>2024-02-21 17:13:52</t>
  </si>
  <si>
    <t>2024-02-21 18:29:50</t>
  </si>
  <si>
    <t>2024-02-16 09:12:05</t>
  </si>
  <si>
    <t>2024-02-16 16:33:36</t>
  </si>
  <si>
    <t>35-19-L00051_TR-51_B_B_90993027_90993027</t>
  </si>
  <si>
    <t>2024-02-17 13:00:41</t>
  </si>
  <si>
    <t>2024-02-17 17:05:32</t>
  </si>
  <si>
    <t>45-75-M00406_ÇİĞİLLER OKÇULAR TR-4 ___84624724_84624724</t>
  </si>
  <si>
    <t>2024-02-17 13:05:15</t>
  </si>
  <si>
    <t>2024-02-17 17:58:06</t>
  </si>
  <si>
    <t>35-03-K01153_K-1153_ _910931567_ _910931567</t>
  </si>
  <si>
    <t>2024-02-04 14:46:02</t>
  </si>
  <si>
    <t>2024-02-04 16:36:25</t>
  </si>
  <si>
    <t>35-02-K02979_K-2979_G_G_56376149_56376149</t>
  </si>
  <si>
    <t>2024-02-16 09:53:02</t>
  </si>
  <si>
    <t>2024-02-16 10:47:27</t>
  </si>
  <si>
    <t>35-16-L00096_TR-96_0_953346782_ _953346782</t>
  </si>
  <si>
    <t>2024-02-24 10:18:18</t>
  </si>
  <si>
    <t>2024-02-24 11:58:42</t>
  </si>
  <si>
    <t>35-27-M00320_ULUCAK DM-2/12_A_A1B_5796581</t>
  </si>
  <si>
    <t>2024-02-16 21:04:30</t>
  </si>
  <si>
    <t>2024-02-16 23:53:17</t>
  </si>
  <si>
    <t>35-15-L00317_ELMABAĞ DM_ÇAYIR TELEFİRİK_L04_66822282</t>
  </si>
  <si>
    <t>2024-02-17 01:45:08</t>
  </si>
  <si>
    <t>2024-02-17 04:19:26</t>
  </si>
  <si>
    <t>2024-02-18 09:34:58</t>
  </si>
  <si>
    <t>2024-02-18 11:34:18</t>
  </si>
  <si>
    <t>35-01-K03593_K-3593_ _911973889_ _911973889</t>
  </si>
  <si>
    <t>2024-02-21 18:54:08</t>
  </si>
  <si>
    <t>2024-02-21 21:25:01</t>
  </si>
  <si>
    <t>45-71-M01441_YAĞCILAR TR-2_DIREK TIPI TRAFO HUCRESI_H01_2086895</t>
  </si>
  <si>
    <t>2024-02-26 15:09:42</t>
  </si>
  <si>
    <t>2024-02-18 09:33:47</t>
  </si>
  <si>
    <t>2024-02-18 12:07:03</t>
  </si>
  <si>
    <t>35-20-L00347_SÖĞÜTÖREN TR-1_A_A_91166312_91166312</t>
  </si>
  <si>
    <t>2024-02-26 11:02:05</t>
  </si>
  <si>
    <t>2024-02-26 17:50:21</t>
  </si>
  <si>
    <t>35-26-A00005_ÖZBEY İM_ARAPKAHVE_L01_2064120</t>
  </si>
  <si>
    <t>2024-02-17 12:27:33</t>
  </si>
  <si>
    <t>2024-02-17 12:47:16</t>
  </si>
  <si>
    <t>2024-02-16 12:50:53</t>
  </si>
  <si>
    <t>2024-02-16 13:47:56</t>
  </si>
  <si>
    <t>35-18-L00280_L-280_ _950465029_ _950465029</t>
  </si>
  <si>
    <t>2024-02-21 12:56:47</t>
  </si>
  <si>
    <t>2024-02-21 19:47:26</t>
  </si>
  <si>
    <t>35-28-M00587_ULUKENT DM-1/17_Çapa Sağlık Koleji_953383785_ _953383785</t>
  </si>
  <si>
    <t>2024-02-16 13:22:08</t>
  </si>
  <si>
    <t>2024-02-16 14:16:33</t>
  </si>
  <si>
    <t>45-71-M01981_TR-11/9B_B_B_56365495_56365495</t>
  </si>
  <si>
    <t>2024-02-19 03:02:45</t>
  </si>
  <si>
    <t>2024-02-19 04:45:04</t>
  </si>
  <si>
    <t>2024-02-19 09:44:22</t>
  </si>
  <si>
    <t>2024-02-19 16:55:26</t>
  </si>
  <si>
    <t>35-28-M00174_ASARLIK TR-16_0_953376651_ _953376651</t>
  </si>
  <si>
    <t>2024-02-26 19:43:08</t>
  </si>
  <si>
    <t>2024-02-26 22:14:38</t>
  </si>
  <si>
    <t>45-82-M00536_SOMA TR-6/1_ _945538500_ _945538500</t>
  </si>
  <si>
    <t>2024-02-19 06:37:24</t>
  </si>
  <si>
    <t>2024-02-19 10:16:16</t>
  </si>
  <si>
    <t>35-15-A00003_OVAKENT İM_LOKMAN KUYU DM_L10_100777355</t>
  </si>
  <si>
    <t>2024-02-19 05:12:22</t>
  </si>
  <si>
    <t>2024-02-19 09:39:40</t>
  </si>
  <si>
    <t>35-09-M01460_M-1460_E__47233911</t>
  </si>
  <si>
    <t>2024-02-15 18:04:04</t>
  </si>
  <si>
    <t>2024-02-15 19:16:25</t>
  </si>
  <si>
    <t>35-07-K03273_K-3273_ _912897308_ _912897308</t>
  </si>
  <si>
    <t>2024-02-15 17:19:44</t>
  </si>
  <si>
    <t>2024-02-15 21:23:21</t>
  </si>
  <si>
    <t>45-78-A00005_DEMİRKÖPRÜ TM_ALAŞEHİR_M03_2329520</t>
  </si>
  <si>
    <t>2024-02-12 22:28:25</t>
  </si>
  <si>
    <t>2024-02-12 22:47:35</t>
  </si>
  <si>
    <t>45-71-M01662_AKÇAKÖY TR-1_AKÇAKÖY TR-1_45-71-M01662_2354583</t>
  </si>
  <si>
    <t>2024-02-29 11:07:41</t>
  </si>
  <si>
    <t>2024-02-29 12:44:34</t>
  </si>
  <si>
    <t>35-07-K02394_K-2394_ _99346752_ _99346752</t>
  </si>
  <si>
    <t>2024-02-27 15:15:48</t>
  </si>
  <si>
    <t>2024-02-27 18:05:33</t>
  </si>
  <si>
    <t>45-71-M02283_DM-5/1_ _95000536632_ _95000536632</t>
  </si>
  <si>
    <t>2024-02-23 11:50:02</t>
  </si>
  <si>
    <t>2024-02-23 15:14:02</t>
  </si>
  <si>
    <t>35-18-L00499_L-499_KAPI_KILITLI_950429506_ _950429506</t>
  </si>
  <si>
    <t>2024-02-23 18:35:43</t>
  </si>
  <si>
    <t>2024-02-23 20:34:34</t>
  </si>
  <si>
    <t>35-16-L00047_TR-47_TR-48/TR-49_L05_71976718</t>
  </si>
  <si>
    <t>2024-02-16 11:05:57</t>
  </si>
  <si>
    <t>2024-02-16 12:58:50</t>
  </si>
  <si>
    <t>35-08-M02609_M-2609___95519650_95519650</t>
  </si>
  <si>
    <t>2024-02-28 19:15:11</t>
  </si>
  <si>
    <t>2024-02-28 22:24:49</t>
  </si>
  <si>
    <t>45-84-M00003_DERİCİ KÖK_RAZOĞLU_M07_2063928</t>
  </si>
  <si>
    <t>2024-02-19 04:51:46</t>
  </si>
  <si>
    <t>2024-02-19 05:50:33</t>
  </si>
  <si>
    <t>35-10-K01904_K-1904_SANAL BINA_915132337_ _915132337</t>
  </si>
  <si>
    <t>2024-02-23 13:03:28</t>
  </si>
  <si>
    <t>2024-02-23 15:12:27</t>
  </si>
  <si>
    <t>45-78-M00853_EMİNBEY TR-1_B_B_91055853_91055853</t>
  </si>
  <si>
    <t>2024-02-26 18:47:42</t>
  </si>
  <si>
    <t>2024-02-26 20:34:41</t>
  </si>
  <si>
    <t>35-18-L00210_L-210_ _950461568_ _950461568</t>
  </si>
  <si>
    <t>2024-02-16 13:39:56</t>
  </si>
  <si>
    <t>2024-02-16 18:29:30</t>
  </si>
  <si>
    <t>35-14-L00316_TR-316_D_D_77737937_77737937</t>
  </si>
  <si>
    <t>2024-02-12 23:37:46</t>
  </si>
  <si>
    <t>2024-02-13 01:23:49</t>
  </si>
  <si>
    <t>45-71-M00537_DM-03/15_ _953216947_ _953216947</t>
  </si>
  <si>
    <t>2024-02-22 14:38:02</t>
  </si>
  <si>
    <t>2024-02-22 17:25:00</t>
  </si>
  <si>
    <t>45-71-M00185_SİYEKLİ KÖK_DAĞYENİCE_M07_72256931</t>
  </si>
  <si>
    <t>2024-02-28 14:02:42</t>
  </si>
  <si>
    <t>2024-02-28 14:58:37</t>
  </si>
  <si>
    <t>45-71-M00137_SELİMŞAHLAR TR-2_TOKİ_M03_2320416</t>
  </si>
  <si>
    <t>2024-02-27 15:37:34</t>
  </si>
  <si>
    <t>2024-02-27 16:49:35</t>
  </si>
  <si>
    <t>35-26-M01421_ÇAKIRBEYLİ TR-5_ÇAKIRBEYLİ TR-5_35-26-M01421_76954331</t>
  </si>
  <si>
    <t>2024-02-16 10:40:22</t>
  </si>
  <si>
    <t>2024-02-16 11:07:10</t>
  </si>
  <si>
    <t>35-03-K04624_K-4624_ _910580646_ _910580646</t>
  </si>
  <si>
    <t>2024-02-18 20:50:01</t>
  </si>
  <si>
    <t>2024-02-18 22:01:42</t>
  </si>
  <si>
    <t>35-26-M00005_TR-5___56358775_56358775</t>
  </si>
  <si>
    <t>2024-02-14 14:17:18</t>
  </si>
  <si>
    <t>2024-02-14 14:53:31</t>
  </si>
  <si>
    <t>35-04-K04454_K-4454_A__41895827</t>
  </si>
  <si>
    <t>2024-02-18 22:34:44</t>
  </si>
  <si>
    <t>2024-02-19 00:32:15</t>
  </si>
  <si>
    <t>35-22-M00090_TEKELİ ARITMA KÖK_ÇİLEME_M05_2127064</t>
  </si>
  <si>
    <t>2024-02-24 11:42:55</t>
  </si>
  <si>
    <t>2024-02-24 12:41:05</t>
  </si>
  <si>
    <t>35-02-M01335_M-1335 KAYADİBİ KÖK_M-1157 KARAÇAM_M05_2053136</t>
  </si>
  <si>
    <t>2024-02-17 00:59:21</t>
  </si>
  <si>
    <t>2024-02-17 05:16:30</t>
  </si>
  <si>
    <t>45-86-M00045_UĞURLU KÖK_HatBaşıAyırıcı_53134879_M04_53134879</t>
  </si>
  <si>
    <t>2024-02-20 10:22:52</t>
  </si>
  <si>
    <t>2024-02-20 14:46:45</t>
  </si>
  <si>
    <t>45-76-M00147_BADEMLİ TR-1_A_A_91135835_91135835</t>
  </si>
  <si>
    <t>2024-02-20 12:21:47</t>
  </si>
  <si>
    <t>2024-02-20 13:17:53</t>
  </si>
  <si>
    <t>35-01-M03130_M-3130(YATIRIM REZERVE)_M-3130(YATIRIM REZERVE)_35-01-M04885_100978803</t>
  </si>
  <si>
    <t>2024-02-28 13:36:56</t>
  </si>
  <si>
    <t>2024-02-28 16:49:28</t>
  </si>
  <si>
    <t>35-30-M00711_TR-11(M-711)_0_955297813_ _955297813</t>
  </si>
  <si>
    <t>2024-02-21 19:50:28</t>
  </si>
  <si>
    <t>2024-02-21 20:38:02</t>
  </si>
  <si>
    <t>45-75-M00408_GÖRDES TR-17_GÖRDES TR-17_45-75-M00408_84599931</t>
  </si>
  <si>
    <t>2024-02-29 13:32:05</t>
  </si>
  <si>
    <t>2024-02-29 13:49:45</t>
  </si>
  <si>
    <t>35-27-L00249_BAĞYURDU DM-1/8_Bağyurdu Jandarma Karakolu_98058407_ _98058407</t>
  </si>
  <si>
    <t>2024-02-28 14:01:21</t>
  </si>
  <si>
    <t>2024-02-28 15:45:51</t>
  </si>
  <si>
    <t>45-83-M00003_TR-1/3_PAŞATIMARI TR-1_M05_2095355</t>
  </si>
  <si>
    <t>2024-02-22 11:05:30</t>
  </si>
  <si>
    <t>2024-02-22 12:19:16</t>
  </si>
  <si>
    <t>35-09-M01685_M-1685_A_A_56382840_56382840</t>
  </si>
  <si>
    <t>2024-02-23 13:00:45</t>
  </si>
  <si>
    <t>2024-02-23 13:59:29</t>
  </si>
  <si>
    <t>45-78-L00047_TR-47___56407372_56407372</t>
  </si>
  <si>
    <t>2024-02-20 13:22:06</t>
  </si>
  <si>
    <t>2024-02-20 13:53:28</t>
  </si>
  <si>
    <t>45-78-M00974_AKÖREN TR-19 KÖK_HatBaşıAyırıcı_53139493_M04_53139493</t>
  </si>
  <si>
    <t>2024-02-21 10:14:39</t>
  </si>
  <si>
    <t>2024-02-21 11:59:56</t>
  </si>
  <si>
    <t>45-83-M00111_TR-1/111_48060334_48060334_56395067_56395067</t>
  </si>
  <si>
    <t>2024-02-17 10:45:05</t>
  </si>
  <si>
    <t>2024-02-17 15:45:57</t>
  </si>
  <si>
    <t>35-01-M02330_M-2330_DAĞITIM TRF M-2330_M03_47398779</t>
  </si>
  <si>
    <t>2024-02-05 09:01:07</t>
  </si>
  <si>
    <t>2024-02-05 10:55:43</t>
  </si>
  <si>
    <t>2024-02-21 11:06:59</t>
  </si>
  <si>
    <t>2024-02-21 11:39:13</t>
  </si>
  <si>
    <t>45-78-M00816_GÖKEYÜP TR-3_GÖKEYÜP TR-3_45-78-M00816_2375665</t>
  </si>
  <si>
    <t>2024-02-18 19:03:27</t>
  </si>
  <si>
    <t>2024-02-18 22:32:36</t>
  </si>
  <si>
    <t>35-02-M01294_M-1294_M-1294_35-02-M01294_86357144</t>
  </si>
  <si>
    <t>AG Box SDK Çıkış Sigorta Atığı</t>
  </si>
  <si>
    <t>2024-02-20 11:01:00</t>
  </si>
  <si>
    <t>35-15-L00151_TR-151_ _950381311_ _950381311</t>
  </si>
  <si>
    <t>2024-02-21 21:36:58</t>
  </si>
  <si>
    <t>2024-02-21 23:31:24</t>
  </si>
  <si>
    <t>35-15-M00071_TR-71 SEDAT IRMAK GRB._48857819_48857819_56372415_56372415</t>
  </si>
  <si>
    <t>2024-02-29 12:59:04</t>
  </si>
  <si>
    <t>2024-02-29 20:02:06</t>
  </si>
  <si>
    <t>35-02-K03515_K-3515_ _913025458_ _913025458</t>
  </si>
  <si>
    <t>2024-02-20 12:06:09</t>
  </si>
  <si>
    <t>2024-02-20 13:47:49</t>
  </si>
  <si>
    <t>45-83-M00238_PAŞATIMARI TARIMSAL SULAMA TR-1_DIREK TIPI TRAFO HUCRESI_H01_2107433</t>
  </si>
  <si>
    <t>2024-02-29 13:02:56</t>
  </si>
  <si>
    <t>2024-02-29 16:41:12</t>
  </si>
  <si>
    <t>2024-02-22 10:54:18</t>
  </si>
  <si>
    <t>2024-02-22 10:56:50</t>
  </si>
  <si>
    <t>35-16-L00129_TR-129_TR-129_35-16-L00129_2347421</t>
  </si>
  <si>
    <t>2024-02-20 10:30:40</t>
  </si>
  <si>
    <t>2024-02-20 12:09:38</t>
  </si>
  <si>
    <t>2024-02-14 08:32:37</t>
  </si>
  <si>
    <t>2024-02-14 10:27:25</t>
  </si>
  <si>
    <t>35-01-K00050_K-50_D_D01b_5907859</t>
  </si>
  <si>
    <t>2024-02-18 22:48:34</t>
  </si>
  <si>
    <t>2024-02-19 01:34:55</t>
  </si>
  <si>
    <t>35-09-M01480_M-1480_M-1504_M04_47436450</t>
  </si>
  <si>
    <t>2024-02-19 00:00:13</t>
  </si>
  <si>
    <t>2024-02-19 02:56:36</t>
  </si>
  <si>
    <t>35-17-M00173_ÇAMLIK DM_ŞAKRAN GİRİŞ_M10_66328134</t>
  </si>
  <si>
    <t>2024-02-18 10:06:08</t>
  </si>
  <si>
    <t>2024-02-18 13:27:13</t>
  </si>
  <si>
    <t>35-16-M00143_ZAĞNOS TR-1_47445966_47445966_56399331_56399331</t>
  </si>
  <si>
    <t>2024-02-20 10:55:11</t>
  </si>
  <si>
    <t>2024-02-20 11:53:39</t>
  </si>
  <si>
    <t>45-78-M00314_TAYTAN OFİS KÖK_HatBaşıAyırıcı_53139316_M06_53139316</t>
  </si>
  <si>
    <t>2024-02-17 17:35:37</t>
  </si>
  <si>
    <t>2024-02-17 18:27:56</t>
  </si>
  <si>
    <t>35-14-M00339_KAVAKDERE DM_DOĞANBEY-2 (TAŞKENT DM)_M07_65666753</t>
  </si>
  <si>
    <t>2024-02-21 09:33:10</t>
  </si>
  <si>
    <t>2024-02-21 18:30:33</t>
  </si>
  <si>
    <t>2024-02-28 09:27:22</t>
  </si>
  <si>
    <t>2024-02-28 09:42:46</t>
  </si>
  <si>
    <t>35-29-A00001_TİRE İM-DM-1_TİRE ŞEHİR-4_L21_2060278</t>
  </si>
  <si>
    <t>2024-02-25 09:04:09</t>
  </si>
  <si>
    <t>2024-02-25 11:31:19</t>
  </si>
  <si>
    <t>35-18-L00082_L-82 SERTUR _SANAL BINA_95000472367_ _95000472367</t>
  </si>
  <si>
    <t>2024-02-21 10:51:14</t>
  </si>
  <si>
    <t>2024-02-21 15:13:11</t>
  </si>
  <si>
    <t>35-18-L00583_DM-2/2 ESKİ KUYUYANI_ _950454633_ _950454633</t>
  </si>
  <si>
    <t>2024-02-21 21:57:59</t>
  </si>
  <si>
    <t>2024-02-22 01:24:23</t>
  </si>
  <si>
    <t>35-09-M02552_M-2552_F_f4b_5891514</t>
  </si>
  <si>
    <t>2024-02-21 21:14:11</t>
  </si>
  <si>
    <t>2024-02-21 22:35:04</t>
  </si>
  <si>
    <t>2024-02-23 11:12:14</t>
  </si>
  <si>
    <t>2024-02-23 17:51:31</t>
  </si>
  <si>
    <t>35-10-A00002_KAHRAMANDERE İM_PİRİREİS_K06_2101992</t>
  </si>
  <si>
    <t>2024-02-18 19:11:00</t>
  </si>
  <si>
    <t>2024-02-18 20:35:03</t>
  </si>
  <si>
    <t>35-13-L00400_PAMUCAK KÖK_ARVALYA_L11_2097132</t>
  </si>
  <si>
    <t>2024-02-27 16:23:03</t>
  </si>
  <si>
    <t>2024-02-27 17:12:49</t>
  </si>
  <si>
    <t>45-71-M00162_AKGEDİK KÖK-1_EMLAKDERE_M03_56219224</t>
  </si>
  <si>
    <t>2024-02-24 11:20:05</t>
  </si>
  <si>
    <t>2024-02-24 12:29:42</t>
  </si>
  <si>
    <t>35-01-K00463_K-463_R_R_56355145_56355145</t>
  </si>
  <si>
    <t>2024-02-24 14:55:47</t>
  </si>
  <si>
    <t>2024-02-24 16:02:25</t>
  </si>
  <si>
    <t>45-72-A00001_AKHİSAR İM_HatBaşıAyırıcı_53140087_L03_53140087</t>
  </si>
  <si>
    <t>2024-02-24 09:53:15</t>
  </si>
  <si>
    <t>2024-02-24 17:43:33</t>
  </si>
  <si>
    <t>2024-02-23 12:09:59</t>
  </si>
  <si>
    <t>2024-02-23 13:51:42</t>
  </si>
  <si>
    <t>2024-02-20 12:57:38</t>
  </si>
  <si>
    <t>35-04-K03769_K-3769_ _99470043_ _99470043</t>
  </si>
  <si>
    <t>2024-02-20 10:23:08</t>
  </si>
  <si>
    <t>2024-02-20 12:21:25</t>
  </si>
  <si>
    <t>35-14-L00134_L-134 DENETMENLER SİTESİ_0_956645782_ _956645782</t>
  </si>
  <si>
    <t>2024-02-24 11:44:06</t>
  </si>
  <si>
    <t>2024-02-24 18:28:15</t>
  </si>
  <si>
    <t>35-01-K03556_K-3556_K-3556_35-01-K03556_2369129</t>
  </si>
  <si>
    <t>2024-02-17 12:49:40</t>
  </si>
  <si>
    <t>2024-02-17 13:14:19</t>
  </si>
  <si>
    <t>35-30-M00020_ÇANDARLI DM-TR-20_DENİZKÖY KÖYLER_M04_72352814</t>
  </si>
  <si>
    <t>2024-02-20 09:35:26</t>
  </si>
  <si>
    <t>2024-02-20 11:49:05</t>
  </si>
  <si>
    <t>35-15-M00286_İBRAHİMKUYU DM_ARITMA_M10_67554505</t>
  </si>
  <si>
    <t>2024-02-21 10:55:08</t>
  </si>
  <si>
    <t>2024-02-21 11:12:28</t>
  </si>
  <si>
    <t>45-73-M00536_ULUDERBENT TR-5_ _945651717_ _945651717</t>
  </si>
  <si>
    <t>2024-02-21 20:47:28</t>
  </si>
  <si>
    <t>2024-02-21 22:33:49</t>
  </si>
  <si>
    <t>45-73-M01326_DAĞCIYUSUF TR-9_A_A_88470100_88470100</t>
  </si>
  <si>
    <t>2024-02-14 16:48:38</t>
  </si>
  <si>
    <t>2024-02-14 19:27:48</t>
  </si>
  <si>
    <t>35-29-M00002_TİRE DM-2_DM-1/33_M18_2060787</t>
  </si>
  <si>
    <t>2024-02-16 11:16:11</t>
  </si>
  <si>
    <t>2024-02-16 12:51:59</t>
  </si>
  <si>
    <t>35-14-M00359_M-359_M-359_35-14-M00359_81703403</t>
  </si>
  <si>
    <t>2024-02-20 13:17:22</t>
  </si>
  <si>
    <t>2024-02-20 14:14:55</t>
  </si>
  <si>
    <t>35-27-L00249_BAĞYURDU DM-1/8_A_A_56362885_56362885</t>
  </si>
  <si>
    <t>2024-02-23 11:29:42</t>
  </si>
  <si>
    <t>2024-02-23 13:02:45</t>
  </si>
  <si>
    <t>35-19-M00142_TR-142 YAĞCILAR KÖK_SANAL BINA_965906031_ _965906031</t>
  </si>
  <si>
    <t>2024-02-21 12:01:16</t>
  </si>
  <si>
    <t>2024-02-21 20:16:36</t>
  </si>
  <si>
    <t>35-28-M00421_SÜZBEYLİ TR-1_A_A_91256382_91256382</t>
  </si>
  <si>
    <t>2024-02-22 10:07:11</t>
  </si>
  <si>
    <t>2024-02-22 10:55:50</t>
  </si>
  <si>
    <t>45-78-M00614Ö_BİRLİK TAVUKÇULUK-MESUT KIZILTUĞ ÖZEL TR_DIREK TIPI TRAFO HUCRESI_H01_2108902</t>
  </si>
  <si>
    <t>2024-02-25 11:52:09</t>
  </si>
  <si>
    <t>2024-02-25 13:13:20</t>
  </si>
  <si>
    <t>2024-02-25 10:52:21</t>
  </si>
  <si>
    <t>2024-02-25 18:07:07</t>
  </si>
  <si>
    <t>35-01-K00126_K-126_B_B_56376865_56376865</t>
  </si>
  <si>
    <t>2024-02-12 13:20:35</t>
  </si>
  <si>
    <t>2024-02-12 19:04:51</t>
  </si>
  <si>
    <t>2024-02-19 06:03:37</t>
  </si>
  <si>
    <t>2024-02-19 06:57:11</t>
  </si>
  <si>
    <t>35-01-K00598_K-598_A_A_56373369_56373369</t>
  </si>
  <si>
    <t>2024-02-19 03:59:23</t>
  </si>
  <si>
    <t>2024-02-19 06:06:17</t>
  </si>
  <si>
    <t>2024-02-24 11:32:33</t>
  </si>
  <si>
    <t>2024-02-24 18:15:15</t>
  </si>
  <si>
    <t>45-74-M00354_MAHMUTLAR KÖK_HatBaşıAyırıcı_77953026_M09_77953026</t>
  </si>
  <si>
    <t>2024-02-16 23:14:25</t>
  </si>
  <si>
    <t>2024-02-17 01:20:35</t>
  </si>
  <si>
    <t>45-73-L00005_SERİNYAYLA TR-2_A_A_91374952_91374952</t>
  </si>
  <si>
    <t>2024-02-20 12:53:44</t>
  </si>
  <si>
    <t>2024-02-20 14:24:41</t>
  </si>
  <si>
    <t>35-29-A00001_TİRE İM-DM-1_DOYRANLI_L11_2312354</t>
  </si>
  <si>
    <t>2024-02-25 09:08:24</t>
  </si>
  <si>
    <t>2024-02-25 11:25:05</t>
  </si>
  <si>
    <t>35-31-L00057_SULUDERE KÖK_AYDOĞDU_L04_2113666</t>
  </si>
  <si>
    <t>2024-02-22 12:42:05</t>
  </si>
  <si>
    <t>2024-02-22 12:45:00</t>
  </si>
  <si>
    <t>45-78-M00974_AKÖREN TR-19 KÖK_YENİKENT ÇIKIŞI    KAPASİTÖR_M05_66244826</t>
  </si>
  <si>
    <t>2024-02-29 08:34:43</t>
  </si>
  <si>
    <t>2024-02-29 12:59:49</t>
  </si>
  <si>
    <t>35-02-K00904_K-904_K-904_35-02-K00904_42316465</t>
  </si>
  <si>
    <t>2024-02-22 15:21:33</t>
  </si>
  <si>
    <t>2024-02-22 17:08:39</t>
  </si>
  <si>
    <t>2024-02-17 05:20:37</t>
  </si>
  <si>
    <t>2024-02-17 09:00:51</t>
  </si>
  <si>
    <t>35-23-M00329_FOÇA TOYGAR KÖK_HatBaşıAyırıcı_65985553_M03_65985553</t>
  </si>
  <si>
    <t>2024-02-29 13:06:53</t>
  </si>
  <si>
    <t>2024-02-29 15:07:56</t>
  </si>
  <si>
    <t>45-71-M00168_DM-2/36_C_C_56404345_56404345</t>
  </si>
  <si>
    <t>2024-02-21 21:26:41</t>
  </si>
  <si>
    <t>2024-02-21 22:49:24</t>
  </si>
  <si>
    <t>35-02-M01062_M-1062 GÖKDERE TR-2_ _99903613_ _99903613</t>
  </si>
  <si>
    <t>2024-02-09 18:41:04</t>
  </si>
  <si>
    <t>2024-02-09 19:36:25</t>
  </si>
  <si>
    <t>35-25-M00150_ÜRKMEZ M-12___72371856_72371856</t>
  </si>
  <si>
    <t>2024-02-22 14:03:00</t>
  </si>
  <si>
    <t>2024-02-22 15:54:24</t>
  </si>
  <si>
    <t>35-28-M00153_KOYUNDERE TR-14_7182553_c1_5829386</t>
  </si>
  <si>
    <t>2024-02-21 12:52:02</t>
  </si>
  <si>
    <t>2024-02-21 15:09:36</t>
  </si>
  <si>
    <t>2024-02-21 18:49:48</t>
  </si>
  <si>
    <t>2024-02-21 21:59:23</t>
  </si>
  <si>
    <t>45-73-M00491_ULUDERBENT DM_HatBaşıAyırıcı_81541331_M05_81541331</t>
  </si>
  <si>
    <t>2024-02-23 12:38:11</t>
  </si>
  <si>
    <t>2024-02-23 14:43:02</t>
  </si>
  <si>
    <t>35-28-M00176_ASARLIK TR-5_0_953378751_ _953378751</t>
  </si>
  <si>
    <t>2024-02-21 18:45:45</t>
  </si>
  <si>
    <t>2024-02-21 22:13:47</t>
  </si>
  <si>
    <t>35-02-A00006_IŞIKLAR TM_CUMAOVASI-2_M05_2307646</t>
  </si>
  <si>
    <t>2024-02-02 09:05:31</t>
  </si>
  <si>
    <t>2024-02-02 09:18:51</t>
  </si>
  <si>
    <t>45-71-M02250_DM-14/3B_ _954905792_ _954905792</t>
  </si>
  <si>
    <t>2024-02-16 11:07:27</t>
  </si>
  <si>
    <t>2024-02-16 12:30:18</t>
  </si>
  <si>
    <t>45-71-M01694_RECEPLİ KÖYÜ TR-1_RECEPLİ KÖYÜ TR-1_45-71-M01694_2354660</t>
  </si>
  <si>
    <t>2024-02-27 18:57:30</t>
  </si>
  <si>
    <t>45-78-M01118_DURASILLI TR-7_TR-8_M05_2327267</t>
  </si>
  <si>
    <t>2024-02-18 09:18:02</t>
  </si>
  <si>
    <t>2024-02-18 13:18:22</t>
  </si>
  <si>
    <t>45-82-M00309_KOZLUÖREN TR-1_DIREK TIPI TRAFO HUCRESI_H01_2064722</t>
  </si>
  <si>
    <t>2024-02-17 20:43:18</t>
  </si>
  <si>
    <t>2024-02-18 00:43:34</t>
  </si>
  <si>
    <t>35-01-M01117_M-1117_Yavuz_911782711_ _911782711</t>
  </si>
  <si>
    <t>2024-02-14 11:31:49</t>
  </si>
  <si>
    <t>2024-02-14 14:34:27</t>
  </si>
  <si>
    <t>35-18-L00010_L-10 KARADAĞ DM_ _950440108_ _950440108</t>
  </si>
  <si>
    <t>2024-02-23 14:53:08</t>
  </si>
  <si>
    <t>2024-02-23 17:57:15</t>
  </si>
  <si>
    <t>35-15-M00087_TR-87 HÜSEYİN DOYRAN GRB._TR-87 HÜSEYİN DOYRAN GRB._35-15-M00087_2364913</t>
  </si>
  <si>
    <t>2024-02-17 16:12:25</t>
  </si>
  <si>
    <t>2024-02-17 20:28:42</t>
  </si>
  <si>
    <t>35-09-A00001_EBSO TM_İSTASYONALTI_M11_2061573</t>
  </si>
  <si>
    <t>2024-02-04 09:21:09</t>
  </si>
  <si>
    <t>2024-02-04 11:05:15</t>
  </si>
  <si>
    <t>35-03-A00002_VEZİRKÖPRÜ İM_TR-1 10.5_K07_2050674</t>
  </si>
  <si>
    <t>2024-02-24 13:18:08</t>
  </si>
  <si>
    <t>2024-02-24 14:05:48</t>
  </si>
  <si>
    <t>35-09-M01872_M-1872 KÖK_ULUCAK TM ÇİĞLİ-1_M04_89464220</t>
  </si>
  <si>
    <t>2024-02-17 13:21:39</t>
  </si>
  <si>
    <t>2024-02-17 14:07:31</t>
  </si>
  <si>
    <t>35-04-M02958_M-2958_DAĞITIM TRAFOSU_M01_76337226</t>
  </si>
  <si>
    <t>2024-02-04 05:44:08</t>
  </si>
  <si>
    <t>2024-02-04 07:18:08</t>
  </si>
  <si>
    <t>45-71-M02046_MURADİYE TR-3/A_ _95000592886_ _95000592886</t>
  </si>
  <si>
    <t>2024-02-18 11:50:13</t>
  </si>
  <si>
    <t>2024-02-18 15:54:43</t>
  </si>
  <si>
    <t>45-72-M00659_DM07-TR01_SANAL_BINA_95000665500_ _95000665500</t>
  </si>
  <si>
    <t>2024-02-27 16:11:52</t>
  </si>
  <si>
    <t>2024-02-27 17:56:01</t>
  </si>
  <si>
    <t>35-26-M00217_KARAKUYU-10_PANO_956631189_ _956631189</t>
  </si>
  <si>
    <t>2024-02-20 11:05:47</t>
  </si>
  <si>
    <t>2024-02-20 15:47:46</t>
  </si>
  <si>
    <t>35-22-K01397_K-1397 GÖRECE_0_955262285_ _955262285</t>
  </si>
  <si>
    <t>2024-02-19 07:50:44</t>
  </si>
  <si>
    <t>2024-02-19 09:49:04</t>
  </si>
  <si>
    <t>2024-02-17 19:54:11</t>
  </si>
  <si>
    <t>2024-02-17 20:16:38</t>
  </si>
  <si>
    <t>35-28-M00200_HAYKIRAN TR-1_HAYKIRAN TR-1_35-28-M00200_2362917</t>
  </si>
  <si>
    <t>2024-02-18 08:50:10</t>
  </si>
  <si>
    <t>2024-02-18 16:46:25</t>
  </si>
  <si>
    <t>35-04-M01802_M-1802_A__48481442</t>
  </si>
  <si>
    <t>2024-02-17 11:26:58</t>
  </si>
  <si>
    <t>2024-02-17 14:26:26</t>
  </si>
  <si>
    <t>35-16-L00079_TR-79_B_B_91434034_91434034</t>
  </si>
  <si>
    <t>2024-02-28 09:01:39</t>
  </si>
  <si>
    <t>2024-02-28 09:52:41</t>
  </si>
  <si>
    <t>45-78-M01161_ÇAPAKLI KÖK_SÜLEYMANİYE_M06_78225835</t>
  </si>
  <si>
    <t>2024-02-27 15:18:01</t>
  </si>
  <si>
    <t>2024-02-27 15:32:28</t>
  </si>
  <si>
    <t>2024-02-25 09:02:36</t>
  </si>
  <si>
    <t>2024-02-25 10:51:17</t>
  </si>
  <si>
    <t>45-73-M00477_GÜMÜŞÇAY KÖK_AYDOĞDU_M02_2056795</t>
  </si>
  <si>
    <t>2024-02-18 14:59:14</t>
  </si>
  <si>
    <t>2024-02-18 15:08:18</t>
  </si>
  <si>
    <t>35-18-L00331_L-331 DENİZKENT_C_C_91253190_91253190</t>
  </si>
  <si>
    <t>2024-02-17 19:45:42</t>
  </si>
  <si>
    <t>2024-02-17 20:13:15</t>
  </si>
  <si>
    <t>45-71-M00647_DM-22/08 GÖÇMEN EVLERİ_TRAFO KORUMA_M01_61316467</t>
  </si>
  <si>
    <t>2024-02-20 08:57:48</t>
  </si>
  <si>
    <t>2024-02-20 11:31:01</t>
  </si>
  <si>
    <t>35-01-K00544_K-544_ _912097122_ _912097122</t>
  </si>
  <si>
    <t>2024-02-26 23:07:45</t>
  </si>
  <si>
    <t>2024-02-27 01:35:06</t>
  </si>
  <si>
    <t>35-16-M00749_ARAPLI TR-3_A_A_91427378_91427378</t>
  </si>
  <si>
    <t>2024-02-27 06:55:21</t>
  </si>
  <si>
    <t>2024-02-27 10:44:40</t>
  </si>
  <si>
    <t>35-10-L00024_ÇAMLI KÖYÜ TR-1_ _98104348_ _98104348</t>
  </si>
  <si>
    <t>2024-02-27 17:17:42</t>
  </si>
  <si>
    <t>2024-02-27 19:37:53</t>
  </si>
  <si>
    <t>35-28-M00153_KOYUNDERE TR-14_9565623__5829393</t>
  </si>
  <si>
    <t>2024-02-19 18:32:22</t>
  </si>
  <si>
    <t>2024-02-19 20:54:47</t>
  </si>
  <si>
    <t>2024-02-01 17:34:41</t>
  </si>
  <si>
    <t>2024-02-01 19:56:01</t>
  </si>
  <si>
    <t>35-30-M00031_EYKO TR-5_B_B_56380184_56380184</t>
  </si>
  <si>
    <t>2024-02-16 15:11:54</t>
  </si>
  <si>
    <t>2024-02-16 17:46:35</t>
  </si>
  <si>
    <t>2024-02-18 14:45:12</t>
  </si>
  <si>
    <t>2024-02-18 15:24:31</t>
  </si>
  <si>
    <t>35-03-M00990_M-990_M-990_35-03-M00990_41929854</t>
  </si>
  <si>
    <t>2024-02-28 03:15:32</t>
  </si>
  <si>
    <t>2024-02-28 04:24:03</t>
  </si>
  <si>
    <t>35-01-K00593_K-593_ _911693251_ _911693251</t>
  </si>
  <si>
    <t>2024-02-17 16:36:41</t>
  </si>
  <si>
    <t>2024-02-17 17:11:44</t>
  </si>
  <si>
    <t>35-16-M00751_ARAPLI OVASI TR-13_ARAPLI OVASI TR-13_35-16-M00751_2358857</t>
  </si>
  <si>
    <t>2024-02-16 11:47:25</t>
  </si>
  <si>
    <t>2024-02-16 12:08:28</t>
  </si>
  <si>
    <t>35-15-A00002_YOLÜSTÜ İM_GERÇEKLİ_L12_2076430</t>
  </si>
  <si>
    <t>2024-02-17 22:56:10</t>
  </si>
  <si>
    <t>2024-02-17 23:44:52</t>
  </si>
  <si>
    <t>35-04-K03903_K-3903_C_C_56364244_56364244</t>
  </si>
  <si>
    <t>2024-02-12 20:49:40</t>
  </si>
  <si>
    <t>2024-02-12 22:39:51</t>
  </si>
  <si>
    <t>35-18-L00129_L-129_KAPI_KILITLI_950436209_ _950436209</t>
  </si>
  <si>
    <t>2024-02-11 22:33:36</t>
  </si>
  <si>
    <t>2024-02-12 03:08:47</t>
  </si>
  <si>
    <t>35-01-K00224_K-224_ _910448359_ _910448359</t>
  </si>
  <si>
    <t>2024-02-27 11:36:19</t>
  </si>
  <si>
    <t>2024-02-27 16:03:40</t>
  </si>
  <si>
    <t>45-75-M00067_YAKAKÖY KÖK_HatBaşıAyırıcı_53136512_M03_53136512</t>
  </si>
  <si>
    <t>2024-02-26 19:05:02</t>
  </si>
  <si>
    <t>2024-02-26 23:09:12</t>
  </si>
  <si>
    <t>35-26-M00005_TR-5___56358778_56358778</t>
  </si>
  <si>
    <t>2024-02-18 09:57:31</t>
  </si>
  <si>
    <t>2024-02-18 12:24:38</t>
  </si>
  <si>
    <t>2024-02-21 10:08:31</t>
  </si>
  <si>
    <t>2024-02-21 10:38:44</t>
  </si>
  <si>
    <t>45-73-M00713_BELENYAKA TR-1_ _945688269_ _945688269</t>
  </si>
  <si>
    <t>2024-02-21 16:59:33</t>
  </si>
  <si>
    <t>2024-02-21 18:29:40</t>
  </si>
  <si>
    <t>35-21-L00118_EĞLENHOCA TR-1_C_C_56376288_56376288</t>
  </si>
  <si>
    <t>2024-02-28 09:52:12</t>
  </si>
  <si>
    <t>2024-02-28 12:07:34</t>
  </si>
  <si>
    <t>35-18-L00190_L-190_B_B_91104965_91104965</t>
  </si>
  <si>
    <t>2024-02-27 14:35:35</t>
  </si>
  <si>
    <t>2024-02-27 15:50:04</t>
  </si>
  <si>
    <t>35-01-M01543_M-1543_ _911340571_ _911340571</t>
  </si>
  <si>
    <t>2024-02-27 06:53:23</t>
  </si>
  <si>
    <t>2024-02-27 08:52:41</t>
  </si>
  <si>
    <t>35-17-M00266_ÇEBİTAŞ DM_ÖZKAN-2 ÇIKIŞ_M05_66424891</t>
  </si>
  <si>
    <t>2024-02-14 10:24:14</t>
  </si>
  <si>
    <t>2024-02-14 12:16:43</t>
  </si>
  <si>
    <t>35-18-L00602_VİLLA SERA TR-2_49954359__48280281</t>
  </si>
  <si>
    <t>2024-02-20 11:12:29</t>
  </si>
  <si>
    <t>2024-02-20 18:03:20</t>
  </si>
  <si>
    <t>35-09-M03619_M-3619 (YATIRIM REZERVE)__M05_95079869</t>
  </si>
  <si>
    <t>2024-02-23 09:33:38</t>
  </si>
  <si>
    <t>2024-02-23 10:37:41</t>
  </si>
  <si>
    <t>35-21-L00165_MORDOĞAN TR-38_ _966544994_ _966544994</t>
  </si>
  <si>
    <t>2024-02-18 02:10:47</t>
  </si>
  <si>
    <t>2024-02-18 04:26:33</t>
  </si>
  <si>
    <t>2024-02-03 17:57:01</t>
  </si>
  <si>
    <t>2024-02-03 19:42:29</t>
  </si>
  <si>
    <t>35-31-L00254_KARABURÇ SINIRBAŞI TR-2_B_B_72249249_72249249</t>
  </si>
  <si>
    <t>2024-02-17 08:21:53</t>
  </si>
  <si>
    <t>2024-02-17 08:57:55</t>
  </si>
  <si>
    <t>35-19-L00042_GÜLBAHÇE TR-16 (KARAPINAR)_SANAL BINA_956350213_ _956350213</t>
  </si>
  <si>
    <t>2024-02-16 12:03:40</t>
  </si>
  <si>
    <t>2024-02-16 19:38:58</t>
  </si>
  <si>
    <t>35-03-K03551_K-3551_ _910995573_ _910995573</t>
  </si>
  <si>
    <t>2024-02-17 06:45:53</t>
  </si>
  <si>
    <t>2024-02-17 14:40:29</t>
  </si>
  <si>
    <t>35-28-M00182_ASARLIK TR-8_0_953377241_ _953377241</t>
  </si>
  <si>
    <t>2024-02-27 08:54:09</t>
  </si>
  <si>
    <t>2024-02-27 14:26:40</t>
  </si>
  <si>
    <t>35-19-A00002_ZEYTİNALAN İM_TR-98_L14_2051187</t>
  </si>
  <si>
    <t>2024-02-27 09:30:57</t>
  </si>
  <si>
    <t>2024-02-27 10:07:07</t>
  </si>
  <si>
    <t>35-16-L00027_TR-27_B_B10b_47561519</t>
  </si>
  <si>
    <t>2024-02-17 16:34:49</t>
  </si>
  <si>
    <t>2024-02-17 19:24:02</t>
  </si>
  <si>
    <t>35-17-M00055_TR-55_TR-55_35-17-M00055_2364875</t>
  </si>
  <si>
    <t>2024-02-17 18:59:26</t>
  </si>
  <si>
    <t>2024-02-17 20:26:19</t>
  </si>
  <si>
    <t>45-79-M00454_ALEMŞAHLI TR-4 HİSAR_ALEMŞAHLI TR-4 HİSAR_45-79-M00454_2348739</t>
  </si>
  <si>
    <t>2024-02-27 19:53:14</t>
  </si>
  <si>
    <t>2024-02-27 20:01:16</t>
  </si>
  <si>
    <t>35-21-L00128_ARDIÇ MAHALLESİ TR-17_B_B_56373619_56373619</t>
  </si>
  <si>
    <t>2024-02-17 20:02:37</t>
  </si>
  <si>
    <t>2024-02-17 21:16:34</t>
  </si>
  <si>
    <t>45-71-M00128_BEYDERE KÖK_ÜÇPINAR_M03_50217225</t>
  </si>
  <si>
    <t>2024-02-20 09:50:18</t>
  </si>
  <si>
    <t>2024-02-20 10:35:23</t>
  </si>
  <si>
    <t>35-01-K01996_K-1996_ _911880897_ _911880897</t>
  </si>
  <si>
    <t>2024-02-27 07:06:01</t>
  </si>
  <si>
    <t>2024-02-27 11:40:25</t>
  </si>
  <si>
    <t>35-16-M00139_GÖÇBEYLİ DM_GÖÇBEYLİ TARIMSAL SULAMA_M02_72044679</t>
  </si>
  <si>
    <t>2024-02-17 17:12:52</t>
  </si>
  <si>
    <t>2024-02-17 18:13:56</t>
  </si>
  <si>
    <t>35-20-L00247_BURUNCUK TR-1_C_C_82709374_82709374</t>
  </si>
  <si>
    <t>2024-02-23 17:21:06</t>
  </si>
  <si>
    <t>2024-02-23 18:14:15</t>
  </si>
  <si>
    <t>35-23-M00019_YENİ FOÇA TR-19_A_A_56366088_56366088</t>
  </si>
  <si>
    <t>2024-02-17 19:41:06</t>
  </si>
  <si>
    <t>2024-02-17 21:12:59</t>
  </si>
  <si>
    <t>35-24-M00075_ÇALTI KÖY TR-1_D_D_56354288_56354288</t>
  </si>
  <si>
    <t>2024-02-20 11:09:16</t>
  </si>
  <si>
    <t>2024-02-20 14:24:10</t>
  </si>
  <si>
    <t>2024-02-18 04:50:01</t>
  </si>
  <si>
    <t>2024-02-18 07:32:37</t>
  </si>
  <si>
    <t>2024-02-27 15:56:30</t>
  </si>
  <si>
    <t>2024-02-27 17:51:00</t>
  </si>
  <si>
    <t>35-01-M03132_M-3132(YATIRIM REZERVE)_M-3132(YATIRIM REZERVE)_35-01-M03132_81876265</t>
  </si>
  <si>
    <t>2024-02-29 09:32:04</t>
  </si>
  <si>
    <t>2024-02-29 11:51:41</t>
  </si>
  <si>
    <t>35-10-K03397_K-3397_Kaan Yüce Kapalı spor salonu_913592113_ _913592113</t>
  </si>
  <si>
    <t>2024-02-27 20:15:15</t>
  </si>
  <si>
    <t>2024-02-27 21:02:27</t>
  </si>
  <si>
    <t>35-03-M03049_M-3049(YATIRIM REZERVE)__M01_80786079</t>
  </si>
  <si>
    <t>2024-02-09 10:59:03</t>
  </si>
  <si>
    <t>2024-02-09 12:28:16</t>
  </si>
  <si>
    <t>35-23-M00207_YENİ BAĞARASI TR-1_B_B_91187635_91187635</t>
  </si>
  <si>
    <t>2024-02-26 20:35:55</t>
  </si>
  <si>
    <t>2024-02-26 21:32:03</t>
  </si>
  <si>
    <t>45-76-M00229_KIRKAĞAÇ TR-8/A_0_955250507_ _955250507</t>
  </si>
  <si>
    <t>2024-02-27 16:59:40</t>
  </si>
  <si>
    <t>2024-02-27 18:13:19</t>
  </si>
  <si>
    <t>35-18-L00601_VİLLA SERA TR-1_49954335_D01_49954694</t>
  </si>
  <si>
    <t>2024-02-23 10:48:59</t>
  </si>
  <si>
    <t>2024-02-23 14:12:37</t>
  </si>
  <si>
    <t>45-82-M00377_DENİŞ 1-2 MOD5A_DENİŞ-2 ÇIKIŞ_M10_2115036</t>
  </si>
  <si>
    <t>2024-02-17 17:25:30</t>
  </si>
  <si>
    <t>2024-02-17 18:14:42</t>
  </si>
  <si>
    <t>45-71-M00185_SİYEKLİ KÖK_HatBaşıAyırıcı_53134628_M07_53134628</t>
  </si>
  <si>
    <t>2024-02-29 10:15:50</t>
  </si>
  <si>
    <t>2024-02-29 17:35:30</t>
  </si>
  <si>
    <t>35-23-M00179_BAĞARASI TR-10 KÖK_HatBaşıAyırıcı_101004615_M05_101004615</t>
  </si>
  <si>
    <t>2024-02-05 14:03:58</t>
  </si>
  <si>
    <t>2024-02-05 18:59:33</t>
  </si>
  <si>
    <t>35-23-M00044_YENİFOÇA TR-44_A_A33_42106654</t>
  </si>
  <si>
    <t>2024-02-27 01:26:05</t>
  </si>
  <si>
    <t>2024-02-27 06:32:21</t>
  </si>
  <si>
    <t>35-03-K04230_K-4230_K-4230_35-03-K04230_2356606</t>
  </si>
  <si>
    <t>2024-02-17 08:39:15</t>
  </si>
  <si>
    <t>2024-02-17 09:37:15</t>
  </si>
  <si>
    <t>2024-02-16 10:55:28</t>
  </si>
  <si>
    <t>2024-02-16 11:27:42</t>
  </si>
  <si>
    <t>35-03-M02353_M-2353_ _910679125_ _910679125</t>
  </si>
  <si>
    <t>2024-02-26 22:59:15</t>
  </si>
  <si>
    <t>2024-02-27 01:56:37</t>
  </si>
  <si>
    <t>35-26-M00135_TR-135_KAPI_KILITLI_956620971_ _956620971</t>
  </si>
  <si>
    <t>2024-02-27 16:07:47</t>
  </si>
  <si>
    <t>2024-02-27 19:19:57</t>
  </si>
  <si>
    <t>35-25-M00155_ÜRKMEZ DM-4 (ÜRKMEZ M-21)_Recloser_M04_100888276</t>
  </si>
  <si>
    <t>2024-02-18 16:59:20</t>
  </si>
  <si>
    <t>2024-02-18 17:51:02</t>
  </si>
  <si>
    <t>45-76-M00147_BADEMLİ TR-1_BADEMLİ TR-1_45-76-M00147_2358551</t>
  </si>
  <si>
    <t>2024-02-20 14:45:49</t>
  </si>
  <si>
    <t>TR-77 ÇEŞMEALTI KÖK_35-19-M00077_TR-77 ÇEŞMEALTI KÖK_35-19-M00077_76784634</t>
  </si>
  <si>
    <t>2024-02-18 14:27:41</t>
  </si>
  <si>
    <t>2024-02-18 16:14:11</t>
  </si>
  <si>
    <t>45-73-M00036_DM06/TR08_ _945672489_ _945672489</t>
  </si>
  <si>
    <t>2024-02-16 11:06:32</t>
  </si>
  <si>
    <t>2024-02-16 11:57:23</t>
  </si>
  <si>
    <t>45-75-M00267_BOYALI ÇAYBAŞI TR-1_B_B_56390579_56390579</t>
  </si>
  <si>
    <t>2024-02-27 18:15:49</t>
  </si>
  <si>
    <t>2024-02-27 19:24:15</t>
  </si>
  <si>
    <t>35-30-M00158_UZUNBURUN TR-1_B_B_91395819_91395819</t>
  </si>
  <si>
    <t>2024-02-22 13:37:03</t>
  </si>
  <si>
    <t>2024-02-22 14:49:41</t>
  </si>
  <si>
    <t>35-20-L00347_SÖĞÜTÖREN TR-1_0_955193171_ _955193171</t>
  </si>
  <si>
    <t>2024-02-27 21:22:52</t>
  </si>
  <si>
    <t>2024-02-28 01:10:19</t>
  </si>
  <si>
    <t>35-29-L00809_KİRELLİ KÖK_GÜRDÜLLÜ- DERELİ-KİRELLİ KÖY_L01_74719107</t>
  </si>
  <si>
    <t>2024-02-20 10:28:17</t>
  </si>
  <si>
    <t>2024-02-20 10:56:17</t>
  </si>
  <si>
    <t>45-79-M00033_SARIGÖL TR-33___81571016_81571016</t>
  </si>
  <si>
    <t>2024-02-18 17:11:08</t>
  </si>
  <si>
    <t>2024-02-18 19:56:33</t>
  </si>
  <si>
    <t>45-82-M00125_SOMA KÖYLER DM-2_HatBaşıAyırıcı_89955574_M09_89955574</t>
  </si>
  <si>
    <t>2024-02-10 14:08:58</t>
  </si>
  <si>
    <t>2024-02-10 19:13:23</t>
  </si>
  <si>
    <t>45-71-M02046_MURADİYE TR-3/A_B_B_60984149_60984149</t>
  </si>
  <si>
    <t>2024-02-20 11:04:21</t>
  </si>
  <si>
    <t>2024-02-20 15:56:08</t>
  </si>
  <si>
    <t>2024-02-20 10:53:16</t>
  </si>
  <si>
    <t>2024-02-20 17:36:24</t>
  </si>
  <si>
    <t>35-15-M00147_TR-147_TR-95_M01_66583684</t>
  </si>
  <si>
    <t>2024-02-20 11:15:21</t>
  </si>
  <si>
    <t>2024-02-20 11:32:43</t>
  </si>
  <si>
    <t>35-30-M00033_EYKO TR-7_EYKO TR-7_35-30-M00033_2372318</t>
  </si>
  <si>
    <t>2024-02-16 10:27:35</t>
  </si>
  <si>
    <t>2024-02-16 12:31:36</t>
  </si>
  <si>
    <t>2024-02-26 22:42:43</t>
  </si>
  <si>
    <t>2024-02-26 23:36:39</t>
  </si>
  <si>
    <t>35-01-K02643_K-2643_D_D_56377977_56377977</t>
  </si>
  <si>
    <t>2024-02-17 06:06:42</t>
  </si>
  <si>
    <t>2024-02-17 08:46:22</t>
  </si>
  <si>
    <t>35-07-K02416_K-2416_D_d1b_5852498</t>
  </si>
  <si>
    <t>2024-02-27 20:15:30</t>
  </si>
  <si>
    <t>2024-02-27 21:46:20</t>
  </si>
  <si>
    <t>45-73-M00725_HACIALİLER ORTAHAN TR-2_DIREK TIPI TRAFO HUCRESI_H01_2094169</t>
  </si>
  <si>
    <t>2024-02-20 10:59:10</t>
  </si>
  <si>
    <t>2024-02-20 11:35:06</t>
  </si>
  <si>
    <t>35-01-K00463_K-463_K-463_35-01-K00463_2357557</t>
  </si>
  <si>
    <t>2024-02-27 21:21:02</t>
  </si>
  <si>
    <t>2024-02-27 21:37:00</t>
  </si>
  <si>
    <t>45-83-M00128_MADEN KÖK_İZZETTİN_M03_47316670</t>
  </si>
  <si>
    <t>2024-02-20 10:52:59</t>
  </si>
  <si>
    <t>2024-02-20 11:19:43</t>
  </si>
  <si>
    <t>2024-02-23 10:15:09</t>
  </si>
  <si>
    <t>2024-02-23 10:49:37</t>
  </si>
  <si>
    <t>35-08-K01396_K-1396_ _912168572_ _912168572</t>
  </si>
  <si>
    <t>2024-02-26 21:19:38</t>
  </si>
  <si>
    <t>2024-02-26 22:10:14</t>
  </si>
  <si>
    <t>35-02-K01190_K-1190_K-1190_35-02-K01190_2350529</t>
  </si>
  <si>
    <t>2024-02-16 11:32:35</t>
  </si>
  <si>
    <t>2024-02-16 11:44:00</t>
  </si>
  <si>
    <t>2024-02-27 20:39:22</t>
  </si>
  <si>
    <t>2024-02-27 21:48:32</t>
  </si>
  <si>
    <t>45-80-M00024_SARUHANLI TR-24_C_C_91000917_91000917</t>
  </si>
  <si>
    <t>2024-02-24 10:40:33</t>
  </si>
  <si>
    <t>2024-02-24 13:42:01</t>
  </si>
  <si>
    <t>35-21-L00209_MORDOĞAN TR-26_0_953362521_ _953362521</t>
  </si>
  <si>
    <t>2024-02-17 15:38:41</t>
  </si>
  <si>
    <t>2024-02-17 17:28:58</t>
  </si>
  <si>
    <t>K-10_35-01-K00010_TRF-1_K03_2087709</t>
  </si>
  <si>
    <t>2024-02-04 03:16:02</t>
  </si>
  <si>
    <t>2024-02-04 04:00:10</t>
  </si>
  <si>
    <t>2024-02-27 19:09:35</t>
  </si>
  <si>
    <t>45-80-M00064_ALİBEYLİ DM_HEYBELİ_M03_72190828</t>
  </si>
  <si>
    <t>2024-02-20 10:33:49</t>
  </si>
  <si>
    <t>2024-02-20 11:03:29</t>
  </si>
  <si>
    <t>45-71-M00245_MURADİYE DM-5/6 KÖK_DM-19_M02_72097656</t>
  </si>
  <si>
    <t>2024-02-26 23:35:21</t>
  </si>
  <si>
    <t>2024-02-26 23:51:25</t>
  </si>
  <si>
    <t>35-26-M00135_TR-135_0_956620968_ _956620968</t>
  </si>
  <si>
    <t>2024-02-27 00:16:01</t>
  </si>
  <si>
    <t>2024-02-27 02:08:38</t>
  </si>
  <si>
    <t>45-71-M01922_DM-14/13-A_B_B_91108800_91108800</t>
  </si>
  <si>
    <t>2024-02-07 10:25:31</t>
  </si>
  <si>
    <t>2024-02-07 10:42:20</t>
  </si>
  <si>
    <t>35-01-K00828_K-828_K-828_35-01-K00828_2356368</t>
  </si>
  <si>
    <t>2024-02-17 14:28:58</t>
  </si>
  <si>
    <t>2024-02-17 14:57:08</t>
  </si>
  <si>
    <t>35-03-M01386_M-1386_TRAFO_M03_41970001</t>
  </si>
  <si>
    <t>2024-02-03 09:04:47</t>
  </si>
  <si>
    <t>2024-02-03 17:14:17</t>
  </si>
  <si>
    <t>35-01-M03131_M-3131(YATIRIM REZERVE)_M-3131(YATIRIM REZERVE)_35-01-M04885_100976745</t>
  </si>
  <si>
    <t>2024-02-28 09:12:46</t>
  </si>
  <si>
    <t>2024-02-28 13:08:19</t>
  </si>
  <si>
    <t>35-19-A00001_URLA İM_TR-10_L03_100779980</t>
  </si>
  <si>
    <t>2024-02-16 12:10:25</t>
  </si>
  <si>
    <t>2024-02-16 13:57:48</t>
  </si>
  <si>
    <t>35-19-M00002_YASEMİN DM_ÖZBEK_M03_2055959</t>
  </si>
  <si>
    <t>2024-02-28 08:16:45</t>
  </si>
  <si>
    <t>2024-02-28 08:35:11</t>
  </si>
  <si>
    <t>45-78-L00169_TR-169_ _953248994_ _953248994</t>
  </si>
  <si>
    <t>2024-02-26 21:01:34</t>
  </si>
  <si>
    <t>2024-02-26 23:22:53</t>
  </si>
  <si>
    <t>35-03-M01155_M-1155_ _912871103_ _912871103</t>
  </si>
  <si>
    <t>2024-02-17 06:41:14</t>
  </si>
  <si>
    <t>2024-02-17 10:36:21</t>
  </si>
  <si>
    <t>45-78-M00974_AKÖREN TR-19 KÖK_ALAŞEHİR_M04_66244830</t>
  </si>
  <si>
    <t>2024-02-27 07:49:32</t>
  </si>
  <si>
    <t>2024-02-27 08:57:40</t>
  </si>
  <si>
    <t>45-82-M00309_KOZLUÖREN TR-1_KOZLUÖREN TR-1_45-82-M00309_2360164</t>
  </si>
  <si>
    <t>2024-02-21 10:01:33</t>
  </si>
  <si>
    <t>2024-02-21 10:37:52</t>
  </si>
  <si>
    <t>35-16-L00151_TR-151_B_B_91095773</t>
  </si>
  <si>
    <t>2024-02-17 08:54:49</t>
  </si>
  <si>
    <t>2024-02-17 13:25:46</t>
  </si>
  <si>
    <t>2024-02-18 13:37:23</t>
  </si>
  <si>
    <t>2024-02-18 14:05:32</t>
  </si>
  <si>
    <t>35-02-M01570_M-1570_M-1054_M04_88751031</t>
  </si>
  <si>
    <t>2024-02-04 13:46:54</t>
  </si>
  <si>
    <t>2024-02-04 17:20:23</t>
  </si>
  <si>
    <t>35-04-K03385_K-3385_SANAL BINA_95000515104_ _95000515104</t>
  </si>
  <si>
    <t>2024-02-24 08:35:15</t>
  </si>
  <si>
    <t>2024-02-24 09:32:33</t>
  </si>
  <si>
    <t>45-71-M00061_HARMANDALI KÖK_AHMET KOCA_M10_72231053</t>
  </si>
  <si>
    <t>2024-02-18 13:50:15</t>
  </si>
  <si>
    <t>2024-02-18 19:10:44</t>
  </si>
  <si>
    <t>45-73-M00591_ILGIN TR-1_ _945647003_ _945647003</t>
  </si>
  <si>
    <t>2024-02-17 18:39:05</t>
  </si>
  <si>
    <t>2024-02-17 20:00:46</t>
  </si>
  <si>
    <t>35-15-L00240_KAYMAKÇI TR-30_C_C_91349614_91349614</t>
  </si>
  <si>
    <t>2024-02-18 15:40:33</t>
  </si>
  <si>
    <t>2024-02-18 23:09:08</t>
  </si>
  <si>
    <t>35-19-L00305_OVACIK TR-1_0_956672491_ _956672491</t>
  </si>
  <si>
    <t>2024-02-17 23:42:34</t>
  </si>
  <si>
    <t>2024-02-18 02:29:45</t>
  </si>
  <si>
    <t>35-28-M00070_ULUKENT KÖK-15_HatBaşıAyırıcı_53133686_M04_53133686</t>
  </si>
  <si>
    <t>2024-02-23 11:32:49</t>
  </si>
  <si>
    <t>2024-02-23 18:22:06</t>
  </si>
  <si>
    <t>2024-02-10 09:22:44</t>
  </si>
  <si>
    <t>2024-02-10 10:15:43</t>
  </si>
  <si>
    <t>45-73-M00490_DELEMENLER KÖK_GÜZLE BELENYAKA _M05_2081977</t>
  </si>
  <si>
    <t>2024-02-17 09:18:13</t>
  </si>
  <si>
    <t>2024-02-17 10:35:35</t>
  </si>
  <si>
    <t>35-30-M00219_GÜLKENT KÖK-3_GÜLKENT_M02_2099589</t>
  </si>
  <si>
    <t>2024-02-19 09:27:12</t>
  </si>
  <si>
    <t>2024-02-19 15:32:33</t>
  </si>
  <si>
    <t>45-78-M00688_YENİPAZAR TR-4_ _953293476_ _953293476</t>
  </si>
  <si>
    <t>2024-02-12 00:00:13</t>
  </si>
  <si>
    <t>2024-02-12 01:28:43</t>
  </si>
  <si>
    <t>2024-02-21 02:02:36</t>
  </si>
  <si>
    <t>2024-02-21 02:32:08</t>
  </si>
  <si>
    <t>45-80-M00064_ALİBEYLİ DM_HEYBELİ_M03_72190763</t>
  </si>
  <si>
    <t>2024-02-27 07:37:23</t>
  </si>
  <si>
    <t>2024-02-27 08:55:01</t>
  </si>
  <si>
    <t>45-73-M00057_ALAŞEHİR TR-57_TR-58 TR-86_M01_81564817</t>
  </si>
  <si>
    <t>2024-02-18 14:38:31</t>
  </si>
  <si>
    <t>2024-02-18 17:21:22</t>
  </si>
  <si>
    <t>35-10-A00002_KAHRAMANDERE İM_GÖNEN_M09_2096981</t>
  </si>
  <si>
    <t>2024-02-21 10:03:17</t>
  </si>
  <si>
    <t>2024-02-21 10:32:16</t>
  </si>
  <si>
    <t>45-86-M00018_KÖPRÜBAŞI TR-18_SANAL BINA_941960403_ _941960403</t>
  </si>
  <si>
    <t>2024-02-21 18:38:25</t>
  </si>
  <si>
    <t>2024-02-21 20:19:01</t>
  </si>
  <si>
    <t>45-77-L00048_TR-48_TR-48_45-77-L00048_72207919</t>
  </si>
  <si>
    <t>2024-02-21 14:43:13</t>
  </si>
  <si>
    <t>2024-02-21 15:12:11</t>
  </si>
  <si>
    <t>35-01-K04052_K-4052_ _911778512_ _911778512</t>
  </si>
  <si>
    <t>2024-02-21 18:11:22</t>
  </si>
  <si>
    <t>2024-02-21 19:29:04</t>
  </si>
  <si>
    <t>35-21-L00125_KÖSEDERE TR-2_A_A_56376251_56376251</t>
  </si>
  <si>
    <t>2024-02-08 23:12:54</t>
  </si>
  <si>
    <t>2024-02-09 03:04:55</t>
  </si>
  <si>
    <t>35-02-K00144_K-144_ _910220332_ _910220332</t>
  </si>
  <si>
    <t>2024-02-17 19:19:17</t>
  </si>
  <si>
    <t>2024-02-17 19:59:46</t>
  </si>
  <si>
    <t>35-04-K02732_K-2732_Gereli_99375623_ _99375623</t>
  </si>
  <si>
    <t>2024-02-18 16:06:58</t>
  </si>
  <si>
    <t>2024-02-18 19:44:34</t>
  </si>
  <si>
    <t>35-16-L00083_TR-83_SANAL BINA_95001426792_ _95001426792</t>
  </si>
  <si>
    <t>2024-02-26 21:56:10</t>
  </si>
  <si>
    <t>2024-02-26 22:59:57</t>
  </si>
  <si>
    <t>2024-02-27 07:30:20</t>
  </si>
  <si>
    <t>2024-02-27 08:22:11</t>
  </si>
  <si>
    <t>35-07-K02333_K-2333_A_k2333/a2_5793925</t>
  </si>
  <si>
    <t>2024-02-12 21:24:49</t>
  </si>
  <si>
    <t>2024-02-12 22:44:09</t>
  </si>
  <si>
    <t>45-82-M00125_SOMA KÖYLER DM-2_BERGAMA_M03_2035736</t>
  </si>
  <si>
    <t>2024-02-17 17:43:47</t>
  </si>
  <si>
    <t>2024-02-17 18:03:29</t>
  </si>
  <si>
    <t>35-21-M00041_KAMUKENT TR-3_ _95002362370_ _95002362370</t>
  </si>
  <si>
    <t>2024-02-27 20:40:23</t>
  </si>
  <si>
    <t>2024-02-27 23:06:24</t>
  </si>
  <si>
    <t>35-19-L00098_TR-98 ZEYTİNALANI_50003662_50003662_56392180_56392180</t>
  </si>
  <si>
    <t>2024-02-15 12:32:03</t>
  </si>
  <si>
    <t>2024-02-15 18:13:00</t>
  </si>
  <si>
    <t>45-73-M00081_ALAŞEHİR TR-81_B_B_56404466_56404466</t>
  </si>
  <si>
    <t>2024-02-21 10:13:12</t>
  </si>
  <si>
    <t>2024-02-21 11:38:39</t>
  </si>
  <si>
    <t>35-01-K00106_K-106_ _912244673_ _912244673</t>
  </si>
  <si>
    <t>2024-02-17 09:22:02</t>
  </si>
  <si>
    <t>2024-02-17 13:11:10</t>
  </si>
  <si>
    <t>45-76-L00062_GELENBE TR-3_GELENBE TR-3_45-76-L00062_2356211</t>
  </si>
  <si>
    <t>2024-02-27 09:11:14</t>
  </si>
  <si>
    <t>2024-02-27 10:10:04</t>
  </si>
  <si>
    <t>2024-02-17 20:12:16</t>
  </si>
  <si>
    <t>2024-02-17 22:15:16</t>
  </si>
  <si>
    <t>35-29-L00326_ÇERİKÖZÜ TR-1_ÇERİKÖZÜ TR-1_35-29-L00326_2363098</t>
  </si>
  <si>
    <t>2024-02-26 23:02:13</t>
  </si>
  <si>
    <t>2024-02-26 23:51:46</t>
  </si>
  <si>
    <t>45-83-L00483_DM-3/TR-23___82025116_82025116</t>
  </si>
  <si>
    <t>2024-02-27 02:15:59</t>
  </si>
  <si>
    <t>2024-02-27 04:16:03</t>
  </si>
  <si>
    <t>35-16-L00257_TEPEKÖY TR-1_A_A_90948216_90948216</t>
  </si>
  <si>
    <t>2024-02-26 10:47:31</t>
  </si>
  <si>
    <t>2024-02-26 12:46:22</t>
  </si>
  <si>
    <t>45-78-M00305_TAYTAN TR-1 KÖK_TAYTAN MERKEZ ÇIKIŞ_M01_65650963</t>
  </si>
  <si>
    <t>2024-02-17 15:34:27</t>
  </si>
  <si>
    <t>2024-02-17 16:07:45</t>
  </si>
  <si>
    <t>35-04-K01181_K-1181_ _99713729_ _99713729</t>
  </si>
  <si>
    <t>2024-02-27 15:16:00</t>
  </si>
  <si>
    <t>2024-02-27 17:26:29</t>
  </si>
  <si>
    <t>2024-02-16 11:20:04</t>
  </si>
  <si>
    <t>2024-02-16 20:10:34</t>
  </si>
  <si>
    <t>35-14-L00055_L-55 ÖZMET_0_956640031_ _956640031</t>
  </si>
  <si>
    <t>2024-02-21 10:44:28</t>
  </si>
  <si>
    <t>2024-02-21 18:40:00</t>
  </si>
  <si>
    <t>35-27-M00264_HASAN YILDIRIM SULAMA GRUBU 2 TR_A_A_56356001_56356001</t>
  </si>
  <si>
    <t>2024-02-28 09:57:15</t>
  </si>
  <si>
    <t>2024-02-28 13:20:42</t>
  </si>
  <si>
    <t>35-03-K01467_K-1467_D_D_56369797_56369797</t>
  </si>
  <si>
    <t>2024-02-27 16:02:22</t>
  </si>
  <si>
    <t>2024-02-27 22:43:07</t>
  </si>
  <si>
    <t>35-02-M01454_M-1454_M-37_M02_2103919</t>
  </si>
  <si>
    <t>2024-02-11 08:50:58</t>
  </si>
  <si>
    <t>2024-02-11 13:17:55</t>
  </si>
  <si>
    <t>45-77-A00001_KULA İM_KONURCA_M01_2049499</t>
  </si>
  <si>
    <t>2024-02-22 10:12:18</t>
  </si>
  <si>
    <t>2024-02-22 15:32:58</t>
  </si>
  <si>
    <t>2024-02-18 16:57:25</t>
  </si>
  <si>
    <t>2024-02-18 17:44:22</t>
  </si>
  <si>
    <t>35-15-L01153_GÖLCÜK DM_SUBATAN_L04_67177011</t>
  </si>
  <si>
    <t>2024-02-17 14:05:55</t>
  </si>
  <si>
    <t>2024-02-17 14:15:58</t>
  </si>
  <si>
    <t>35-02-M01389_M-1389_ _910224018_ _910224018</t>
  </si>
  <si>
    <t>2024-02-18 00:33:43</t>
  </si>
  <si>
    <t>2024-02-18 03:59:42</t>
  </si>
  <si>
    <t>35-09-K03327_K-3327_Barış_913727365_ _913727365</t>
  </si>
  <si>
    <t>2024-02-28 00:36:57</t>
  </si>
  <si>
    <t>2024-02-28 02:06:07</t>
  </si>
  <si>
    <t>45-75-M00221_BALIKLI TR-1_A_A_90964748_90964748</t>
  </si>
  <si>
    <t>2024-02-29 11:20:22</t>
  </si>
  <si>
    <t>2024-02-29 12:12:35</t>
  </si>
  <si>
    <t>35-01-K00050_K-50_K-50_35-01-K00050_49892262</t>
  </si>
  <si>
    <t>2024-02-18 13:55:35</t>
  </si>
  <si>
    <t>2024-02-18 15:13:12</t>
  </si>
  <si>
    <t>35-01-K00719_K-719_A_A1_49425789</t>
  </si>
  <si>
    <t>2024-02-21 10:46:14</t>
  </si>
  <si>
    <t>2024-02-21 12:40:28</t>
  </si>
  <si>
    <t>45-73-M00040_ALAŞEHİR PTT TRAFO_ALAŞEHİR PTT TRAFO_45-73-M00040_66931490</t>
  </si>
  <si>
    <t>2024-02-25 09:28:45</t>
  </si>
  <si>
    <t>2024-02-25 12:08:22</t>
  </si>
  <si>
    <t>35-03-M01386_M-1386_M-1386_35-03-M01386_41970025</t>
  </si>
  <si>
    <t>2024-02-03 17:06:42</t>
  </si>
  <si>
    <t>2024-02-03 17:10:32</t>
  </si>
  <si>
    <t>45-79-M00004_SARIGÖL TR-4_ _945557354_ _945557354</t>
  </si>
  <si>
    <t>2024-02-21 17:00:27</t>
  </si>
  <si>
    <t>2024-02-21 19:41:27</t>
  </si>
  <si>
    <t>35-03-M00982_M-982_D_D_56353322_56353322</t>
  </si>
  <si>
    <t>2024-02-17 14:23:56</t>
  </si>
  <si>
    <t>2024-02-17 16:06:13</t>
  </si>
  <si>
    <t>35-02-M00005_M-5_F_F2B_5816305</t>
  </si>
  <si>
    <t>2024-02-17 14:13:22</t>
  </si>
  <si>
    <t>2024-02-17 17:25:14</t>
  </si>
  <si>
    <t>35-02-K03572_K-3572_K-3572_35-02-K03572_2370346</t>
  </si>
  <si>
    <t>2024-02-22 15:35:32</t>
  </si>
  <si>
    <t>2024-02-22 17:14:06</t>
  </si>
  <si>
    <t>35-04-M02425_M-2425_ _99455338_ _99455338</t>
  </si>
  <si>
    <t>2024-02-17 08:42:32</t>
  </si>
  <si>
    <t>2024-02-17 09:35:57</t>
  </si>
  <si>
    <t>35-04-K00425_K-425_K-3110_K01_2038063</t>
  </si>
  <si>
    <t>2024-02-28 03:07:51</t>
  </si>
  <si>
    <t>2024-02-28 03:29:42</t>
  </si>
  <si>
    <t>35-27-L00053_YUKARI KIZILCA TR-3_ _98859826_ _98859826</t>
  </si>
  <si>
    <t>2024-02-13 19:08:09</t>
  </si>
  <si>
    <t>2024-02-13 21:41:01</t>
  </si>
  <si>
    <t>2024-02-03 17:17:22</t>
  </si>
  <si>
    <t>2024-02-03 22:07:00</t>
  </si>
  <si>
    <t>45-80-M00051_KOLDERE KÖK_GÜMÜLCELİ_M011_73403320</t>
  </si>
  <si>
    <t>2024-02-17 09:03:00</t>
  </si>
  <si>
    <t>35-31-L00254_KARABURÇ SINIRBAŞI TR-2_KARABURÇ SINIRBAŞI TR-2_35-31-L00254_72249242</t>
  </si>
  <si>
    <t>2024-02-17 09:55:02</t>
  </si>
  <si>
    <t>45-71-M00568_KARAOĞLANLI TR-5_KARAOĞLANLI TR-5_45-71-M00568_2353706</t>
  </si>
  <si>
    <t>2024-02-18 12:38:24</t>
  </si>
  <si>
    <t>2024-02-18 13:39:43</t>
  </si>
  <si>
    <t>45-78-L00050_TR-50_ _953253953_ _953253953</t>
  </si>
  <si>
    <t>2024-02-05 12:57:39</t>
  </si>
  <si>
    <t>2024-02-05 15:47:31</t>
  </si>
  <si>
    <t>TEKELİ DM_35-22-M00088_PANCAR-1_M03_48495877</t>
  </si>
  <si>
    <t>2024-02-12 08:32:11</t>
  </si>
  <si>
    <t>2024-02-12 09:29:21</t>
  </si>
  <si>
    <t>35-16-A00003_SAĞANCI İM_SÜLEYMANLI_L05_2316404</t>
  </si>
  <si>
    <t>2024-02-29 08:01:12</t>
  </si>
  <si>
    <t>2024-02-29 08:18:48</t>
  </si>
  <si>
    <t>35-26-M00903_PANCAR TR-6_PANCAR TR-6_35-26-M00903_66216105</t>
  </si>
  <si>
    <t>2024-02-27 20:00:47</t>
  </si>
  <si>
    <t>2024-02-27 20:42:47</t>
  </si>
  <si>
    <t>35-23-M00210_YENİ BAĞARASI TR-4_B_B_91182147_91182147</t>
  </si>
  <si>
    <t>2024-02-26 22:19:01</t>
  </si>
  <si>
    <t>2024-02-26 23:24:23</t>
  </si>
  <si>
    <t>35-08-K03771_K-3771_A_A_56368734_56368734</t>
  </si>
  <si>
    <t>2024-02-17 14:39:36</t>
  </si>
  <si>
    <t>2024-02-17 17:16:42</t>
  </si>
  <si>
    <t>35-28-M00463_TÜRKELLİ TR-2_0_953393848_ _953393848</t>
  </si>
  <si>
    <t>2024-02-21 21:47:14</t>
  </si>
  <si>
    <t>35-28-M00331_BURUNCUK TR-1_0_953389775_ _953389775</t>
  </si>
  <si>
    <t>2024-02-17 20:58:13</t>
  </si>
  <si>
    <t>2024-02-17 23:09:15</t>
  </si>
  <si>
    <t>35-03-M03418_M-3418(YATIRIM REZERVE)_ _910440264_ _910440264</t>
  </si>
  <si>
    <t>2024-02-27 15:55:01</t>
  </si>
  <si>
    <t>2024-02-27 20:48:45</t>
  </si>
  <si>
    <t>35-01-K00034_K-34_ _912278860_ _912278860</t>
  </si>
  <si>
    <t>2024-02-26 23:55:46</t>
  </si>
  <si>
    <t>2024-02-27 01:11:55</t>
  </si>
  <si>
    <t>35-02-M00013_M-13_M-320_M07_2064788</t>
  </si>
  <si>
    <t>2024-02-04 08:59:23</t>
  </si>
  <si>
    <t>2024-02-04 09:11:11</t>
  </si>
  <si>
    <t>2024-02-17 13:39:30</t>
  </si>
  <si>
    <t>2024-02-17 15:35:02</t>
  </si>
  <si>
    <t>45-79-M00395_DİNDARLI KÖK TR-3 KAKLIK_HatBaşıAyırıcı_53134317_M01_53134317</t>
  </si>
  <si>
    <t>2024-02-27 17:22:08</t>
  </si>
  <si>
    <t>2024-02-27 22:06:34</t>
  </si>
  <si>
    <t>35-02-M00030_M-30_M-454_M08_2121890</t>
  </si>
  <si>
    <t>2024-02-27 17:54:21</t>
  </si>
  <si>
    <t>2024-02-27 19:08:11</t>
  </si>
  <si>
    <t>2024-02-15 20:05:06</t>
  </si>
  <si>
    <t>2024-02-15 22:43:09</t>
  </si>
  <si>
    <t>35-26-M00820_DM-3/19_YÜKSEL YILDİZ_95001361443_ _95001361443</t>
  </si>
  <si>
    <t>2024-02-21 17:52:02</t>
  </si>
  <si>
    <t>2024-02-21 19:48:00</t>
  </si>
  <si>
    <t>35-28-M00213_DOĞAKÖY TR-1_DIREK TIPI TRAFO HUCRESI_H01_2109619</t>
  </si>
  <si>
    <t>2024-02-21 22:17:24</t>
  </si>
  <si>
    <t>2024-02-21 23:51:18</t>
  </si>
  <si>
    <t>35-29-L00506_SARUHANLI ÇEŞMEBAŞI TR_SARUHANLI ÇEŞMEBAŞI TR_35-29-L00506_2373617</t>
  </si>
  <si>
    <t>2024-02-21 10:11:26</t>
  </si>
  <si>
    <t>2024-02-21 11:05:19</t>
  </si>
  <si>
    <t>45-71-M02046_MURADİYE TR-3/A_A_A_60984147_60984147</t>
  </si>
  <si>
    <t>2024-02-18 17:04:14</t>
  </si>
  <si>
    <t>2024-02-19 00:32:32</t>
  </si>
  <si>
    <t>35-03-M00994_M-994_B_B_56372158_56372158</t>
  </si>
  <si>
    <t>2024-02-21 20:02:41</t>
  </si>
  <si>
    <t>2024-02-21 20:58:58</t>
  </si>
  <si>
    <t>45-71-M00125_YENİKÖY TR-4_YENİKÖY TR-3_M03_72244248</t>
  </si>
  <si>
    <t>2024-02-16 09:01:55</t>
  </si>
  <si>
    <t>2024-02-16 10:28:46</t>
  </si>
  <si>
    <t>2024-02-18 13:04:09</t>
  </si>
  <si>
    <t>2024-02-18 20:16:28</t>
  </si>
  <si>
    <t>35-15-L00383_YENİKÖY TR-4_ _950352295_ _950352295</t>
  </si>
  <si>
    <t>2024-02-16 12:20:03</t>
  </si>
  <si>
    <t>2024-02-16 18:23:17</t>
  </si>
  <si>
    <t>35-28-M00176_ASARLIK TR-5___91416800_91416800</t>
  </si>
  <si>
    <t>2024-02-18 17:38:46</t>
  </si>
  <si>
    <t>2024-02-18 19:23:40</t>
  </si>
  <si>
    <t>2024-02-28 09:21:23</t>
  </si>
  <si>
    <t>2024-02-28 09:31:11</t>
  </si>
  <si>
    <t>35-31-L00037_ARKACILAR TR-1_A_A_91203174_91203174</t>
  </si>
  <si>
    <t>2024-02-27 15:27:23</t>
  </si>
  <si>
    <t>2024-02-27 17:31:57</t>
  </si>
  <si>
    <t>35-20-M00007_ÇIRPI TR-1-2/2_0_955209150_ _955209150</t>
  </si>
  <si>
    <t>2024-02-28 09:07:25</t>
  </si>
  <si>
    <t>2024-02-28 12:15:56</t>
  </si>
  <si>
    <t>35-16-A00004_BERGAMA TM_PAŞAKÖY_M21_88471041</t>
  </si>
  <si>
    <t>2024-02-18 13:03:48</t>
  </si>
  <si>
    <t>2024-02-18 20:13:25</t>
  </si>
  <si>
    <t>2024-02-18 08:42:55</t>
  </si>
  <si>
    <t>2024-02-18 09:31:12</t>
  </si>
  <si>
    <t>35-01-K02572_K-2572_B_B_56373192_56373192</t>
  </si>
  <si>
    <t>2024-02-27 16:40:10</t>
  </si>
  <si>
    <t>2024-02-27 20:15:17</t>
  </si>
  <si>
    <t>45-78-L00231_CAFERBEY KÖK_KURŞUNLU_L03_2327777</t>
  </si>
  <si>
    <t>2024-02-27 18:17:22</t>
  </si>
  <si>
    <t>2024-02-27 19:19:56</t>
  </si>
  <si>
    <t>35-14-A00002_SEFERİHİSAR İM_LİMAN_M13_72378547</t>
  </si>
  <si>
    <t>2024-02-28 08:16:47</t>
  </si>
  <si>
    <t>2024-02-28 08:30:00</t>
  </si>
  <si>
    <t>35-03-K00737_K-737_A_a3_5819718</t>
  </si>
  <si>
    <t>2024-02-18 08:58:27</t>
  </si>
  <si>
    <t>2024-02-18 11:24:48</t>
  </si>
  <si>
    <t>45-79-M00303_EMCELLİ TR-1_ _945555651_ _945555651</t>
  </si>
  <si>
    <t>2024-02-23 17:06:53</t>
  </si>
  <si>
    <t>2024-02-23 19:05:08</t>
  </si>
  <si>
    <t>2024-02-17 10:24:06</t>
  </si>
  <si>
    <t>2024-02-17 18:08:10</t>
  </si>
  <si>
    <t>45-71-M00562_DM-14/13_ _953208805_ _953208805</t>
  </si>
  <si>
    <t>2024-02-17 17:30:24</t>
  </si>
  <si>
    <t>2024-02-17 18:58:42</t>
  </si>
  <si>
    <t>2024-02-17 20:23:25</t>
  </si>
  <si>
    <t>2024-02-17 20:51:03</t>
  </si>
  <si>
    <t>2024-02-03 09:25:28</t>
  </si>
  <si>
    <t>2024-02-03 15:54:32</t>
  </si>
  <si>
    <t>35-29-L00326_ÇERİKÖZÜ TR-1_B_B_56399870_56399870</t>
  </si>
  <si>
    <t>2024-02-26 20:35:00</t>
  </si>
  <si>
    <t>2024-02-26 23:42:14</t>
  </si>
  <si>
    <t>45-73-M00490_DELEMENLER KÖK_HatBaşıAyırıcı_53136539_M05_53136539</t>
  </si>
  <si>
    <t>2024-02-17 08:33:04</t>
  </si>
  <si>
    <t>35-01-K03836_K-3836_TRAFO-1_K04_2113596</t>
  </si>
  <si>
    <t>2024-02-05 10:14:19</t>
  </si>
  <si>
    <t>2024-02-05 13:16:07</t>
  </si>
  <si>
    <t>35-18-L00253_L-253_6207190_6207190_56363670_56363670</t>
  </si>
  <si>
    <t>2024-02-17 15:16:25</t>
  </si>
  <si>
    <t>2024-02-17 23:06:44</t>
  </si>
  <si>
    <t>35-16-M00104_HACIHAMZALAR TR-1_0_953326806_ _953326806</t>
  </si>
  <si>
    <t>2024-02-24 10:39:50</t>
  </si>
  <si>
    <t>2024-02-24 13:44:07</t>
  </si>
  <si>
    <t>45-73-M00075_ALAŞEHİR TR-75_ _945680472_ _945680472</t>
  </si>
  <si>
    <t>2024-02-17 13:56:59</t>
  </si>
  <si>
    <t>2024-02-17 15:35:03</t>
  </si>
  <si>
    <t>45-79-M00304_EMCELLİ TR-2_A_A_91010926_91010926</t>
  </si>
  <si>
    <t>2024-02-27 16:36:59</t>
  </si>
  <si>
    <t>2024-02-27 21:47:54</t>
  </si>
  <si>
    <t>35-16-M00148_ALİBEYLİ TR-1_0_953322800_ _953322800</t>
  </si>
  <si>
    <t>2024-02-12 20:27:08</t>
  </si>
  <si>
    <t>2024-02-12 22:18:46</t>
  </si>
  <si>
    <t>35-30-M00219_GÜLKENT KÖK-3_GAZETECİLER SİTESİ_M04_84885254</t>
  </si>
  <si>
    <t>2024-02-19 09:26:33</t>
  </si>
  <si>
    <t>2024-02-19 14:45:22</t>
  </si>
  <si>
    <t>35-26-M00437_KARAKUYU KÖK_KÖYLER KORUCUK_M06_66057122</t>
  </si>
  <si>
    <t>2024-02-17 21:58:20</t>
  </si>
  <si>
    <t>2024-02-17 22:47:25</t>
  </si>
  <si>
    <t>35-17-M00501_SANAYİ SİTESİ TR-6 (DM-10/14)_A_A01_5761928</t>
  </si>
  <si>
    <t>2024-02-17 09:39:10</t>
  </si>
  <si>
    <t>2024-02-17 14:33:36</t>
  </si>
  <si>
    <t>35-28-M00463_TÜRKELLİ TR-2_D_D_56373978_56373978</t>
  </si>
  <si>
    <t>2024-02-27 19:36:38</t>
  </si>
  <si>
    <t>2024-02-27 20:39:12</t>
  </si>
  <si>
    <t>2024-02-21 17:49:25</t>
  </si>
  <si>
    <t>2024-02-21 20:58:07</t>
  </si>
  <si>
    <t>35-28-M00153_KOYUNDERE TR-14_0_953383332_ _953383332</t>
  </si>
  <si>
    <t>2024-02-21 20:27:38</t>
  </si>
  <si>
    <t>2024-02-22 01:39:35</t>
  </si>
  <si>
    <t>2024-02-18 17:48:27</t>
  </si>
  <si>
    <t>2024-02-18 20:48:58</t>
  </si>
  <si>
    <t>35-02-M03565_M-3565(YATIRIM REZERVE)_E_e2b_5837769</t>
  </si>
  <si>
    <t>2024-02-20 17:38:36</t>
  </si>
  <si>
    <t>2024-02-20 17:56:26</t>
  </si>
  <si>
    <t>35-19-L00087_TR-87 MENTEŞ KAVŞAĞI_DAĞITIM TRAFOSU_L06_2116376</t>
  </si>
  <si>
    <t>2024-02-27 09:13:45</t>
  </si>
  <si>
    <t>2024-02-27 14:21:27</t>
  </si>
  <si>
    <t>45-72-L00069_TR-2/14-B_A_A_56407216_56407216</t>
  </si>
  <si>
    <t>2024-02-17 15:48:41</t>
  </si>
  <si>
    <t>2024-02-17 17:27:15</t>
  </si>
  <si>
    <t>35-23-M00045_YENİFOÇA TR-45_ _950420547_ _950420547</t>
  </si>
  <si>
    <t>2024-02-17 13:15:37</t>
  </si>
  <si>
    <t>2024-02-17 17:00:22</t>
  </si>
  <si>
    <t>45-78-M00947_DERBENT TR-1_C_C_91086683_91086683</t>
  </si>
  <si>
    <t>2024-02-17 18:18:29</t>
  </si>
  <si>
    <t>2024-02-17 19:05:02</t>
  </si>
  <si>
    <t>35-01-M02911_M-2911___95236079_95236079</t>
  </si>
  <si>
    <t>2024-02-21 19:46:27</t>
  </si>
  <si>
    <t>2024-02-21 20:37:46</t>
  </si>
  <si>
    <t>35-18-L00393_L-393 YENİ OKUL_ _950449157_ _950449157</t>
  </si>
  <si>
    <t>2024-02-18 15:49:37</t>
  </si>
  <si>
    <t>2024-02-18 19:30:00</t>
  </si>
  <si>
    <t>45-79-M00454_ALEMŞAHLI TR-4 HİSAR_C_C_56387443_56387443</t>
  </si>
  <si>
    <t>2024-02-27 16:07:10</t>
  </si>
  <si>
    <t>2024-02-17 09:01:34</t>
  </si>
  <si>
    <t>2024-02-17 10:31:19</t>
  </si>
  <si>
    <t>35-09-M00257_M-257_A_A_56363533_56363533</t>
  </si>
  <si>
    <t>2024-02-23 10:13:27</t>
  </si>
  <si>
    <t>2024-02-23 11:03:23</t>
  </si>
  <si>
    <t>45-72-M00122_HİKMET GIDA KÖK _HARTA BAKIR FİDERİ ÇIKIŞ_M04_66519747</t>
  </si>
  <si>
    <t>2024-02-23 10:34:14</t>
  </si>
  <si>
    <t>2024-02-23 11:18:06</t>
  </si>
  <si>
    <t>45-71-M01762_TURGUTALP TR-1_D_D_90993199_90993199</t>
  </si>
  <si>
    <t>2024-02-18 17:34:21</t>
  </si>
  <si>
    <t>35-01-K00135_K-135_ _911356183_ _911356183</t>
  </si>
  <si>
    <t>2024-02-26 22:45:40</t>
  </si>
  <si>
    <t>2024-02-27 00:15:11</t>
  </si>
  <si>
    <t>35-22-M00179_ATAKÖY OVA TR-4_ATAKÖY OVA TR-4_35-22-M00179_2372471</t>
  </si>
  <si>
    <t>2024-02-17 06:23:41</t>
  </si>
  <si>
    <t>2024-02-17 10:06:19</t>
  </si>
  <si>
    <t>35-23-M00152_GERENKÖY TR-6_C_C_90995734_90995734</t>
  </si>
  <si>
    <t>2024-02-27 17:10:58</t>
  </si>
  <si>
    <t>2024-02-27 20:23:53</t>
  </si>
  <si>
    <t>35-22-M00145_TAHTALIÇAY KÖK (M-751)_M-52 BASIN YAYIN_M05_2330031</t>
  </si>
  <si>
    <t>2024-02-27 09:12:43</t>
  </si>
  <si>
    <t>2024-02-27 10:11:33</t>
  </si>
  <si>
    <t>45-71-M01533_KALEMLİ TR-1_KALEMLİ TR-1_45-71-M01533_2367978</t>
  </si>
  <si>
    <t>2024-02-26 09:01:31</t>
  </si>
  <si>
    <t>2024-02-26 15:41:37</t>
  </si>
  <si>
    <t>35-02-M03555_M-3555(YATIRIM REZERVE)_ _95002590274_ _95002590274</t>
  </si>
  <si>
    <t>2024-02-22 16:07:22</t>
  </si>
  <si>
    <t>2024-02-22 17:35:53</t>
  </si>
  <si>
    <t>45-78-M01114_DURASILLI TR-1 KÖK_TR-21_M05_2106816</t>
  </si>
  <si>
    <t>2024-02-18 08:29:55</t>
  </si>
  <si>
    <t>2024-02-18 08:54:11</t>
  </si>
  <si>
    <t>35-03-M00834_M-834_C_C_56367146_56367146</t>
  </si>
  <si>
    <t>2024-02-27 16:45:50</t>
  </si>
  <si>
    <t>2024-02-27 17:48:00</t>
  </si>
  <si>
    <t>2024-02-27 15:19:39</t>
  </si>
  <si>
    <t>2024-02-27 16:13:17</t>
  </si>
  <si>
    <t>35-31-L00133_GEDİK KATRANDERE TR-2_GEDİK KATRANDERE TR-2_35-31-L00133_95978276</t>
  </si>
  <si>
    <t>2024-02-28 09:38:21</t>
  </si>
  <si>
    <t>2024-02-28 13:06:29</t>
  </si>
  <si>
    <t>35-25-M00025_GÜMÜLDÜR M-25_0_955291262_ _955291262</t>
  </si>
  <si>
    <t>2024-02-24 11:04:40</t>
  </si>
  <si>
    <t>2024-02-24 13:21:44</t>
  </si>
  <si>
    <t>35-19-M00142_TR-142 YAĞCILAR KÖK_SANAL BINA_95000045135_ _95000045135</t>
  </si>
  <si>
    <t>2024-02-17 19:09:57</t>
  </si>
  <si>
    <t>2024-02-17 21:28:04</t>
  </si>
  <si>
    <t>35-01-M01700_M-1700_TRAFO_M03_2316634</t>
  </si>
  <si>
    <t>2024-02-05 09:05:33</t>
  </si>
  <si>
    <t>2024-02-05 16:43:29</t>
  </si>
  <si>
    <t>2024-02-18 04:07:15</t>
  </si>
  <si>
    <t>2024-02-18 05:17:16</t>
  </si>
  <si>
    <t>35-17-M00036_TR-36_KAPI_KILITLI_950313217_ _950313217</t>
  </si>
  <si>
    <t>2024-02-16 10:43:12</t>
  </si>
  <si>
    <t>2024-02-16 14:15:08</t>
  </si>
  <si>
    <t>2024-02-17 14:27:20</t>
  </si>
  <si>
    <t>2024-02-17 17:10:46</t>
  </si>
  <si>
    <t>35-19-M00077_TR-77 ÇEŞMEALTI KÖK_SAKLIKOY_L03_76784761</t>
  </si>
  <si>
    <t>2024-02-27 14:49:47</t>
  </si>
  <si>
    <t>2024-02-27 15:06:56</t>
  </si>
  <si>
    <t>35-21-L00141_MORDOĞAN TR-3_0_953358293_ _953358293</t>
  </si>
  <si>
    <t>2024-02-16 11:08:00</t>
  </si>
  <si>
    <t>2024-02-16 12:46:40</t>
  </si>
  <si>
    <t>35-02-K01189_K-1189_C_C_56374323_56374323</t>
  </si>
  <si>
    <t>2024-02-29 09:09:57</t>
  </si>
  <si>
    <t>2024-02-29 16:43:57</t>
  </si>
  <si>
    <t>35-13-L00138_PAMUCAKTUR SİTESİ TR_ _946417546_ _946417546</t>
  </si>
  <si>
    <t>2024-02-16 11:31:03</t>
  </si>
  <si>
    <t>2024-02-16 19:31:31</t>
  </si>
  <si>
    <t>2024-02-27 16:25:35</t>
  </si>
  <si>
    <t>2024-02-27 19:47:44</t>
  </si>
  <si>
    <t>45-71-M00163_AKGEDİK KÖK-2_UZUNBURUN_M02_55994964</t>
  </si>
  <si>
    <t>2024-02-27 16:07:39</t>
  </si>
  <si>
    <t>2024-02-27 16:47:10</t>
  </si>
  <si>
    <t>35-19-M00314_TR-262 ARKADİA SİTESİ_DAĞITIM TRAFOSU_M03_72146352</t>
  </si>
  <si>
    <t>2024-02-24 13:05:34</t>
  </si>
  <si>
    <t>2024-02-24 14:30:13</t>
  </si>
  <si>
    <t>35-03-M02846_M-2846_DEMİRCİ KÖK_M02_82471945</t>
  </si>
  <si>
    <t>2024-02-15 16:31:28</t>
  </si>
  <si>
    <t>2024-02-15 16:59:43</t>
  </si>
  <si>
    <t>2024-02-17 22:25:48</t>
  </si>
  <si>
    <t>2024-02-17 23:48:28</t>
  </si>
  <si>
    <t>2024-02-28 07:56:54</t>
  </si>
  <si>
    <t>2024-02-28 09:37:56</t>
  </si>
  <si>
    <t>45-83-L00062_TR-2/62_48096980_48096980_56400978_56400978</t>
  </si>
  <si>
    <t>2024-02-08 18:44:58</t>
  </si>
  <si>
    <t>2024-02-08 19:38:11</t>
  </si>
  <si>
    <t>35-22-M00106_METAL İŞLERİ TR-6_8087414_TR6/C2_5921558</t>
  </si>
  <si>
    <t>2024-02-27 18:00:36</t>
  </si>
  <si>
    <t>2024-02-27 21:01:36</t>
  </si>
  <si>
    <t>35-01-K02643_K-2643_K-2643_35-01-K02643_2363611</t>
  </si>
  <si>
    <t>2024-02-17 08:58:03</t>
  </si>
  <si>
    <t>35-01-K01581_K-1581_TRAFO-2_K06_2066253</t>
  </si>
  <si>
    <t>2024-02-17 18:21:49</t>
  </si>
  <si>
    <t>2024-02-17 19:06:38</t>
  </si>
  <si>
    <t>35-31-L00195_SIRIMLI CINGILLAR TR-4_A_A_91349346_91349346</t>
  </si>
  <si>
    <t>2024-02-17 19:38:00</t>
  </si>
  <si>
    <t>2024-02-17 20:57:44</t>
  </si>
  <si>
    <t>2024-02-18 16:43:25</t>
  </si>
  <si>
    <t>2024-02-18 19:20:34</t>
  </si>
  <si>
    <t>35-17-M00040_TR-40_ _950302723_ _950302723</t>
  </si>
  <si>
    <t>2024-02-15 00:54:47</t>
  </si>
  <si>
    <t>2024-02-15 01:19:34</t>
  </si>
  <si>
    <t>35-13-L00005_TR-5_ _946421069_ _946421069</t>
  </si>
  <si>
    <t>2024-02-26 21:24:09</t>
  </si>
  <si>
    <t>2024-02-26 23:54:57</t>
  </si>
  <si>
    <t>45-71-M02250_DM-14/3B_ _953197417_ _953197417</t>
  </si>
  <si>
    <t>2024-02-17 07:08:23</t>
  </si>
  <si>
    <t>2024-02-17 07:52:06</t>
  </si>
  <si>
    <t>35-19-L00044_TR-44 SAKIZLI_PANO_956693581_ _956693581</t>
  </si>
  <si>
    <t>2024-02-12 14:52:49</t>
  </si>
  <si>
    <t>2024-02-12 17:25:48</t>
  </si>
  <si>
    <t>35-01-K02322_K-2322_D_D_56369380_56369380</t>
  </si>
  <si>
    <t>2024-02-18 08:26:44</t>
  </si>
  <si>
    <t>2024-02-18 10:40:05</t>
  </si>
  <si>
    <t>45-80-M00059_PAŞAKÖY TR-2_PAŞAKÖY TR-2_45-80-M00059_72199913</t>
  </si>
  <si>
    <t>2024-02-27 15:20:11</t>
  </si>
  <si>
    <t>2024-02-27 15:55:14</t>
  </si>
  <si>
    <t>35-18-L00425_L-425 BELLONA KABİN_ _950446490_ _950446490</t>
  </si>
  <si>
    <t>2024-02-18 15:09:25</t>
  </si>
  <si>
    <t>2024-02-18 18:18:47</t>
  </si>
  <si>
    <t>35-19-L00246_GÜLBAHÇE TR-14_0_956697970_ _956697970</t>
  </si>
  <si>
    <t>2024-02-18 00:14:30</t>
  </si>
  <si>
    <t>2024-02-18 01:18:00</t>
  </si>
  <si>
    <t>45-71-M00296_DM-8/24_KARDELER APARTMANI_953202681_ _953202681</t>
  </si>
  <si>
    <t>2024-02-14 11:27:41</t>
  </si>
  <si>
    <t>2024-02-14 12:56:51</t>
  </si>
  <si>
    <t>45-78-L00504_KARAAĞAÇ TR-2_B_B_56392135_56392135</t>
  </si>
  <si>
    <t>2024-02-29 11:44:12</t>
  </si>
  <si>
    <t>2024-02-29 15:22:27</t>
  </si>
  <si>
    <t>2024-02-27 09:05:15</t>
  </si>
  <si>
    <t>2024-02-27 09:53:05</t>
  </si>
  <si>
    <t>45-73-M00751_GİRELLİ AYDINÇEŞME TR-7_GİRELLİ AYDINÇEŞME TR-7_45-73-M00751_2355691</t>
  </si>
  <si>
    <t>2024-02-05 14:46:00</t>
  </si>
  <si>
    <t>2024-02-05 15:04:55</t>
  </si>
  <si>
    <t>35-28-A00001_MENEMEN İM_FABRİKALAR_L11_88107519</t>
  </si>
  <si>
    <t>2024-02-23 10:33:41</t>
  </si>
  <si>
    <t>2024-02-23 11:15:44</t>
  </si>
  <si>
    <t>35-18-L00603_L-128/1_50067517_B02_50068653</t>
  </si>
  <si>
    <t>2024-02-27 20:45:04</t>
  </si>
  <si>
    <t>2024-02-27 22:17:00</t>
  </si>
  <si>
    <t>2024-02-21 20:22:19</t>
  </si>
  <si>
    <t>2024-02-21 21:02:27</t>
  </si>
  <si>
    <t>2024-02-27 14:02:11</t>
  </si>
  <si>
    <t>2024-02-27 16:46:47</t>
  </si>
  <si>
    <t>35-23-M00154_ILIPINAR KÖK_HatBaşıAyırıcı_92684741_M08_92684741</t>
  </si>
  <si>
    <t>2024-02-27 16:29:30</t>
  </si>
  <si>
    <t>2024-02-27 19:09:24</t>
  </si>
  <si>
    <t>35-20-L00353_KIZILAĞAÇ AHMETLER TR-2_0_955196938_ _955196938</t>
  </si>
  <si>
    <t>2024-02-27 21:08:06</t>
  </si>
  <si>
    <t>2024-02-28 01:23:17</t>
  </si>
  <si>
    <t>35-02-M00010_M-10_M-280_M06_2320102</t>
  </si>
  <si>
    <t>2024-02-12 22:46:37</t>
  </si>
  <si>
    <t>2024-02-12 22:55:53</t>
  </si>
  <si>
    <t>2024-02-28 08:10:01</t>
  </si>
  <si>
    <t>2024-02-28 08:53:47</t>
  </si>
  <si>
    <t>45-83-M00715_TR-2/121_0_955145071_ _955145071</t>
  </si>
  <si>
    <t>2024-02-15 12:18:16</t>
  </si>
  <si>
    <t>2024-02-15 15:32:00</t>
  </si>
  <si>
    <t>35-02-K00777_K-777_E_E_56365165_56365165</t>
  </si>
  <si>
    <t>2024-02-27 09:11:50</t>
  </si>
  <si>
    <t>2024-02-27 16:21:14</t>
  </si>
  <si>
    <t>45-73-M01204_TR-78_ _945681817_ _945681817</t>
  </si>
  <si>
    <t>2024-02-17 13:29:27</t>
  </si>
  <si>
    <t>2024-02-17 15:53:09</t>
  </si>
  <si>
    <t>45-71-M00543_DM-14/4b_ _953197314_ _953197314</t>
  </si>
  <si>
    <t>2024-02-21 16:40:24</t>
  </si>
  <si>
    <t>2024-02-21 19:27:19</t>
  </si>
  <si>
    <t>2024-02-26 10:11:35</t>
  </si>
  <si>
    <t>2024-02-26 11:37:49</t>
  </si>
  <si>
    <t>45-78-L00077_TR-77_ _953264179_ _953264179</t>
  </si>
  <si>
    <t>2024-02-17 09:14:20</t>
  </si>
  <si>
    <t>2024-02-17 10:49:18</t>
  </si>
  <si>
    <t>2024-02-12 20:18:14</t>
  </si>
  <si>
    <t>2024-02-12 22:51:00</t>
  </si>
  <si>
    <t>45-78-M00289_ADALA TR-2_ _953271472_ _953271472</t>
  </si>
  <si>
    <t>2024-02-20 10:45:27</t>
  </si>
  <si>
    <t>2024-02-20 13:25:12</t>
  </si>
  <si>
    <t>35-02-M01269_M-1269_M-427_M03_2097995</t>
  </si>
  <si>
    <t>2024-02-01 00:52:15</t>
  </si>
  <si>
    <t>2024-02-01 00:55:24</t>
  </si>
  <si>
    <t>45-71-M00012_DM-1/66_D_d1_45125216</t>
  </si>
  <si>
    <t>2024-02-27 20:59:26</t>
  </si>
  <si>
    <t>2024-02-27 23:11:56</t>
  </si>
  <si>
    <t>35-27-M00005_TR-5_DAĞITIM TRAFO-1 TR-5_M05_72208095</t>
  </si>
  <si>
    <t>2024-02-18 09:41:13</t>
  </si>
  <si>
    <t>2024-02-18 16:30:26</t>
  </si>
  <si>
    <t>2024-02-17 06:56:00</t>
  </si>
  <si>
    <t>2024-02-17 11:43:42</t>
  </si>
  <si>
    <t>45-73-M00136_PİYADELER KÖK_KEMALİYE DM_M011_95408091</t>
  </si>
  <si>
    <t>2024-02-20 14:59:17</t>
  </si>
  <si>
    <t>2024-02-20 16:06:10</t>
  </si>
  <si>
    <t>35-15-L00264_BİRGİ TR-7_BİRGİ TR-7_35-15-L00264_2365163</t>
  </si>
  <si>
    <t>2024-02-18 07:45:57</t>
  </si>
  <si>
    <t>2024-02-18 09:47:51</t>
  </si>
  <si>
    <t>35-01-A00001_BOĞAZİÇİ İM_BASMA_K07_2307510</t>
  </si>
  <si>
    <t>2024-02-01 02:02:33</t>
  </si>
  <si>
    <t>2024-02-01 02:56:52</t>
  </si>
  <si>
    <t>35-08-K01113_K-1113_K-1113_35-08-K01113_42031668</t>
  </si>
  <si>
    <t>2024-02-21 17:03:46</t>
  </si>
  <si>
    <t>2024-02-21 18:48:23</t>
  </si>
  <si>
    <t>35-21-M00013_EĞLENHOCA DM_KARABURUN-3 (EĞLENHOCA-3)_M10_72178748</t>
  </si>
  <si>
    <t>2024-02-27 02:02:00</t>
  </si>
  <si>
    <t>2024-02-27 02:09:56</t>
  </si>
  <si>
    <t>45-72-M00118_TR-1 77/A_DAĞITIM TRAFOSU TR-1/77A_M03_66497648</t>
  </si>
  <si>
    <t>2024-02-27 18:15:51</t>
  </si>
  <si>
    <t>2024-02-27 19:09:47</t>
  </si>
  <si>
    <t>2024-02-18 15:28:09</t>
  </si>
  <si>
    <t>2024-02-18 15:53:45</t>
  </si>
  <si>
    <t>35-07-K02993_K-2993_D_D_56380957_56380957</t>
  </si>
  <si>
    <t>2024-02-22 10:11:57</t>
  </si>
  <si>
    <t>2024-02-22 11:21:09</t>
  </si>
  <si>
    <t>35-13-A00004_SELÇUK İM/DM_HatBaşıAyırıcı_53134138_L04_53134138</t>
  </si>
  <si>
    <t>2024-02-27 07:55:13</t>
  </si>
  <si>
    <t>2024-02-27 10:29:59</t>
  </si>
  <si>
    <t>2024-02-17 09:04:03</t>
  </si>
  <si>
    <t>2024-02-17 12:51:39</t>
  </si>
  <si>
    <t>45-71-M00061_HARMANDALI KÖK_HatBaşıAyırıcı_53134756_M10_53134756</t>
  </si>
  <si>
    <t>2024-02-19 10:16:49</t>
  </si>
  <si>
    <t>2024-02-19 14:40:03</t>
  </si>
  <si>
    <t>35-18-L00377_L-377_ _950448373_ _950448373</t>
  </si>
  <si>
    <t>2024-02-17 18:15:27</t>
  </si>
  <si>
    <t>2024-02-18 00:58:14</t>
  </si>
  <si>
    <t>35-19-M00281_DM-5/19 (TR-281)_ _962731782_ _962731782</t>
  </si>
  <si>
    <t>2024-02-28 11:54:45</t>
  </si>
  <si>
    <t>2024-02-28 13:24:00</t>
  </si>
  <si>
    <t>2024-02-26 21:01:08</t>
  </si>
  <si>
    <t>2024-02-26 21:55:52</t>
  </si>
  <si>
    <t>45-72-M00413_SAZOBA DM_BEYOBA ÇIKIŞ_M05_2102714</t>
  </si>
  <si>
    <t>2024-02-17 15:02:04</t>
  </si>
  <si>
    <t>2024-02-17 15:45:46</t>
  </si>
  <si>
    <t>45-73-M00153_KEMALİYE TR-5_ _945656669_ _945656669</t>
  </si>
  <si>
    <t>2024-02-29 12:04:15</t>
  </si>
  <si>
    <t>2024-02-29 14:51:59</t>
  </si>
  <si>
    <t>35-21-L00131_ARDIÇ TR-8___95834014_95834014</t>
  </si>
  <si>
    <t>2024-02-18 15:50:20</t>
  </si>
  <si>
    <t>2024-02-18 22:28:13</t>
  </si>
  <si>
    <t>35-07-K03647_K-3647_TRAFO_K01_48413043</t>
  </si>
  <si>
    <t>2024-02-03 10:00:53</t>
  </si>
  <si>
    <t>2024-02-03 15:19:25</t>
  </si>
  <si>
    <t>35-16-L00121_TR-121_47581718_47581718_56353204_56353204</t>
  </si>
  <si>
    <t>2024-02-21 15:15:40</t>
  </si>
  <si>
    <t>2024-02-21 15:34:09</t>
  </si>
  <si>
    <t>35-22-M00300_MENDERES DM-2/TR-1_MENDERES-1_M17_2095709</t>
  </si>
  <si>
    <t>2024-02-23 10:53:58</t>
  </si>
  <si>
    <t>2024-02-23 11:11:57</t>
  </si>
  <si>
    <t>2024-02-27 09:18:04</t>
  </si>
  <si>
    <t>2024-02-27 10:31:50</t>
  </si>
  <si>
    <t>35-26-M00662_DM-7/24_0_956622675_ _956622675</t>
  </si>
  <si>
    <t>2024-02-16 10:47:38</t>
  </si>
  <si>
    <t>2024-02-16 12:12:16</t>
  </si>
  <si>
    <t>35-03-M01155_M-1155_ _915040935_ _915040935</t>
  </si>
  <si>
    <t>2024-02-20 11:22:07</t>
  </si>
  <si>
    <t>2024-02-20 17:42:15</t>
  </si>
  <si>
    <t>35-01-K00135_K-135_ _912441458_ _912441458</t>
  </si>
  <si>
    <t>2024-02-27 01:19:28</t>
  </si>
  <si>
    <t>2024-02-27 02:05:48</t>
  </si>
  <si>
    <t>35-04-K00848_K-848_HatBaşıAyırıcı_53137706_K02_53137706</t>
  </si>
  <si>
    <t>2024-02-17 15:17:06</t>
  </si>
  <si>
    <t>2024-02-17 21:39:42</t>
  </si>
  <si>
    <t>35-16-L00058_TR-58_TR-58_35-16-L00058_2349578</t>
  </si>
  <si>
    <t>2024-02-17 15:42:04</t>
  </si>
  <si>
    <t>2024-02-17 17:08:44</t>
  </si>
  <si>
    <t>35-04-K02486_K-2486_Barış_99379993_ _99379993</t>
  </si>
  <si>
    <t>2024-02-17 14:03:53</t>
  </si>
  <si>
    <t>2024-02-17 16:43:23</t>
  </si>
  <si>
    <t>35-01-M02356_M-2356 _Ziya Gökalp İ.Ö.O._911554609_ _911554609</t>
  </si>
  <si>
    <t>2024-02-27 08:40:42</t>
  </si>
  <si>
    <t>2024-02-27 09:41:19</t>
  </si>
  <si>
    <t>35-16-L00257_TEPEKÖY TR-1_TEPEKÖY TR-1_35-16-L00257_2348094</t>
  </si>
  <si>
    <t>2024-02-26 13:49:46</t>
  </si>
  <si>
    <t>35-15-L00123_TEKKE TR-1_A_A_56367966_56367966</t>
  </si>
  <si>
    <t>2024-02-18 14:45:29</t>
  </si>
  <si>
    <t>2024-02-18 18:01:58</t>
  </si>
  <si>
    <t>45-80-M00134_KEMİKLİDERE TR-1_KEMİKLİDERE TR-1_45-80-M00134_2351328</t>
  </si>
  <si>
    <t>2024-02-27 18:27:53</t>
  </si>
  <si>
    <t>2024-02-27 19:03:21</t>
  </si>
  <si>
    <t>35-28-M00177_ASARLIK TR-6_0_953378598_ _953378598</t>
  </si>
  <si>
    <t>2024-02-27 23:59:06</t>
  </si>
  <si>
    <t>2024-02-28 01:31:20</t>
  </si>
  <si>
    <t>2024-02-16 09:40:15</t>
  </si>
  <si>
    <t>2024-02-16 18:08:05</t>
  </si>
  <si>
    <t>2024-02-21 17:21:35</t>
  </si>
  <si>
    <t>2024-02-21 19:37:31</t>
  </si>
  <si>
    <t>35-22-M00876Ö_TUĞBA YOLCU ÖZEL TR_TUĞBA YOLCU KÖK_M01_73772953</t>
  </si>
  <si>
    <t>2024-02-17 12:05:16</t>
  </si>
  <si>
    <t>2024-02-17 14:18:40</t>
  </si>
  <si>
    <t>35-22-M00088_TEKELİ DM_DEVELİ (KÖYLER-1)_M09_48495872</t>
  </si>
  <si>
    <t>2024-02-19 10:16:28</t>
  </si>
  <si>
    <t>35-02-K01189_K-1189_K-1189_35-02-K01189_2363864</t>
  </si>
  <si>
    <t>2024-02-17 09:01:35</t>
  </si>
  <si>
    <t>2024-02-17 09:32:45</t>
  </si>
  <si>
    <t>2024-02-27 17:18:02</t>
  </si>
  <si>
    <t>2024-02-27 18:20:52</t>
  </si>
  <si>
    <t>45-71-M00048_DM-05/02_FABRİKALAR_M03_66503130</t>
  </si>
  <si>
    <t>2024-02-18 09:34:00</t>
  </si>
  <si>
    <t>2024-02-18 15:01:13</t>
  </si>
  <si>
    <t>35-14-L00316_TR-316_SANAL BINA_95002756009_ _95002756009</t>
  </si>
  <si>
    <t>2024-02-18 14:57:12</t>
  </si>
  <si>
    <t>2024-02-18 17:54:43</t>
  </si>
  <si>
    <t>45-81-M00012_SELENDİ TR-12_ _945633913_ _945633913</t>
  </si>
  <si>
    <t>2024-02-21 18:20:03</t>
  </si>
  <si>
    <t>2024-02-21 19:09:36</t>
  </si>
  <si>
    <t>35-19-L00066_TR-66_ICER?YE_ALINMADI_956682416_ _956682416</t>
  </si>
  <si>
    <t>2024-02-20 11:05:50</t>
  </si>
  <si>
    <t>2024-02-20 12:29:17</t>
  </si>
  <si>
    <t>2024-02-17 08:16:39</t>
  </si>
  <si>
    <t>2024-02-17 09:28:24</t>
  </si>
  <si>
    <t>45-73-M00766_GİRELLİ TR-2_GİRELLİ TR-2_45-73-M00766_2355702</t>
  </si>
  <si>
    <t>2024-02-27 18:27:15</t>
  </si>
  <si>
    <t>2024-02-27 20:27:08</t>
  </si>
  <si>
    <t>2024-02-16 11:20:43</t>
  </si>
  <si>
    <t>2024-02-16 11:41:32</t>
  </si>
  <si>
    <t>2024-02-18 17:58:05</t>
  </si>
  <si>
    <t>2024-02-18 19:18:00</t>
  </si>
  <si>
    <t>35-09-M02547_M-2547_B_B1_65897863</t>
  </si>
  <si>
    <t>2024-02-29 10:47:57</t>
  </si>
  <si>
    <t>2024-02-29 11:29:27</t>
  </si>
  <si>
    <t>45-75-M00267_BOYALI ÇAYBAŞI TR-1_BOYALI ÇAYBAŞI TR-1_45-75-M00267_2362969</t>
  </si>
  <si>
    <t>2024-02-27 19:43:30</t>
  </si>
  <si>
    <t>45-82-M00377_DENİŞ 1-2 MOD5A_DENİŞ-2 GİRİŞ_M09_2088834</t>
  </si>
  <si>
    <t>2024-02-17 23:52:10</t>
  </si>
  <si>
    <t>2024-02-18 00:38:39</t>
  </si>
  <si>
    <t>45-73-L00004_SERİNYAYLA TR-1_C_C_56386787_56386787</t>
  </si>
  <si>
    <t>2024-02-27 22:12:35</t>
  </si>
  <si>
    <t>2024-02-27 23:34:36</t>
  </si>
  <si>
    <t>45-71-M00336_DM-13_DM-12/1_M06_72259820</t>
  </si>
  <si>
    <t>2024-02-28 10:34:53</t>
  </si>
  <si>
    <t>2024-02-28 11:39:33</t>
  </si>
  <si>
    <t>35-30-M00004_ÇANDARLI TR-4_C_C_56365154_56365154</t>
  </si>
  <si>
    <t>2024-02-21 18:54:58</t>
  </si>
  <si>
    <t>2024-02-21 19:36:35</t>
  </si>
  <si>
    <t>35-28-M00462_TÜRKELLİ TR-1_F_F_56374023_56374023</t>
  </si>
  <si>
    <t>2024-02-21 09:56:41</t>
  </si>
  <si>
    <t>2024-02-21 10:40:59</t>
  </si>
  <si>
    <t>35-01-K04145_K-4145_K-4145_35-01-K04145_2364851</t>
  </si>
  <si>
    <t>2024-02-20 11:00:13</t>
  </si>
  <si>
    <t>45-78-M00058_TR-58_B_tr58/b13b_49409467</t>
  </si>
  <si>
    <t>2024-02-16 10:20:58</t>
  </si>
  <si>
    <t>2024-02-16 12:27:09</t>
  </si>
  <si>
    <t>35-08-M02680_M-2680_M-2680_35-08-M02680_62611587</t>
  </si>
  <si>
    <t>2024-02-18 10:05:10</t>
  </si>
  <si>
    <t>45-80-M01087_TR-87 TARIMSAL SULAMA_TR-87 TARIMSAL SULAMA_45-80-M01087_2377252</t>
  </si>
  <si>
    <t>2024-02-20 11:34:07</t>
  </si>
  <si>
    <t>2024-02-20 15:15:52</t>
  </si>
  <si>
    <t>35-01-K00828_K-828_D_D_56358086_56358086</t>
  </si>
  <si>
    <t>2024-02-17 13:52:19</t>
  </si>
  <si>
    <t>2024-02-28 09:55:20</t>
  </si>
  <si>
    <t>2024-02-28 10:13:53</t>
  </si>
  <si>
    <t>35-19-M00226_YAĞCILAR TR-1_A_A_91005895</t>
  </si>
  <si>
    <t>2024-02-16 11:15:18</t>
  </si>
  <si>
    <t>2024-02-16 14:19:09</t>
  </si>
  <si>
    <t>2024-02-17 13:50:51</t>
  </si>
  <si>
    <t>2024-02-17 14:48:04</t>
  </si>
  <si>
    <t>35-04-K04778_K-4778_ _912609584_ _912609584</t>
  </si>
  <si>
    <t>2024-02-27 17:37:08</t>
  </si>
  <si>
    <t>2024-02-27 19:36:36</t>
  </si>
  <si>
    <t>45-82-M00134_IŞIKLAR KÖK-1_IŞIKLAR-1 GİRİŞ_M01_72198727</t>
  </si>
  <si>
    <t>2024-02-28 10:11:24</t>
  </si>
  <si>
    <t>2024-02-28 10:56:58</t>
  </si>
  <si>
    <t>35-28-M00201_HAYKIRAN TR-2_DIREK TIPI TRAFO HUCRESI_H01_2071382</t>
  </si>
  <si>
    <t>2024-02-16 09:02:54</t>
  </si>
  <si>
    <t>2024-02-16 17:29:52</t>
  </si>
  <si>
    <t>45-73-M00136_PİYADELER KÖK_KEMALİYE DM_M011_95408088</t>
  </si>
  <si>
    <t>2024-02-20 09:55:41</t>
  </si>
  <si>
    <t>2024-02-20 11:21:42</t>
  </si>
  <si>
    <t>35-01-K00049_K-49_D_D1_66312610</t>
  </si>
  <si>
    <t>2024-02-12 22:56:06</t>
  </si>
  <si>
    <t>2024-02-13 01:41:07</t>
  </si>
  <si>
    <t>35-03-K00737_K-737_ _910787105_ _910787105</t>
  </si>
  <si>
    <t>2024-02-18 07:52:21</t>
  </si>
  <si>
    <t>2024-02-18 08:51:32</t>
  </si>
  <si>
    <t>35-26-M00905_BOZKÖY TR-3_BOZKÖY TR-3_35-26-M00905_90369048</t>
  </si>
  <si>
    <t>2024-02-27 17:31:08</t>
  </si>
  <si>
    <t>2024-02-27 17:54:08</t>
  </si>
  <si>
    <t>35-17-M00369_HELVACI TR-9_C_C_91162823_91162823</t>
  </si>
  <si>
    <t>2024-02-23 12:22:40</t>
  </si>
  <si>
    <t>2024-02-23 16:28:19</t>
  </si>
  <si>
    <t>45-73-M00136_PİYADELER KÖK_KAVAKLIDERE KÖK_M06_95408083</t>
  </si>
  <si>
    <t>2024-02-19 10:05:06</t>
  </si>
  <si>
    <t>2024-02-19 16:04:36</t>
  </si>
  <si>
    <t>35-10-M03124_M-3124_C_C01b_95086961</t>
  </si>
  <si>
    <t>2024-02-21 14:15:07</t>
  </si>
  <si>
    <t>2024-02-21 19:30:03</t>
  </si>
  <si>
    <t>35-18-L00332_L-332 SERKANKENT_12269839_12269839_56358032_56358032</t>
  </si>
  <si>
    <t>2024-02-27 19:01:21</t>
  </si>
  <si>
    <t>2024-02-27 19:42:45</t>
  </si>
  <si>
    <t>35-23-M00302_FOÇA CEZA İNFAZ KURUMU KÖK_HatBaşıAyırıcı_88020587_M03_88020587</t>
  </si>
  <si>
    <t>2024-02-18 13:41:21</t>
  </si>
  <si>
    <t>2024-02-18 14:58:19</t>
  </si>
  <si>
    <t>45-71-M01860_TR-1/3G (HEKİMOĞLU)_B_B_56403132_56403132</t>
  </si>
  <si>
    <t>2024-02-21 20:08:24</t>
  </si>
  <si>
    <t>2024-02-21 21:29:15</t>
  </si>
  <si>
    <t>2024-02-16 11:00:16</t>
  </si>
  <si>
    <t>2024-02-16 11:59:35</t>
  </si>
  <si>
    <t>2024-02-17 09:35:36</t>
  </si>
  <si>
    <t>2024-02-17 14:02:24</t>
  </si>
  <si>
    <t>35-01-M03021_M-3021(YATIRIM REZERVE)_M-3021(YATIRIM REZERVE)_35-01-M03021_97428997</t>
  </si>
  <si>
    <t>2024-02-27 10:32:42</t>
  </si>
  <si>
    <t>2024-02-27 13:09:18</t>
  </si>
  <si>
    <t>45-72-M00573_SARIDERE TR-2_SARIDERE TR-2_45-72-M00573_61404709</t>
  </si>
  <si>
    <t>2024-02-27 19:42:17</t>
  </si>
  <si>
    <t>2024-02-27 21:39:53</t>
  </si>
  <si>
    <t>35-30-M00707_TR-7(M-707)_A_A_56363016_56363016</t>
  </si>
  <si>
    <t>2024-02-18 16:59:48</t>
  </si>
  <si>
    <t>2024-02-18 18:57:49</t>
  </si>
  <si>
    <t>45-72-M00663_DM11-TR01_TR-2/11_L04_100778160</t>
  </si>
  <si>
    <t>2024-02-18 08:57:16</t>
  </si>
  <si>
    <t>2024-02-18 09:24:45</t>
  </si>
  <si>
    <t>35-01-K01548_K-1548_K-1548_35-01-K01548_42588771</t>
  </si>
  <si>
    <t>2024-02-17 09:00:38</t>
  </si>
  <si>
    <t>2024-02-17 10:31:55</t>
  </si>
  <si>
    <t>35-20-L00347_SÖĞÜTÖREN TR-1_PANO_955207743_ _955207743</t>
  </si>
  <si>
    <t>2024-02-03 19:31:12</t>
  </si>
  <si>
    <t>2024-02-03 21:19:59</t>
  </si>
  <si>
    <t>45-77-L00068_TR-68_B_B_56395131_56395131</t>
  </si>
  <si>
    <t>2024-02-27 17:09:07</t>
  </si>
  <si>
    <t>2024-02-27 18:23:36</t>
  </si>
  <si>
    <t>35-15-L00866_KAYAKÖY DM_ALABAŞ_L04_72307052</t>
  </si>
  <si>
    <t>2024-02-18 14:23:32</t>
  </si>
  <si>
    <t>2024-02-18 15:26:00</t>
  </si>
  <si>
    <t>35-17-M00318_SAMURLU TR-1_ _950310827_ _950310827</t>
  </si>
  <si>
    <t>2024-02-18 16:22:51</t>
  </si>
  <si>
    <t>2024-02-18 19:36:52</t>
  </si>
  <si>
    <t>2024-02-16 12:29:52</t>
  </si>
  <si>
    <t>2024-02-16 13:44:30</t>
  </si>
  <si>
    <t>45-73-M00150_KEMALİYE DM (TR-1)_JANDARMA_M06_66715934</t>
  </si>
  <si>
    <t>2024-02-17 16:24:16</t>
  </si>
  <si>
    <t>2024-02-17 17:18:53</t>
  </si>
  <si>
    <t>35-18-L00111_L-111 OVACIK_A_A_91417162_91417162</t>
  </si>
  <si>
    <t>2024-02-17 20:38:41</t>
  </si>
  <si>
    <t>2024-02-18 00:43:54</t>
  </si>
  <si>
    <t>45-76-A00001_GELENBE İM_SAKARLI_M03_2089839</t>
  </si>
  <si>
    <t>2024-02-28 10:08:56</t>
  </si>
  <si>
    <t>2024-02-28 12:35:52</t>
  </si>
  <si>
    <t>45-72-M00097_DAĞDERE DM_KARAGÖZLER_M08_2106076</t>
  </si>
  <si>
    <t>2024-02-27 07:31:12</t>
  </si>
  <si>
    <t>2024-02-27 07:56:49</t>
  </si>
  <si>
    <t>45-84-L00014_AHMETLİ TR-14_AHMETLİ TR-14_45-84-L00014_2367100</t>
  </si>
  <si>
    <t>2024-02-29 10:26:01</t>
  </si>
  <si>
    <t>2024-02-29 11:06:19</t>
  </si>
  <si>
    <t>45-78-L00231_CAFERBEY KÖK_KURŞUNLU_L03_2105189</t>
  </si>
  <si>
    <t>2024-02-27 05:34:45</t>
  </si>
  <si>
    <t>2024-02-27 07:14:29</t>
  </si>
  <si>
    <t>35-01-A00005_ALSANCAK TM_UMUR BEY_K20_2058201</t>
  </si>
  <si>
    <t>2024-02-17 14:34:27</t>
  </si>
  <si>
    <t>2024-02-17 17:44:55</t>
  </si>
  <si>
    <t>45-85-L00019_GÖLMARMARA TR-19_TR-17_L03_72105827</t>
  </si>
  <si>
    <t>2024-02-16 12:13:50</t>
  </si>
  <si>
    <t>2024-02-16 13:35:54</t>
  </si>
  <si>
    <t>35-27-M00337_ULUCAK DM-2/10_D_D_56364881_56364881</t>
  </si>
  <si>
    <t>2024-02-20 10:45:22</t>
  </si>
  <si>
    <t>2024-02-20 12:23:30</t>
  </si>
  <si>
    <t>35-01-K00914_K-914_ _911853818_ _911853818</t>
  </si>
  <si>
    <t>2024-02-17 18:05:08</t>
  </si>
  <si>
    <t>2024-02-17 18:47:20</t>
  </si>
  <si>
    <t>35-25-M00058_ÇUKURALTI M-12_ÇUKURALTI M-12_35-25-M00058_2376930</t>
  </si>
  <si>
    <t>2024-02-18 17:13:57</t>
  </si>
  <si>
    <t>2024-02-18 19:14:23</t>
  </si>
  <si>
    <t>35-26-M00465_ORMANKÖY_PANO_956631667_ _956631667</t>
  </si>
  <si>
    <t>2024-02-14 17:47:40</t>
  </si>
  <si>
    <t>2024-02-14 19:21:19</t>
  </si>
  <si>
    <t>45-81-M00270_YILDIZ YIĞINÇAĞIL TR-1_YILDIZ YIĞINÇAĞIL TR-1_45-81-M00270_75310628</t>
  </si>
  <si>
    <t>2024-02-16 16:36:45</t>
  </si>
  <si>
    <t>2024-02-16 20:42:44</t>
  </si>
  <si>
    <t>35-02-K04156_K-4156_ _914976000_ _914976000</t>
  </si>
  <si>
    <t>2024-02-17 15:21:41</t>
  </si>
  <si>
    <t>2024-02-17 20:47:57</t>
  </si>
  <si>
    <t>2024-02-18 12:37:27</t>
  </si>
  <si>
    <t>2024-02-18 14:53:33</t>
  </si>
  <si>
    <t>45-75-M00067_YAKAKÖY KÖK_HatBaşıAyırıcı_53136553_M03_53136553</t>
  </si>
  <si>
    <t>2024-02-16 11:39:44</t>
  </si>
  <si>
    <t>2024-02-16 13:12:28</t>
  </si>
  <si>
    <t>2024-02-22 14:37:07</t>
  </si>
  <si>
    <t>2024-02-22 16:02:19</t>
  </si>
  <si>
    <t>2024-02-27 16:31:59</t>
  </si>
  <si>
    <t>2024-02-27 17:25:00</t>
  </si>
  <si>
    <t>35-18-L00245_L-245_ _950445891_ _950445891</t>
  </si>
  <si>
    <t>2024-02-16 11:42:56</t>
  </si>
  <si>
    <t>2024-02-16 18:16:54</t>
  </si>
  <si>
    <t>35-31-L00460_SOLAKLAR TR-4_ _956576327_ _956576327</t>
  </si>
  <si>
    <t>2024-02-16 11:57:41</t>
  </si>
  <si>
    <t>2024-02-16 15:20:25</t>
  </si>
  <si>
    <t>35-19-L00042_GÜLBAHÇE TR-16 (KARAPINAR)_SANAL BINA_960641305_ _960641305</t>
  </si>
  <si>
    <t>2024-02-27 22:07:16</t>
  </si>
  <si>
    <t>2024-02-27 23:00:18</t>
  </si>
  <si>
    <t>35-29-L00326_ÇERİKÖZÜ TR-1_ _950339806_ _950339806</t>
  </si>
  <si>
    <t>2024-02-12 08:38:27</t>
  </si>
  <si>
    <t>2024-02-12 14:07:14</t>
  </si>
  <si>
    <t>2024-02-17 09:10:20</t>
  </si>
  <si>
    <t>2024-02-17 16:55:02</t>
  </si>
  <si>
    <t>35-07-K03296_K-3296_ _965432730_ _965432730</t>
  </si>
  <si>
    <t>2024-02-20 10:40:41</t>
  </si>
  <si>
    <t>2024-02-20 12:01:22</t>
  </si>
  <si>
    <t>45-78-L00164_TR-164_ _953254040_ _953254040</t>
  </si>
  <si>
    <t>2024-02-27 17:17:25</t>
  </si>
  <si>
    <t>2024-02-27 18:46:53</t>
  </si>
  <si>
    <t>2024-02-29 10:20:53</t>
  </si>
  <si>
    <t>2024-02-29 10:50:05</t>
  </si>
  <si>
    <t>45-76-M00043_KIRKAĞAÇ DM_AKHİSAR_M08_72247473</t>
  </si>
  <si>
    <t>2024-02-17 17:25:27</t>
  </si>
  <si>
    <t>2024-02-17 17:43:35</t>
  </si>
  <si>
    <t>2024-02-21 10:41:44</t>
  </si>
  <si>
    <t>2024-02-21 11:23:05</t>
  </si>
  <si>
    <t>45-77-L00042_TR-42_TR-48_L04_2107821</t>
  </si>
  <si>
    <t>2024-02-18 10:19:33</t>
  </si>
  <si>
    <t>2024-02-18 16:52:10</t>
  </si>
  <si>
    <t>45-75-M00068_FUNDACIK KÖK_FUNDACIK_M03_67108815</t>
  </si>
  <si>
    <t>2024-02-27 08:30:19</t>
  </si>
  <si>
    <t>2024-02-27 08:54:22</t>
  </si>
  <si>
    <t>35-17-M00029_TR-29_PANO_950307044_ _950307044</t>
  </si>
  <si>
    <t>2024-02-17 14:14:09</t>
  </si>
  <si>
    <t>2024-02-17 16:09:53</t>
  </si>
  <si>
    <t>35-09-K01938_K-1938_E_E_56381700</t>
  </si>
  <si>
    <t>2024-02-19 09:17:38</t>
  </si>
  <si>
    <t>2024-02-19 17:06:19</t>
  </si>
  <si>
    <t>2024-02-17 16:07:09</t>
  </si>
  <si>
    <t>2024-02-17 16:30:29</t>
  </si>
  <si>
    <t>35-26-M01472_ARSLANLAR TR-6 _REMZİYE SOĞUKÇEŞME_95000040952_ _95000040952</t>
  </si>
  <si>
    <t>2024-02-27 14:45:48</t>
  </si>
  <si>
    <t>2024-02-27 18:24:33</t>
  </si>
  <si>
    <t>45-82-M00568_MUSTAFA KİREMİTÇİ TR_MUSTAFA KİREMİTÇİ TR_45-82-M00568_92759458</t>
  </si>
  <si>
    <t>2024-02-26 10:20:09</t>
  </si>
  <si>
    <t>2024-02-26 10:40:24</t>
  </si>
  <si>
    <t>45-71-M00941_DM-1/53-A_DM-1/53-A_45-71-M00941_72055132</t>
  </si>
  <si>
    <t>2024-02-24 11:18:12</t>
  </si>
  <si>
    <t>2024-02-24 13:09:18</t>
  </si>
  <si>
    <t>35-28-M00731_YAHŞELLİ TR-8_C_C_91007249_91007249</t>
  </si>
  <si>
    <t>2024-02-01 19:22:12</t>
  </si>
  <si>
    <t>2024-02-01 22:30:25</t>
  </si>
  <si>
    <t>45-78-M00358_BEZİRGANLI KANAL MAH. TR-1_B_B_91248086_91248086</t>
  </si>
  <si>
    <t>2024-02-27 19:30:29</t>
  </si>
  <si>
    <t>2024-02-27 20:08:38</t>
  </si>
  <si>
    <t>45-71-M00212_DM-4/09A (MALTA SPOR)_ _953208433_ _953208433</t>
  </si>
  <si>
    <t>2024-02-12 04:41:50</t>
  </si>
  <si>
    <t>2024-02-12 09:22:32</t>
  </si>
  <si>
    <t>35-26-M00530_KUŞÇUBURUN-4_D_D_91000247_91000247</t>
  </si>
  <si>
    <t>2024-02-14 17:57:19</t>
  </si>
  <si>
    <t>35-28-M00176_ASARLIK TR-5_DIREK TIPI TRAFO HUCRESI_H01_2110291</t>
  </si>
  <si>
    <t>2024-02-18 09:36:38</t>
  </si>
  <si>
    <t>2024-02-18 17:33:12</t>
  </si>
  <si>
    <t>45-73-M00408_AKKEÇİLİ TR-438 TARIMSAL SULAMA_SANAL BINA_945136332_ _945136332</t>
  </si>
  <si>
    <t>2024-02-21 12:07:04</t>
  </si>
  <si>
    <t>2024-02-21 17:30:58</t>
  </si>
  <si>
    <t>45-81-M00173_GÖKGEDİK TR-1_GÖKGEDİK TR-1_45-81-M00173_2376209</t>
  </si>
  <si>
    <t>2024-02-23 17:56:29</t>
  </si>
  <si>
    <t>2024-02-23 18:46:26</t>
  </si>
  <si>
    <t>35-26-M00725_NİLSAN KÖK_EGE YEM_M02_65911143</t>
  </si>
  <si>
    <t>2024-02-25 11:09:09</t>
  </si>
  <si>
    <t>2024-02-25 11:31:24</t>
  </si>
  <si>
    <t>2024-02-17 21:37:49</t>
  </si>
  <si>
    <t>2024-02-17 23:49:00</t>
  </si>
  <si>
    <t>35-21-L00118_EĞLENHOCA TR-1_EĞLENHOCA TR-1_35-21-L00118_2375349</t>
  </si>
  <si>
    <t>2024-02-28 09:29:36</t>
  </si>
  <si>
    <t>35-09-M01147_M-1147_M-897_M04_47553536</t>
  </si>
  <si>
    <t>2024-02-27 21:56:01</t>
  </si>
  <si>
    <t>2024-02-28 02:49:04</t>
  </si>
  <si>
    <t>45-83-M00349_İZZETTİN DOĞUSU TARIMSAL SULAMA TR-1_A_A_91192424_91192424</t>
  </si>
  <si>
    <t>2024-02-15 15:51:45</t>
  </si>
  <si>
    <t>2024-02-15 16:51:26</t>
  </si>
  <si>
    <t>2024-02-17 09:18:26</t>
  </si>
  <si>
    <t>2024-02-17 17:52:30</t>
  </si>
  <si>
    <t>2024-02-17 18:40:46</t>
  </si>
  <si>
    <t>2024-02-27 19:16:04</t>
  </si>
  <si>
    <t>2024-02-27 22:37:35</t>
  </si>
  <si>
    <t>35-19-L00292_TR-292 (İM-1/TR-2)_50031822_G04_50032159</t>
  </si>
  <si>
    <t>2024-02-17 21:25:23</t>
  </si>
  <si>
    <t>2024-02-17 21:56:20</t>
  </si>
  <si>
    <t>35-26-M00634_YAZIBAŞI DM-6_DM-6/8_M01_2116278</t>
  </si>
  <si>
    <t>2024-02-17 21:39:17</t>
  </si>
  <si>
    <t>2024-02-17 23:36:19</t>
  </si>
  <si>
    <t>35-20-L00263_ALANKIYI TR-1_SANAL BINA_95002784995_ _95002784995</t>
  </si>
  <si>
    <t>2024-02-17 15:59:54</t>
  </si>
  <si>
    <t>2024-02-17 17:31:28</t>
  </si>
  <si>
    <t>35-16-M00171_TIRMANLAR DM_TIRMANLAR_M03_72041528</t>
  </si>
  <si>
    <t>2024-02-17 18:31:21</t>
  </si>
  <si>
    <t>2024-02-17 19:12:15</t>
  </si>
  <si>
    <t>35-18-L00121_L-121_B_B_91126564_91126564</t>
  </si>
  <si>
    <t>2024-02-17 14:01:32</t>
  </si>
  <si>
    <t>2024-02-17 18:33:23</t>
  </si>
  <si>
    <t>35-04-K04982_K-4982_K-4561_K06_95325355</t>
  </si>
  <si>
    <t>2024-02-18 13:05:52</t>
  </si>
  <si>
    <t>2024-02-18 16:38:50</t>
  </si>
  <si>
    <t>35-16-M00139_GÖÇBEYLİ DM_ALİBEYLİ_M05_72044616</t>
  </si>
  <si>
    <t>2024-02-16 12:08:58</t>
  </si>
  <si>
    <t>2024-02-16 12:38:01</t>
  </si>
  <si>
    <t>45-74-M00024_TR-24_TR-30_M04_72244773</t>
  </si>
  <si>
    <t>2024-02-18 10:12:34</t>
  </si>
  <si>
    <t>2024-02-18 11:44:28</t>
  </si>
  <si>
    <t>35-22-M00226_KÜNER TR-3_A_A_56366812_56366812</t>
  </si>
  <si>
    <t>Travers Arızası</t>
  </si>
  <si>
    <t>2024-02-27 13:37:36</t>
  </si>
  <si>
    <t>2024-02-27 15:02:42</t>
  </si>
  <si>
    <t>45-73-M00403_ORHAN BOZYER VE ARK._ _945667796_ _945667796</t>
  </si>
  <si>
    <t>2024-02-28 10:47:39</t>
  </si>
  <si>
    <t>2024-02-28 12:18:44</t>
  </si>
  <si>
    <t>35-25-M00154_ÜRKMEZ M-14_ÜRKMEZ M-14_35-25-M00154_72074108</t>
  </si>
  <si>
    <t>2024-02-15 18:58:51</t>
  </si>
  <si>
    <t>2024-02-15 19:45:29</t>
  </si>
  <si>
    <t>35-01-M01954_M-1954_ _910754414_ _910754414</t>
  </si>
  <si>
    <t>2024-02-22 12:29:11</t>
  </si>
  <si>
    <t>2024-02-22 17:04:57</t>
  </si>
  <si>
    <t>35-23-M00051_YENİFOÇA TR-51_ _950421109_ _950421109</t>
  </si>
  <si>
    <t>2024-02-18 18:05:09</t>
  </si>
  <si>
    <t>2024-02-18 22:40:55</t>
  </si>
  <si>
    <t>45-83-M00111_TR-1/111_TR-1/83_M03_2095623</t>
  </si>
  <si>
    <t>2024-02-28 13:15:19</t>
  </si>
  <si>
    <t>2024-02-28 13:58:29</t>
  </si>
  <si>
    <t>35-01-K03866_K-3866_K-3866_35-01-K03866_2375943</t>
  </si>
  <si>
    <t>2024-02-18 20:21:20</t>
  </si>
  <si>
    <t>2024-02-18 21:23:18</t>
  </si>
  <si>
    <t>45-81-M00003_SELENDİ TR-3_B_B_56386138</t>
  </si>
  <si>
    <t>2024-02-11 23:46:40</t>
  </si>
  <si>
    <t>2024-02-12 00:45:31</t>
  </si>
  <si>
    <t>45-78-M00837_KIZILAVLU KÖK_HatBaşıAyırıcı_100769006_M02_100769006</t>
  </si>
  <si>
    <t>2024-02-29 08:29:59</t>
  </si>
  <si>
    <t>2024-02-29 10:00:59</t>
  </si>
  <si>
    <t>35-09-M00483_M-483 DOĞA DOSTU KONUTLARI_M-1073_M01_100978114</t>
  </si>
  <si>
    <t>2024-02-18 23:13:51</t>
  </si>
  <si>
    <t>2024-02-19 01:34:10</t>
  </si>
  <si>
    <t>45-72-M00601_KARAGÖZLER TR-5_B_B_66338597_66338597</t>
  </si>
  <si>
    <t>2024-02-18 17:26:04</t>
  </si>
  <si>
    <t>2024-02-18 18:48:37</t>
  </si>
  <si>
    <t>45-72-M00079_TR-1/79_C_C_91364209_91364209</t>
  </si>
  <si>
    <t>2024-02-18 20:02:16</t>
  </si>
  <si>
    <t>2024-02-18 21:47:18</t>
  </si>
  <si>
    <t>45-83-M00011_TR-1/11_TR-1/83 KAPTANOĞLU_M015_83843009</t>
  </si>
  <si>
    <t>2024-02-10 13:44:33</t>
  </si>
  <si>
    <t>2024-02-10 15:36:51</t>
  </si>
  <si>
    <t>35-17-M00184_YÜKSEKKÖY TR-1_A_A_91380560_91380560</t>
  </si>
  <si>
    <t>2024-02-18 17:46:04</t>
  </si>
  <si>
    <t>2024-02-18 21:02:09</t>
  </si>
  <si>
    <t>45-78-M00935_MERSİNLİ TR-1_DIREK TIPI TRAFO HUCRESI_H01_2112465</t>
  </si>
  <si>
    <t>2024-02-18 19:29:10</t>
  </si>
  <si>
    <t>2024-02-18 21:09:33</t>
  </si>
  <si>
    <t>35-19-L00139_TR-139 ERİNCİKLER_A_A_91018263_91018263</t>
  </si>
  <si>
    <t>2024-02-21 21:41:52</t>
  </si>
  <si>
    <t>2024-02-21 22:37:39</t>
  </si>
  <si>
    <t>35-15-A00003_OVAKENT İM_ÇATALARMUT _L04_100777366</t>
  </si>
  <si>
    <t>2024-02-19 09:27:59</t>
  </si>
  <si>
    <t>2024-02-19 09:28:38</t>
  </si>
  <si>
    <t>35-07-M02510_M-2510 EGE ORDU İSTİHKAM KÖK_HAVA-RADAR_M04_66864516</t>
  </si>
  <si>
    <t>2024-02-19 10:10:43</t>
  </si>
  <si>
    <t>2024-02-19 10:50:11</t>
  </si>
  <si>
    <t>35-10-K03929_K-3929_ÖZEL_SDP5_5906739</t>
  </si>
  <si>
    <t>2024-02-19 12:01:23</t>
  </si>
  <si>
    <t>2024-02-19 17:17:02</t>
  </si>
  <si>
    <t>35-17-M00056_TR-56_TR-56_35-17-M00056_66228474</t>
  </si>
  <si>
    <t>2024-02-22 10:34:30</t>
  </si>
  <si>
    <t>2024-02-22 12:51:31</t>
  </si>
  <si>
    <t>35-01-K00290_K-290_ _911142805_ _911142805</t>
  </si>
  <si>
    <t>2024-02-11 22:40:15</t>
  </si>
  <si>
    <t>2024-02-12 01:31:04</t>
  </si>
  <si>
    <t>35-23-L00049_FOÇA TR-49_42134487_42134487_56398920_56398920</t>
  </si>
  <si>
    <t>2024-02-23 11:13:55</t>
  </si>
  <si>
    <t>2024-02-23 12:25:53</t>
  </si>
  <si>
    <t>35-26-M00487_ÇAKIRBEYLİ TR-2_NURAN BİNEK_95002663875_ _95002663875</t>
  </si>
  <si>
    <t>2024-02-29 10:07:33</t>
  </si>
  <si>
    <t>2024-02-29 12:18:23</t>
  </si>
  <si>
    <t>2024-02-18 12:58:44</t>
  </si>
  <si>
    <t>2024-02-18 15:56:39</t>
  </si>
  <si>
    <t>35-15-L00440_SEYREKLİ TR-2_SEYREKLİ TR-2_35-15-L00440_2365592</t>
  </si>
  <si>
    <t>2024-02-18 18:27:33</t>
  </si>
  <si>
    <t>2024-02-18 19:05:09</t>
  </si>
  <si>
    <t>35-03-M03437_M-3437(YATIRIM REZERVE)_ _910993444_ _910993444</t>
  </si>
  <si>
    <t>2024-02-22 10:39:31</t>
  </si>
  <si>
    <t>2024-02-22 16:43:07</t>
  </si>
  <si>
    <t>35-23-M00087_EKİZ KÖK_HatBaşıAyırıcı_53134390_M02_53134390</t>
  </si>
  <si>
    <t>2024-02-09 10:03:51</t>
  </si>
  <si>
    <t>2024-02-09 12:51:40</t>
  </si>
  <si>
    <t>35-01-K00765_K-765_K-765_35-01-K00765_61213184</t>
  </si>
  <si>
    <t>2024-02-18 09:35:10</t>
  </si>
  <si>
    <t>2024-02-18 12:21:48</t>
  </si>
  <si>
    <t>35-24-M00094_CUMALI TR-1_B_B_91793584_91793584</t>
  </si>
  <si>
    <t>2024-02-21 13:15:47</t>
  </si>
  <si>
    <t>2024-02-21 16:16:01</t>
  </si>
  <si>
    <t>35-23-M00170_BAĞARASI TR-1_ _950416336_ _950416336</t>
  </si>
  <si>
    <t>2024-02-21 10:18:12</t>
  </si>
  <si>
    <t>2024-02-21 11:00:54</t>
  </si>
  <si>
    <t>35-23-M00224_FOÇAKÖY TR-3_FOÇAKÖY TR-3_35-23-M00224_2363642</t>
  </si>
  <si>
    <t>2024-02-18 18:38:20</t>
  </si>
  <si>
    <t>45-73-M00229_KESTANEDERESİ TR-1_ _967131609_ _967131609</t>
  </si>
  <si>
    <t>2024-02-22 14:40:20</t>
  </si>
  <si>
    <t>2024-02-22 16:45:28</t>
  </si>
  <si>
    <t>35-16-A00001_BERGAMA İM-1_ŞEHİR-5_L05_2094416</t>
  </si>
  <si>
    <t>2024-02-18 10:56:49</t>
  </si>
  <si>
    <t>2024-02-18 12:04:50</t>
  </si>
  <si>
    <t>35-15-L00440_SEYREKLİ TR-2_B_B_56370344_56370344</t>
  </si>
  <si>
    <t>2024-02-18 17:51:43</t>
  </si>
  <si>
    <t>2024-02-18 18:30:21</t>
  </si>
  <si>
    <t>35-15-L01205_KARAKOVA KÖK_KARAKOVA KÖYİÇİ_M03_85268979</t>
  </si>
  <si>
    <t>2024-02-21 10:39:35</t>
  </si>
  <si>
    <t>2024-02-21 11:07:45</t>
  </si>
  <si>
    <t>35-10-L00011_YELKİ TR-11_TRAFO_L03_48439063</t>
  </si>
  <si>
    <t>2024-02-28 11:59:33</t>
  </si>
  <si>
    <t>2024-02-28 14:00:30</t>
  </si>
  <si>
    <t>45-74-M00347_DEMİRCİ DM_YARBASAN_M04_84598119</t>
  </si>
  <si>
    <t>2024-02-21 11:01:02</t>
  </si>
  <si>
    <t>45-71-M00076_DM-3/25 (MUTLU MAH. MUHTARLIK)_ _953210419_ _953210419</t>
  </si>
  <si>
    <t>2024-02-23 12:01:33</t>
  </si>
  <si>
    <t>2024-02-23 17:11:03</t>
  </si>
  <si>
    <t>2024-02-19 10:22:05</t>
  </si>
  <si>
    <t>2024-02-19 14:19:58</t>
  </si>
  <si>
    <t>45-83-M00781_TR-2/100_A_A_91115801_91115801</t>
  </si>
  <si>
    <t>2024-02-28 09:16:10</t>
  </si>
  <si>
    <t>2024-02-28 10:32:45</t>
  </si>
  <si>
    <t>45-83-M00129_URGANLI TR-1 KÖK_0_955161483_ _955161483</t>
  </si>
  <si>
    <t>2024-02-21 18:16:03</t>
  </si>
  <si>
    <t>2024-02-21 20:52:57</t>
  </si>
  <si>
    <t>35-03-K01478_K-1478_ _913424491_ _913424491</t>
  </si>
  <si>
    <t>2024-02-29 12:39:59</t>
  </si>
  <si>
    <t>2024-02-29 14:41:51</t>
  </si>
  <si>
    <t>35-14-M00069_M-69 BAŞKENT SİTESİ_0_956658994_ _956658994</t>
  </si>
  <si>
    <t>2024-02-26 11:23:04</t>
  </si>
  <si>
    <t>2024-02-26 13:26:40</t>
  </si>
  <si>
    <t>35-01-M01536_M-1536_ _910760875_ _910760875</t>
  </si>
  <si>
    <t>2024-02-21 15:14:04</t>
  </si>
  <si>
    <t>2024-02-21 22:05:13</t>
  </si>
  <si>
    <t>2024-02-18 21:40:39</t>
  </si>
  <si>
    <t>2024-02-18 23:43:32</t>
  </si>
  <si>
    <t>35-02-K03183_K-3183_ _99218926_ _99218926</t>
  </si>
  <si>
    <t>2024-02-27 15:57:49</t>
  </si>
  <si>
    <t>2024-02-27 20:01:34</t>
  </si>
  <si>
    <t>35-28-M00188_YAHŞELLİ TR-2_0_953371352_ _953371352</t>
  </si>
  <si>
    <t>2024-02-29 08:06:24</t>
  </si>
  <si>
    <t>2024-02-29 11:34:17</t>
  </si>
  <si>
    <t>35-27-M01054_HALİLBEYLİ TR-5_ _98691062_ _98691062</t>
  </si>
  <si>
    <t>2024-02-29 12:16:14</t>
  </si>
  <si>
    <t>2024-02-29 15:32:50</t>
  </si>
  <si>
    <t>35-26-M00466_ORMANKÖY_A_A_90988603_90988603</t>
  </si>
  <si>
    <t>2024-02-18 18:42:40</t>
  </si>
  <si>
    <t>2024-02-18 20:54:09</t>
  </si>
  <si>
    <t>35-26-M00536_KUŞÇUBURUN-1_KUŞÇUBURUN-1_35-26-M00536_2362206</t>
  </si>
  <si>
    <t>2024-02-22 10:03:02</t>
  </si>
  <si>
    <t>2024-02-22 10:26:01</t>
  </si>
  <si>
    <t>35-14-M00233_AKARCA DM (M-233)_L-47 DENİZKENT SİTESİ_L03_100906078</t>
  </si>
  <si>
    <t>2024-02-16 13:12:39</t>
  </si>
  <si>
    <t>2024-02-16 13:40:22</t>
  </si>
  <si>
    <t>35-17-M00215_YENİ ŞAKRAN TR-15_AB_AB_56355646_56355646</t>
  </si>
  <si>
    <t>2024-02-20 11:55:00</t>
  </si>
  <si>
    <t>2024-02-20 12:46:52</t>
  </si>
  <si>
    <t>35-09-M01279_M-1279 _M-251_M02_78087992</t>
  </si>
  <si>
    <t>2024-02-20 11:55:03</t>
  </si>
  <si>
    <t>2024-02-20 13:29:30</t>
  </si>
  <si>
    <t>2024-02-21 20:09:47</t>
  </si>
  <si>
    <t>2024-02-21 21:25:32</t>
  </si>
  <si>
    <t>35-26-M01142_ZAFER YILMAZ GRUBU_DIREK TIPI TRAFO HUCRESI_H01_2041792</t>
  </si>
  <si>
    <t>2024-02-21 14:53:11</t>
  </si>
  <si>
    <t>2024-02-21 19:26:25</t>
  </si>
  <si>
    <t>35-18-L00416_L-416 KAPALI SPOR SALONU_6283049_6283049_56366821_56366821</t>
  </si>
  <si>
    <t>2024-02-18 09:06:29</t>
  </si>
  <si>
    <t>2024-02-18 18:10:24</t>
  </si>
  <si>
    <t>35-22-M00051_TR-51_ _95002652600_ _95002652600</t>
  </si>
  <si>
    <t>2024-02-18 20:30:35</t>
  </si>
  <si>
    <t>2024-02-18 21:16:46</t>
  </si>
  <si>
    <t>35-09-A00001_EBSO TM_KUŞ CENNETİ_M22_2061595</t>
  </si>
  <si>
    <t>2024-02-18 22:52:43</t>
  </si>
  <si>
    <t>45-79-M00044_SARIGÖL TR-44_SARIGÖL TR-44_45-79-M00044_61354732</t>
  </si>
  <si>
    <t>2024-02-29 09:10:36</t>
  </si>
  <si>
    <t>2024-02-29 12:55:39</t>
  </si>
  <si>
    <t>45-71-M00049_DM-25/17_ _953195430_ _953195430</t>
  </si>
  <si>
    <t>2024-02-18 21:34:48</t>
  </si>
  <si>
    <t>2024-02-18 23:13:17</t>
  </si>
  <si>
    <t>2024-02-18 19:08:49</t>
  </si>
  <si>
    <t>2024-02-19 02:18:04</t>
  </si>
  <si>
    <t>35-18-L00200_L-200_ _950452097_ _950452097</t>
  </si>
  <si>
    <t>2024-02-22 10:25:12</t>
  </si>
  <si>
    <t>2024-02-22 17:52:03</t>
  </si>
  <si>
    <t>35-01-M02370_M-2370_M-2370 (YATIRIM REZERVE)_35-01-M02370_79573976</t>
  </si>
  <si>
    <t>2024-02-19 09:11:58</t>
  </si>
  <si>
    <t>2024-02-19 17:05:32</t>
  </si>
  <si>
    <t>35-07-K04538_K-4538_SANAL BINA_915133049_ _915133049</t>
  </si>
  <si>
    <t>2024-02-20 11:48:28</t>
  </si>
  <si>
    <t>2024-02-20 13:06:26</t>
  </si>
  <si>
    <t>2024-02-18 23:27:14</t>
  </si>
  <si>
    <t>2024-02-18 23:53:08</t>
  </si>
  <si>
    <t>35-10-K03929_K-3929_K-3929_35-10-K03929_2368578</t>
  </si>
  <si>
    <t>2024-02-19 00:18:41</t>
  </si>
  <si>
    <t>45-83-M00691_SEYİRKENT TR-1_ERGENEKON TR-10_M02_61334548</t>
  </si>
  <si>
    <t>2024-02-19 07:32:03</t>
  </si>
  <si>
    <t>2024-02-19 07:46:55</t>
  </si>
  <si>
    <t>35-15-M00042_TR-42_ _950374105_ _950374105</t>
  </si>
  <si>
    <t>2024-02-21 17:42:25</t>
  </si>
  <si>
    <t>2024-02-21 21:23:44</t>
  </si>
  <si>
    <t>35-02-M00510_M-510 GEÇİT_M-313_M04_74189960</t>
  </si>
  <si>
    <t>2024-02-16 13:33:22</t>
  </si>
  <si>
    <t>2024-02-16 15:21:35</t>
  </si>
  <si>
    <t>35-23-M00224_FOÇAKÖY TR-3_A_A_56357414_56357414</t>
  </si>
  <si>
    <t>2024-02-15 10:32:59</t>
  </si>
  <si>
    <t>2024-02-15 13:15:46</t>
  </si>
  <si>
    <t>35-01-K01744_K-1744_K-2807_K02_2049061</t>
  </si>
  <si>
    <t>2024-02-29 11:11:50</t>
  </si>
  <si>
    <t>2024-02-29 13:03:20</t>
  </si>
  <si>
    <t>35-14-M00223_M-223_0_956652811_ _956652811</t>
  </si>
  <si>
    <t>2024-02-18 20:21:39</t>
  </si>
  <si>
    <t>2024-02-18 21:48:45</t>
  </si>
  <si>
    <t>35-16-L00075_TR-75_0_953347728_ _953347728</t>
  </si>
  <si>
    <t>2024-02-26 10:54:43</t>
  </si>
  <si>
    <t>2024-02-26 12:03:04</t>
  </si>
  <si>
    <t>35-19-M00207_ZEYTİNLER TR-1_D_D_91246591_91246591</t>
  </si>
  <si>
    <t>2024-02-13 08:26:48</t>
  </si>
  <si>
    <t>2024-02-13 11:23:55</t>
  </si>
  <si>
    <t>35-25-M00170_PAYAMLI M-20_KAPI_KILITLI_956650642_ _956650642</t>
  </si>
  <si>
    <t>2024-02-18 20:12:29</t>
  </si>
  <si>
    <t>2024-02-18 22:07:23</t>
  </si>
  <si>
    <t>2024-02-20 12:51:02</t>
  </si>
  <si>
    <t>2024-02-20 13:06:28</t>
  </si>
  <si>
    <t>45-72-M00678_DM-2/TR-18_0_956509837_ _956509837</t>
  </si>
  <si>
    <t>2024-02-18 18:10:17</t>
  </si>
  <si>
    <t>2024-02-18 18:35:49</t>
  </si>
  <si>
    <t>35-20-L00430_ÇAMLIBEL TR-2_0_955198050_ _955198050</t>
  </si>
  <si>
    <t>2024-02-27 11:13:31</t>
  </si>
  <si>
    <t>2024-02-27 17:38:37</t>
  </si>
  <si>
    <t>2024-02-22 10:35:17</t>
  </si>
  <si>
    <t>2024-02-22 11:32:20</t>
  </si>
  <si>
    <t>35-03-M01104_M-1104_M-1104_35-03-M01104_41951285</t>
  </si>
  <si>
    <t>2024-02-14 09:03:13</t>
  </si>
  <si>
    <t>2024-02-14 16:30:13</t>
  </si>
  <si>
    <t>35-19-M00077_TR-77 ÇEŞMEALTI KÖK_SANAL BINA_95002391265_ _95002391265</t>
  </si>
  <si>
    <t>2024-02-18 19:02:33</t>
  </si>
  <si>
    <t>2024-02-18 20:51:12</t>
  </si>
  <si>
    <t>35-16-L00067_TR-67_PANO_953354811_ _953354811</t>
  </si>
  <si>
    <t>2024-02-28 10:34:26</t>
  </si>
  <si>
    <t>2024-02-28 13:21:01</t>
  </si>
  <si>
    <t>2024-02-22 10:53:46</t>
  </si>
  <si>
    <t>2024-02-22 11:14:02</t>
  </si>
  <si>
    <t>35-17-M00210_YENİ ŞAKRAN TR-10_ _950315189_ _950315189</t>
  </si>
  <si>
    <t>2024-02-18 18:07:31</t>
  </si>
  <si>
    <t>2024-02-18 19:42:59</t>
  </si>
  <si>
    <t>35-04-K03211_K-3211_ _953025887_ _953025887</t>
  </si>
  <si>
    <t>2024-02-18 18:28:37</t>
  </si>
  <si>
    <t>2024-02-18 20:21:30</t>
  </si>
  <si>
    <t>35-19-L00186_GÜLBAHÇE TR-5 (TR-186)_0_956692421_ _956692421</t>
  </si>
  <si>
    <t>2024-02-13 06:26:33</t>
  </si>
  <si>
    <t>2024-02-13 10:48:20</t>
  </si>
  <si>
    <t>35-28-M00153_KOYUNDERE TR-14_6283539__5846867</t>
  </si>
  <si>
    <t>2024-02-18 17:21:24</t>
  </si>
  <si>
    <t>2024-02-18 18:08:58</t>
  </si>
  <si>
    <t>45-73-M00275_KASAPLI ŞENDURAK TR-1_ _945662031_ _945662031</t>
  </si>
  <si>
    <t>2024-02-28 08:33:38</t>
  </si>
  <si>
    <t>2024-02-28 09:36:44</t>
  </si>
  <si>
    <t>2024-02-22 12:30:50</t>
  </si>
  <si>
    <t>2024-02-22 16:39:41</t>
  </si>
  <si>
    <t>35-01-K00845_K-845_A_A_56370070_56370070</t>
  </si>
  <si>
    <t>2024-02-21 09:29:18</t>
  </si>
  <si>
    <t>2024-02-21 12:32:15</t>
  </si>
  <si>
    <t>35-18-A00001_ÇEŞME İM_OTELLER-GERİLİM ÖLÇÜ_M08_2084942</t>
  </si>
  <si>
    <t>2024-02-18 20:38:07</t>
  </si>
  <si>
    <t>2024-02-18 20:58:10</t>
  </si>
  <si>
    <t>35-02-K01081_K-1081_Ziya Gümüşdiş_913101284_ _913101284</t>
  </si>
  <si>
    <t>2024-02-29 11:32:11</t>
  </si>
  <si>
    <t>2024-02-29 12:43:47</t>
  </si>
  <si>
    <t>35-29-M00002_TİRE DM-2_DM2/17_M08_2060767</t>
  </si>
  <si>
    <t>2024-02-29 10:05:44</t>
  </si>
  <si>
    <t>2024-02-29 12:41:15</t>
  </si>
  <si>
    <t>35-15-L00123_TEKKE TR-1_TEKKE TR-1_35-15-L00123_2362232</t>
  </si>
  <si>
    <t>2024-02-18 18:37:58</t>
  </si>
  <si>
    <t>2024-02-18 20:44:02</t>
  </si>
  <si>
    <t>2024-02-18 22:03:12</t>
  </si>
  <si>
    <t>35-26-M00093_TR-93_6018369_6018369_56359893_56359893</t>
  </si>
  <si>
    <t>2024-02-28 08:44:53</t>
  </si>
  <si>
    <t>2024-02-28 09:52:35</t>
  </si>
  <si>
    <t>35-18-L00330_L-330 DENİZKIZI-1_B_B_91253237_91253237</t>
  </si>
  <si>
    <t>2024-02-21 11:19:03</t>
  </si>
  <si>
    <t>2024-02-21 19:15:29</t>
  </si>
  <si>
    <t>35-28-M00234_EMİRALEM TR-16_EMİRALEM TR-16_35-28-M00234_2369595</t>
  </si>
  <si>
    <t>2024-02-21 18:55:30</t>
  </si>
  <si>
    <t>2024-02-21 19:37:07</t>
  </si>
  <si>
    <t>2024-02-18 23:07:46</t>
  </si>
  <si>
    <t>2024-02-19 00:02:24</t>
  </si>
  <si>
    <t>35-01-K01712_K-1712_K-1712_35-01-K01712_2368705</t>
  </si>
  <si>
    <t>2024-02-18 15:19:15</t>
  </si>
  <si>
    <t>2024-02-18 17:38:19</t>
  </si>
  <si>
    <t>2024-02-21 11:31:22</t>
  </si>
  <si>
    <t>2024-02-21 18:11:10</t>
  </si>
  <si>
    <t>45-71-M02152_OTOYOL SANCAKLIBOZKÖY DM_BAĞYURDU TM_M01_61455634</t>
  </si>
  <si>
    <t>2024-02-21 13:33:12</t>
  </si>
  <si>
    <t>2024-02-21 20:45:12</t>
  </si>
  <si>
    <t>45-75-M00314_DİKİLİTAŞ TR-1_DİKİLİTAŞ TR-1_45-75-M00314_2372949</t>
  </si>
  <si>
    <t>2024-02-25 10:43:14</t>
  </si>
  <si>
    <t>2024-02-25 13:28:56</t>
  </si>
  <si>
    <t>45-77-A00001_KULA İM_HatBaşıAyırıcı_89716736_M01_89716736</t>
  </si>
  <si>
    <t>2024-02-21 11:58:05</t>
  </si>
  <si>
    <t>2024-02-21 21:37:02</t>
  </si>
  <si>
    <t>35-16-M00139_GÖÇBEYLİ DM_HatBaşıAyırıcı_53140550_M05_53140550</t>
  </si>
  <si>
    <t>2024-02-23 12:25:58</t>
  </si>
  <si>
    <t>2024-02-23 15:32:13</t>
  </si>
  <si>
    <t>35-24-L00226_TR-33 TOKİ_B_B2_56421111</t>
  </si>
  <si>
    <t>2024-02-12 16:13:35</t>
  </si>
  <si>
    <t>2024-02-12 16:41:03</t>
  </si>
  <si>
    <t>35-28-M00113_KOYUNDERE TR-20_KOYUNDERE TR-20_35-28-M00113_66522955</t>
  </si>
  <si>
    <t>2024-02-29 12:42:04</t>
  </si>
  <si>
    <t>2024-02-29 14:02:09</t>
  </si>
  <si>
    <t>2024-02-19 06:46:44</t>
  </si>
  <si>
    <t>2024-02-19 09:20:05</t>
  </si>
  <si>
    <t>45-72-M00070_TR-1/70_TR-1/71_M03_83462654</t>
  </si>
  <si>
    <t>2024-02-20 13:28:56</t>
  </si>
  <si>
    <t>2024-02-20 14:02:16</t>
  </si>
  <si>
    <t>45-83-M00720_TR-2/122___72373850_72373850</t>
  </si>
  <si>
    <t>2024-02-28 00:59:30</t>
  </si>
  <si>
    <t>2024-02-28 01:31:14</t>
  </si>
  <si>
    <t>35-28-M00203_HASANLAR TR-1_A_A_91326103_91326103</t>
  </si>
  <si>
    <t>2024-02-12 22:23:44</t>
  </si>
  <si>
    <t>2024-02-12 22:53:53</t>
  </si>
  <si>
    <t>2024-02-23 09:01:52</t>
  </si>
  <si>
    <t>2024-02-23 12:25:01</t>
  </si>
  <si>
    <t>35-09-M01480_M-1480_M-1504_M04_47436487</t>
  </si>
  <si>
    <t>2024-02-18 23:49:25</t>
  </si>
  <si>
    <t>2024-02-18 08:04:18</t>
  </si>
  <si>
    <t>2024-02-18 08:50:19</t>
  </si>
  <si>
    <t>35-24-L00031_POYRACIK TR-8_POYRACIK TR-8_35-24-L00031_2377048</t>
  </si>
  <si>
    <t>2024-02-21 17:28:01</t>
  </si>
  <si>
    <t>2024-02-21 18:35:06</t>
  </si>
  <si>
    <t>35-22-M00086_ÇİLE DM_AHMETBEYLİ_M06_50064044</t>
  </si>
  <si>
    <t>2024-02-18 21:14:00</t>
  </si>
  <si>
    <t>2024-02-18 21:40:33</t>
  </si>
  <si>
    <t>35-21-L00131_ARDIÇ TR-8_0_953366493_ _953366493</t>
  </si>
  <si>
    <t>2024-02-29 11:52:13</t>
  </si>
  <si>
    <t>2024-02-29 18:17:23</t>
  </si>
  <si>
    <t>35-18-A00005_ALAÇATI TM_ÇİFTLİK_M22_2055633</t>
  </si>
  <si>
    <t>2024-02-19 09:36:43</t>
  </si>
  <si>
    <t>2024-02-19 18:09:37</t>
  </si>
  <si>
    <t>35-02-K01362_K-1362_TRAFO_K03_2044336</t>
  </si>
  <si>
    <t>2024-02-29 13:07:04</t>
  </si>
  <si>
    <t>2024-02-29 17:20:48</t>
  </si>
  <si>
    <t>2024-02-20 09:34:38</t>
  </si>
  <si>
    <t>2024-02-20 13:15:56</t>
  </si>
  <si>
    <t>2024-02-18 09:38:40</t>
  </si>
  <si>
    <t>2024-02-18 10:57:06</t>
  </si>
  <si>
    <t>2024-02-26 10:50:46</t>
  </si>
  <si>
    <t>2024-02-26 11:45:46</t>
  </si>
  <si>
    <t>35-28-M00388_VİLLAKENT TR-4_C_TR4C1_5906899</t>
  </si>
  <si>
    <t>2024-02-27 10:30:03</t>
  </si>
  <si>
    <t>2024-02-27 19:21:56</t>
  </si>
  <si>
    <t>35-19-L00111_TR-111 ZEYTİNALANI_TR-113_L02_2333958</t>
  </si>
  <si>
    <t>2024-02-27 10:06:22</t>
  </si>
  <si>
    <t>2024-02-27 10:24:39</t>
  </si>
  <si>
    <t>35-16-A00001_BERGAMA İM-1_ŞEHİR-3_L03_2093767</t>
  </si>
  <si>
    <t>2024-02-18 08:59:15</t>
  </si>
  <si>
    <t>2024-02-18 10:28:10</t>
  </si>
  <si>
    <t>35-04-K04133_K-4133_ _912495296_ _912495296</t>
  </si>
  <si>
    <t>2024-02-16 09:10:17</t>
  </si>
  <si>
    <t>2024-02-16 12:15:49</t>
  </si>
  <si>
    <t>45-79-M00416_DİNDARLI TR-1_ _945560675_ _945560675</t>
  </si>
  <si>
    <t>2024-02-28 10:52:40</t>
  </si>
  <si>
    <t>2024-02-28 12:49:06</t>
  </si>
  <si>
    <t>35-15-L00440_SEYREKLİ TR-2_ _950370897_ _950370897</t>
  </si>
  <si>
    <t>2024-02-20 10:29:08</t>
  </si>
  <si>
    <t>2024-02-20 12:15:39</t>
  </si>
  <si>
    <t>35-19-L00085_TR-85_C_C_90947982_90947982</t>
  </si>
  <si>
    <t>2024-02-19 09:21:40</t>
  </si>
  <si>
    <t>2024-02-19 16:19:28</t>
  </si>
  <si>
    <t>35-22-M00179_ATAKÖY OVA TR-4_B_B_56353321_56353321</t>
  </si>
  <si>
    <t>2024-02-16 13:34:54</t>
  </si>
  <si>
    <t>2024-02-16 15:51:58</t>
  </si>
  <si>
    <t>35-28-M00384_VİLLAKENT TR-9_ _95001431751_ _95001431751</t>
  </si>
  <si>
    <t>2024-02-18 17:47:41</t>
  </si>
  <si>
    <t>2024-02-18 19:53:43</t>
  </si>
  <si>
    <t>35-28-M00462_TÜRKELLİ TR-1_D_D_56374020_56374020</t>
  </si>
  <si>
    <t>2024-02-21 12:39:07</t>
  </si>
  <si>
    <t>2024-02-21 18:10:41</t>
  </si>
  <si>
    <t>35-28-M00176_ASARLIK TR-5_D_D_65514255_65514255</t>
  </si>
  <si>
    <t>2024-02-18 21:13:52</t>
  </si>
  <si>
    <t>2024-02-18 22:32:05</t>
  </si>
  <si>
    <t>35-01-K01439_K-1439_K-1439_35-01-K01439_60333895</t>
  </si>
  <si>
    <t>2024-02-20 11:17:49</t>
  </si>
  <si>
    <t>2024-02-20 12:14:00</t>
  </si>
  <si>
    <t>35-21-L00113_BOYABAĞ TR-1_B_B_91336682_91336682</t>
  </si>
  <si>
    <t>2024-02-12 14:56:02</t>
  </si>
  <si>
    <t>2024-02-12 17:29:29</t>
  </si>
  <si>
    <t>45-81-M00003_SELENDİ TR-3_A_A_56400727_56400727</t>
  </si>
  <si>
    <t>2024-02-12 20:31:56</t>
  </si>
  <si>
    <t>2024-02-12 21:05:26</t>
  </si>
  <si>
    <t>2024-02-17 11:19:28</t>
  </si>
  <si>
    <t>2024-02-17 17:04:59</t>
  </si>
  <si>
    <t>2024-02-18 23:41:04</t>
  </si>
  <si>
    <t>2024-02-18 23:42:24</t>
  </si>
  <si>
    <t>2024-02-19 07:07:09</t>
  </si>
  <si>
    <t>2024-02-19 08:51:34</t>
  </si>
  <si>
    <t>35-22-K00138_K-138 GÖRECE_B_B_91312070_91312070</t>
  </si>
  <si>
    <t>2024-02-19 10:30:04</t>
  </si>
  <si>
    <t>2024-02-19 12:48:14</t>
  </si>
  <si>
    <t>2024-02-19 01:25:53</t>
  </si>
  <si>
    <t>2024-02-19 02:28:51</t>
  </si>
  <si>
    <t>2024-02-27 10:31:23</t>
  </si>
  <si>
    <t>2024-02-27 18:24:04</t>
  </si>
  <si>
    <t>35-26-L00168_EĞRECİ TR-2_C_C_90996016</t>
  </si>
  <si>
    <t>2024-02-02 14:38:28</t>
  </si>
  <si>
    <t>2024-02-02 17:33:58</t>
  </si>
  <si>
    <t>35-04-K04099_K-4099_TR-1_K02_2310292</t>
  </si>
  <si>
    <t>2024-02-20 13:36:04</t>
  </si>
  <si>
    <t>2024-02-20 14:20:12</t>
  </si>
  <si>
    <t>35-03-K00418_K-418_F_F_56374239_56374239</t>
  </si>
  <si>
    <t>2024-02-29 11:15:13</t>
  </si>
  <si>
    <t>2024-02-29 13:24:57</t>
  </si>
  <si>
    <t>35-01-M02792_M-2792_C_1C_5862501</t>
  </si>
  <si>
    <t>2024-02-28 07:34:33</t>
  </si>
  <si>
    <t>2024-02-28 09:21:01</t>
  </si>
  <si>
    <t>35-01-M01536_M-1536_A_A_60982798_60982798</t>
  </si>
  <si>
    <t>2024-02-18 23:03:35</t>
  </si>
  <si>
    <t>2024-02-18 23:56:19</t>
  </si>
  <si>
    <t>35-23-M00302_FOÇA CEZA İNFAZ KURUMU KÖK_BAĞARASI DM GİRİŞ_M03_67574132</t>
  </si>
  <si>
    <t>2024-02-20 12:39:42</t>
  </si>
  <si>
    <t>2024-02-20 13:39:11</t>
  </si>
  <si>
    <t>45-83-M00691_SEYİRKENT TR-1_DAHİLİ TRF SEYİRKENT_M03_61334550</t>
  </si>
  <si>
    <t>2024-02-19 06:49:24</t>
  </si>
  <si>
    <t>35-30-M00059_TOLGAR YAPI KOOP TR_SANAL BINA_948523077_ _948523077</t>
  </si>
  <si>
    <t>2024-02-20 12:02:24</t>
  </si>
  <si>
    <t>2024-02-20 15:45:55</t>
  </si>
  <si>
    <t>45-78-A00005_DEMİRKÖPRÜ TM_HatBaşıAyırıcı_53139734_M05_53139734</t>
  </si>
  <si>
    <t>2024-02-18 22:27:40</t>
  </si>
  <si>
    <t>2024-02-19 01:41:01</t>
  </si>
  <si>
    <t>45-71-M01598_BAĞYOLU TR-1_BAĞYOLU TR-1_45-71-M01598_2355937</t>
  </si>
  <si>
    <t>2024-02-28 13:05:54</t>
  </si>
  <si>
    <t>2024-02-28 13:58:50</t>
  </si>
  <si>
    <t>35-29-L00056_KIZILCAAVLU KÖK_AYHAN GÜLCÜOĞLU_L04_72209634</t>
  </si>
  <si>
    <t>2024-02-23 12:51:57</t>
  </si>
  <si>
    <t>2024-02-23 13:46:55</t>
  </si>
  <si>
    <t>2024-02-20 13:23:19</t>
  </si>
  <si>
    <t>2024-02-20 15:37:03</t>
  </si>
  <si>
    <t>45-72-A00002_MORALILAR İM_MORALILAR TARIMSAL SULAMA_L04_2097902</t>
  </si>
  <si>
    <t>2024-02-17 09:06:47</t>
  </si>
  <si>
    <t>2024-02-17 15:57:41</t>
  </si>
  <si>
    <t>35-21-L00074_PARLAK TR-1_PARLAK TR-1_35-21-L00074_76841151</t>
  </si>
  <si>
    <t>2024-02-16 13:31:36</t>
  </si>
  <si>
    <t>2024-02-16 20:36:09</t>
  </si>
  <si>
    <t>2024-02-20 12:17:31</t>
  </si>
  <si>
    <t>2024-02-20 13:16:15</t>
  </si>
  <si>
    <t>45-74-M00221_KADIBOĞAN TR-1_D_D_56352219_56352219</t>
  </si>
  <si>
    <t>2024-02-26 09:49:46</t>
  </si>
  <si>
    <t>2024-02-26 10:56:37</t>
  </si>
  <si>
    <t>45-78-M01161_ÇAPAKLI KÖK_YAĞBASAN_M07_78225762</t>
  </si>
  <si>
    <t>2024-02-21 11:37:02</t>
  </si>
  <si>
    <t>2024-02-21 12:07:17</t>
  </si>
  <si>
    <t>45-77-L00203_BATTALMUSTAFA PEHLİVANLAR TR-1_A_A_91381617_91381617</t>
  </si>
  <si>
    <t>2024-02-18 09:11:07</t>
  </si>
  <si>
    <t>2024-02-18 10:04:23</t>
  </si>
  <si>
    <t>45-76-M00010_KIRKAĞAÇ TR-10_B_B1_5976104</t>
  </si>
  <si>
    <t>2024-02-21 20:57:38</t>
  </si>
  <si>
    <t>2024-02-21 21:31:31</t>
  </si>
  <si>
    <t>45-71-M00394_DM-25/15_ _953191163_ _953191163</t>
  </si>
  <si>
    <t>2024-02-21 11:00:14</t>
  </si>
  <si>
    <t>2024-02-21 15:27:46</t>
  </si>
  <si>
    <t>45-71-M00123_GÜZELKÖY KÖK_SULAMA_M06_50218015</t>
  </si>
  <si>
    <t>2024-02-22 10:40:22</t>
  </si>
  <si>
    <t>2024-02-22 12:03:16</t>
  </si>
  <si>
    <t>35-10-M02337_M-2337_SANAL BINA_915185333_ _915185333</t>
  </si>
  <si>
    <t>2024-02-24 11:19:37</t>
  </si>
  <si>
    <t>2024-02-24 14:57:35</t>
  </si>
  <si>
    <t>45-73-M00150_KEMALİYE DM (TR-1)_AKKEÇİLİ ÇIKIŞ_M01_66716009</t>
  </si>
  <si>
    <t>2024-02-28 09:25:57</t>
  </si>
  <si>
    <t>2024-02-28 10:19:30</t>
  </si>
  <si>
    <t>35-01-M02916_M-2916_E_E_60983529_60983529</t>
  </si>
  <si>
    <t>2024-02-18 20:57:25</t>
  </si>
  <si>
    <t>2024-02-18 21:55:42</t>
  </si>
  <si>
    <t>35-02-K01017_K-1017_Yerbil_910020018_ _910020018</t>
  </si>
  <si>
    <t>2024-02-26 11:02:40</t>
  </si>
  <si>
    <t>2024-02-26 13:06:56</t>
  </si>
  <si>
    <t>35-31-L00341_TAŞLIYATAK TR-7_TAŞLIYATAK TR-7_35-31-L00341_2365270</t>
  </si>
  <si>
    <t>2024-02-22 09:44:05</t>
  </si>
  <si>
    <t>2024-02-22 10:28:32</t>
  </si>
  <si>
    <t>35-21-L00093_YAYLA KÖYÜ TR-1_A_A_91303931_91303931</t>
  </si>
  <si>
    <t>2024-02-18 20:42:22</t>
  </si>
  <si>
    <t>2024-02-18 22:47:33</t>
  </si>
  <si>
    <t>2024-02-21 11:32:38</t>
  </si>
  <si>
    <t>2024-02-21 13:23:12</t>
  </si>
  <si>
    <t>2024-02-26 11:44:31</t>
  </si>
  <si>
    <t>2024-02-26 14:39:17</t>
  </si>
  <si>
    <t>2024-02-20 13:19:05</t>
  </si>
  <si>
    <t>2024-02-20 15:25:11</t>
  </si>
  <si>
    <t>45-85-L00171_TAŞKUYUCAK TR-1_TAŞKUYUCAK TR-1_45-85-L00171_92685545</t>
  </si>
  <si>
    <t>2024-02-24 10:08:59</t>
  </si>
  <si>
    <t>2024-02-24 12:01:19</t>
  </si>
  <si>
    <t>45-71-M02146_KAYAPINAR KÖK_HatBaşıAyırıcı_53134567_M05_53134567</t>
  </si>
  <si>
    <t>2024-02-18 08:58:44</t>
  </si>
  <si>
    <t>35-03-M00997_M-997_ _913278411_ _913278411</t>
  </si>
  <si>
    <t>2024-02-21 11:12:36</t>
  </si>
  <si>
    <t>2024-02-21 11:52:06</t>
  </si>
  <si>
    <t>45-72-L00111_SUDELİĞİ KÖK_HatBaşıAyırıcı_53139634_L01_53139634</t>
  </si>
  <si>
    <t>2024-02-24 09:05:20</t>
  </si>
  <si>
    <t>2024-02-24 12:11:52</t>
  </si>
  <si>
    <t>35-20-L00103_TOKATBAŞI TR-3_SANAL BINA_915022216_ _915022216</t>
  </si>
  <si>
    <t>2024-02-22 10:17:02</t>
  </si>
  <si>
    <t>2024-02-22 11:45:51</t>
  </si>
  <si>
    <t>45-72-M00309_KAPAKLI DM_RAHMİYE-1 TARIMSAL SULAMA_M06_2099424</t>
  </si>
  <si>
    <t>2024-02-29 10:48:52</t>
  </si>
  <si>
    <t>2024-02-29 11:15:26</t>
  </si>
  <si>
    <t>45-72-M00010_TR-1/10_TR-1/12_M02_85209785</t>
  </si>
  <si>
    <t>2024-02-19 01:33:34</t>
  </si>
  <si>
    <t>2024-02-19 02:27:00</t>
  </si>
  <si>
    <t>45-71-M00077_İĞDECİK KÖK_SULAMALAR_M05_72234123</t>
  </si>
  <si>
    <t>2024-02-20 11:00:45</t>
  </si>
  <si>
    <t>2024-02-20 13:30:01</t>
  </si>
  <si>
    <t>45-71-M00156_DM-2/26 (ŞEHİTLER OKULU TR)_F_f3b_45193792</t>
  </si>
  <si>
    <t>2024-02-13 17:16:32</t>
  </si>
  <si>
    <t>2024-02-13 20:13:00</t>
  </si>
  <si>
    <t>45-71-M00594_MURADİYE DM-5/7 KÖK_MURADİYE DM-5/8_M05_2303011</t>
  </si>
  <si>
    <t>2024-02-21 12:00:45</t>
  </si>
  <si>
    <t>2024-02-21 12:18:16</t>
  </si>
  <si>
    <t>35-26-A00005_ÖZBEY İM_İÇME SUYU_L11_2066114</t>
  </si>
  <si>
    <t>2024-02-17 12:42:08</t>
  </si>
  <si>
    <t>2024-02-17 13:29:26</t>
  </si>
  <si>
    <t>45-83-A00004_DERBENT İM-DM_CANBAZLI KÖK_M02_2097293</t>
  </si>
  <si>
    <t>2024-02-18 13:19:25</t>
  </si>
  <si>
    <t>35-02-M01056_M-1056_D_D_56365196_56365196</t>
  </si>
  <si>
    <t>2024-02-21 11:08:39</t>
  </si>
  <si>
    <t>2024-02-21 13:05:23</t>
  </si>
  <si>
    <t>45-84-L00035_AHMETLİ TR-35 DEMİRYOLU_AHMETLİ TR-35 DEMİRYOLU_45-84-L00035_2367098</t>
  </si>
  <si>
    <t>2024-02-22 09:45:00</t>
  </si>
  <si>
    <t>2024-02-22 16:16:17</t>
  </si>
  <si>
    <t>45-85-A00001_GÖLMARMARA İM_HACIVELİLER_L09_100832095</t>
  </si>
  <si>
    <t>2024-02-22 17:10:20</t>
  </si>
  <si>
    <t>2024-02-22 17:59:45</t>
  </si>
  <si>
    <t>35-18-L00142_L-142 MAVİ BESTE SİTESİ_ _950443498_ _950443498</t>
  </si>
  <si>
    <t>2024-02-28 11:39:55</t>
  </si>
  <si>
    <t>2024-02-28 14:16:38</t>
  </si>
  <si>
    <t>35-27-L00023_ARMUTLU TR-23_ _912288843_ _912288843</t>
  </si>
  <si>
    <t>2024-02-29 12:01:32</t>
  </si>
  <si>
    <t>2024-02-29 13:41:23</t>
  </si>
  <si>
    <t>45-78-L00113_TR-113_ _95000133550_ _95000133550</t>
  </si>
  <si>
    <t>2024-02-23 15:53:31</t>
  </si>
  <si>
    <t>2024-02-23 19:52:55</t>
  </si>
  <si>
    <t>35-18-L00528_KAREL KÖK__L03_72061145</t>
  </si>
  <si>
    <t>2024-02-25 11:35:47</t>
  </si>
  <si>
    <t>2024-02-25 12:37:40</t>
  </si>
  <si>
    <t>35-19-L00139_TR-139 ERİNCİKLER_TR-139 ERİNCİKLER_35-19-L00139_2350480</t>
  </si>
  <si>
    <t>2024-02-21 22:49:28</t>
  </si>
  <si>
    <t>45-77-L00158_BAŞIBÜYÜK KÖK_HatBaşıAyırıcı_76564790_L03_76564790</t>
  </si>
  <si>
    <t>2024-02-24 10:20:21</t>
  </si>
  <si>
    <t>2024-02-24 12:48:07</t>
  </si>
  <si>
    <t>2024-02-20 15:50:22</t>
  </si>
  <si>
    <t>2024-02-20 16:13:30</t>
  </si>
  <si>
    <t>35-09-M00361_M-361_HatBaşıAyırıcı_53137772_M04_53137772</t>
  </si>
  <si>
    <t>2024-02-20 14:53:11</t>
  </si>
  <si>
    <t>2024-02-20 20:08:27</t>
  </si>
  <si>
    <t>35-29-M00013_DM-1/13_48346098_48346098_56367743_56367743</t>
  </si>
  <si>
    <t>2024-02-17 09:52:14</t>
  </si>
  <si>
    <t>2024-02-17 12:47:58</t>
  </si>
  <si>
    <t>45-72-M00413_SAZOBA DM_BEYOBA ÇIKIŞ_M05_2331529</t>
  </si>
  <si>
    <t>2024-02-20 10:46:51</t>
  </si>
  <si>
    <t>2024-02-20 13:58:51</t>
  </si>
  <si>
    <t>2024-02-18 08:48:54</t>
  </si>
  <si>
    <t>2024-02-18 17:31:06</t>
  </si>
  <si>
    <t>35-18-L00179_L-179_ _950443323_ _950443323</t>
  </si>
  <si>
    <t>2024-02-09 18:35:34</t>
  </si>
  <si>
    <t>2024-02-10 00:13:14</t>
  </si>
  <si>
    <t>35-28-M00176_ASARLIK TR-5_A_A_56375816_56375816</t>
  </si>
  <si>
    <t>2024-02-21 22:56:18</t>
  </si>
  <si>
    <t>2024-02-22 02:09:42</t>
  </si>
  <si>
    <t>45-77-M00010_SANDAL TR-3_A_A_91278272</t>
  </si>
  <si>
    <t>2024-02-14 18:38:02</t>
  </si>
  <si>
    <t>2024-02-14 19:38:47</t>
  </si>
  <si>
    <t>45-78-L00050_TR-50_TR-50_45-78-L00050_65907331</t>
  </si>
  <si>
    <t>2024-02-03 11:20:13</t>
  </si>
  <si>
    <t>2024-02-03 12:57:39</t>
  </si>
  <si>
    <t>35-01-K01162_K-1162_ _910592742_ _910592742</t>
  </si>
  <si>
    <t>2024-02-22 17:29:10</t>
  </si>
  <si>
    <t>2024-02-22 18:27:07</t>
  </si>
  <si>
    <t>35-22-M00261_OĞLANANASI TR-8_0_955290984_ _955290984</t>
  </si>
  <si>
    <t>2024-02-29 10:11:17</t>
  </si>
  <si>
    <t>2024-02-29 13:49:08</t>
  </si>
  <si>
    <t>35-25-M00029_GÜMÜLDÜR DM-3 (M-29)_GÜMÜLDÜR M-30_M04_72083798</t>
  </si>
  <si>
    <t>2024-02-12 20:27:55</t>
  </si>
  <si>
    <t>2024-02-12 22:40:00</t>
  </si>
  <si>
    <t>35-28-M00174_ASARLIK TR-16_ASARLIK TR-16_35-28-M00174_66531306</t>
  </si>
  <si>
    <t>2024-02-19 09:52:40</t>
  </si>
  <si>
    <t>2024-02-19 16:51:17</t>
  </si>
  <si>
    <t>35-03-M01929_M-1929 GEÇİT_M-2033_M02_66740322</t>
  </si>
  <si>
    <t>2024-02-19 10:20:46</t>
  </si>
  <si>
    <t>2024-02-19 11:12:04</t>
  </si>
  <si>
    <t>35-18-L00175_L-175_ _950457213_ _950457213</t>
  </si>
  <si>
    <t>2024-02-25 09:59:00</t>
  </si>
  <si>
    <t>2024-02-25 12:23:12</t>
  </si>
  <si>
    <t>2024-02-22 12:39:20</t>
  </si>
  <si>
    <t>2024-02-22 13:06:44</t>
  </si>
  <si>
    <t>35-17-M00471_UZUNHASANLAR TR-1_ _95002466580_ _95002466580</t>
  </si>
  <si>
    <t>2024-02-29 10:11:45</t>
  </si>
  <si>
    <t>2024-02-29 13:41:15</t>
  </si>
  <si>
    <t>2024-02-19 10:56:07</t>
  </si>
  <si>
    <t>2024-02-19 13:44:50</t>
  </si>
  <si>
    <t>35-02-K03744_K-3744_ _99949097_ _99949097</t>
  </si>
  <si>
    <t>2024-02-25 11:29:13</t>
  </si>
  <si>
    <t>2024-02-25 12:02:06</t>
  </si>
  <si>
    <t>2024-02-28 12:55:54</t>
  </si>
  <si>
    <t>2024-02-28 12:57:31</t>
  </si>
  <si>
    <t>35-20-L00142_KARAVELİLER TR-3_0_955198145_ _955198145</t>
  </si>
  <si>
    <t>2024-02-29 13:22:13</t>
  </si>
  <si>
    <t>2024-02-29 13:53:02</t>
  </si>
  <si>
    <t>2024-02-20 13:57:32</t>
  </si>
  <si>
    <t>2024-02-20 14:28:55</t>
  </si>
  <si>
    <t>35-04-K03776_K-3776_Demirköprü Camii_99558610_ _99558610</t>
  </si>
  <si>
    <t>2024-02-28 14:27:21</t>
  </si>
  <si>
    <t>2024-02-28 16:35:01</t>
  </si>
  <si>
    <t>45-71-M00058_DM-25/37_ _953215362_ _953215362</t>
  </si>
  <si>
    <t>2024-02-22 12:07:39</t>
  </si>
  <si>
    <t>2024-02-22 16:53:12</t>
  </si>
  <si>
    <t>45-71-M00368_TR-11/03 (BELEDİYE ŞANTİYE TR)_ _953196531_ _953196531</t>
  </si>
  <si>
    <t>2024-02-28 12:08:43</t>
  </si>
  <si>
    <t>2024-02-28 14:46:43</t>
  </si>
  <si>
    <t>45-78-L00182_TR-182_ _953248130_ _953248130</t>
  </si>
  <si>
    <t>2024-02-22 15:56:55</t>
  </si>
  <si>
    <t>2024-02-22 17:20:18</t>
  </si>
  <si>
    <t>45-78-M00182_SART TR-10/A_SART TR-10/A_45-78-M00182_2355410</t>
  </si>
  <si>
    <t>2024-02-17 18:09:40</t>
  </si>
  <si>
    <t>2024-02-17 19:31:18</t>
  </si>
  <si>
    <t>35-02-M02816_M-2816_E_E_56363757_56363757</t>
  </si>
  <si>
    <t>2024-02-07 17:40:13</t>
  </si>
  <si>
    <t>2024-02-07 18:23:16</t>
  </si>
  <si>
    <t>45-80-M00108_KEMİKLİDERE KÖK_ESKİ KEMİKLİDERE AKHİSAR FİDERİ_M06_2086353</t>
  </si>
  <si>
    <t>2024-02-29 14:57:48</t>
  </si>
  <si>
    <t>2024-02-29 17:32:22</t>
  </si>
  <si>
    <t>2024-02-22 14:40:00</t>
  </si>
  <si>
    <t>2024-02-22 21:32:52</t>
  </si>
  <si>
    <t>35-16-M00749_ARAPLI TR-3_ARAPLI TR-3_35-16-M00749_2363294</t>
  </si>
  <si>
    <t>2024-02-27 10:52:39</t>
  </si>
  <si>
    <t>45-74-M00355_ÖRÜCÜLER KÖK_BARDAKÇI_M04_79409455</t>
  </si>
  <si>
    <t>2024-02-15 11:49:06</t>
  </si>
  <si>
    <t>2024-02-15 15:33:16</t>
  </si>
  <si>
    <t>45-78-L00230_ÇAMURHAMAMI KÖK_YENİKÖY_L03_2105171</t>
  </si>
  <si>
    <t>2024-02-21 11:24:58</t>
  </si>
  <si>
    <t>2024-02-21 12:04:42</t>
  </si>
  <si>
    <t>45-71-M00963_KAYAPINAR TR-1_ _966359888_ _966359888</t>
  </si>
  <si>
    <t>2024-02-24 12:49:40</t>
  </si>
  <si>
    <t>2024-02-24 13:18:36</t>
  </si>
  <si>
    <t>35-28-A00001_MENEMEN İM_FABRİKALAR_L11_88107527</t>
  </si>
  <si>
    <t>2024-02-24 11:43:29</t>
  </si>
  <si>
    <t>2024-02-24 12:56:55</t>
  </si>
  <si>
    <t>45-82-M00108_TR-27/1_TR-28-29-30_M03_2325730</t>
  </si>
  <si>
    <t>2024-02-29 16:01:19</t>
  </si>
  <si>
    <t>2024-02-29 17:33:56</t>
  </si>
  <si>
    <t>2024-02-23 15:01:57</t>
  </si>
  <si>
    <t>2024-02-23 18:35:40</t>
  </si>
  <si>
    <t>2024-02-23 15:20:41</t>
  </si>
  <si>
    <t>2024-02-23 16:05:58</t>
  </si>
  <si>
    <t>35-14-L00332_BADEMLER TR-4_A_A_85020223_85020223</t>
  </si>
  <si>
    <t>2024-02-16 14:25:03</t>
  </si>
  <si>
    <t>2024-02-16 19:20:21</t>
  </si>
  <si>
    <t>35-18-L00015_L-15_ _950440180_ _950440180</t>
  </si>
  <si>
    <t>2024-02-24 13:15:55</t>
  </si>
  <si>
    <t>2024-02-24 19:30:43</t>
  </si>
  <si>
    <t>45-86-M00093_KOZAKLI TR-1_A_A_56386941_56386941</t>
  </si>
  <si>
    <t>2024-02-23 14:38:06</t>
  </si>
  <si>
    <t>2024-02-23 15:13:35</t>
  </si>
  <si>
    <t>45-81-M00012_SELENDİ TR-12_ _945633474_ _945633474</t>
  </si>
  <si>
    <t>2024-02-19 11:18:03</t>
  </si>
  <si>
    <t>2024-02-19 14:58:17</t>
  </si>
  <si>
    <t>35-01-K01214_K-1214_Konak Çok Katlı Otoparkı_910944799_ _910944799</t>
  </si>
  <si>
    <t>2024-02-22 11:34:38</t>
  </si>
  <si>
    <t>2024-02-22 12:30:31</t>
  </si>
  <si>
    <t>45-71-M00204_MURADİYE TR-5 (ESKİ MEZARLIK YANI)_D_D_56400303_56400303</t>
  </si>
  <si>
    <t>2024-02-19 08:57:16</t>
  </si>
  <si>
    <t>2024-02-19 11:34:15</t>
  </si>
  <si>
    <t>35-14-M00090_ORHANLI ORTA M-90_PANO_956659239_ _956659239</t>
  </si>
  <si>
    <t>2024-02-24 12:12:41</t>
  </si>
  <si>
    <t>2024-02-24 13:47:53</t>
  </si>
  <si>
    <t>35-10-A00002_KAHRAMANDERE İM_GÖNEN_M09_2096980</t>
  </si>
  <si>
    <t>2024-02-12 19:06:05</t>
  </si>
  <si>
    <t>2024-02-12 19:28:32</t>
  </si>
  <si>
    <t>35-15-M00016_DM-3 (TR-16)_TR-48 SANAYİ_M03_67054182</t>
  </si>
  <si>
    <t>2024-02-29 16:05:26</t>
  </si>
  <si>
    <t>2024-02-29 16:20:00</t>
  </si>
  <si>
    <t>45-71-M01564_ÖRENCİK TR-1_A_A_82386928_82386928</t>
  </si>
  <si>
    <t>2024-02-16 17:05:25</t>
  </si>
  <si>
    <t>2024-02-16 19:18:25</t>
  </si>
  <si>
    <t>35-18-L00639_L-639 REİSDERE__H_80972654</t>
  </si>
  <si>
    <t>2024-02-09 10:11:00</t>
  </si>
  <si>
    <t>2024-02-09 20:51:33</t>
  </si>
  <si>
    <t>35-30-L00048_TR-48_PANO_955327909_ _955327909</t>
  </si>
  <si>
    <t>2024-02-20 14:33:49</t>
  </si>
  <si>
    <t>2024-02-20 17:25:59</t>
  </si>
  <si>
    <t>35-02-K00259_K-259_C_C_56362304_56362304</t>
  </si>
  <si>
    <t>2024-02-03 15:56:26</t>
  </si>
  <si>
    <t>2024-02-03 19:19:15</t>
  </si>
  <si>
    <t>35-32-L00047_EĞRİDERE KOKARCA TR-3_EĞRİDERE KOKARCA TR-3_35-32-L00047_2362974</t>
  </si>
  <si>
    <t>2024-02-18 11:34:10</t>
  </si>
  <si>
    <t>2024-02-18 14:22:11</t>
  </si>
  <si>
    <t>35-04-K03676_K-3676_Şahoğlu_99359294_ _99359294</t>
  </si>
  <si>
    <t>2024-02-28 11:28:38</t>
  </si>
  <si>
    <t>2024-02-28 14:17:41</t>
  </si>
  <si>
    <t>35-19-M00474_TR-325_0_956670893_ _956670893</t>
  </si>
  <si>
    <t>2024-02-29 14:17:03</t>
  </si>
  <si>
    <t>2024-02-29 17:51:21</t>
  </si>
  <si>
    <t>35-18-L00001_L-1_ _950436315_ _950436315</t>
  </si>
  <si>
    <t>2024-02-21 19:30:46</t>
  </si>
  <si>
    <t>2024-02-22 02:27:26</t>
  </si>
  <si>
    <t>35-26-M00730_VEDAT FİLİZ SLM_PANO_956630946_ _956630946</t>
  </si>
  <si>
    <t>2024-02-24 12:39:41</t>
  </si>
  <si>
    <t>2024-02-24 14:08:55</t>
  </si>
  <si>
    <t>2024-02-23 12:10:00</t>
  </si>
  <si>
    <t>2024-02-23 13:26:19</t>
  </si>
  <si>
    <t>35-01-K00845_K-845_F_F_56370072_56370072</t>
  </si>
  <si>
    <t>2024-02-14 13:52:40</t>
  </si>
  <si>
    <t>2024-02-14 17:25:23</t>
  </si>
  <si>
    <t>45-71-M02267_YENİ TOKİ TR-13_ _95000519410_ _95000519410</t>
  </si>
  <si>
    <t>2024-02-29 14:28:57</t>
  </si>
  <si>
    <t>2024-02-29 20:08:51</t>
  </si>
  <si>
    <t>45-72-M00102_TR-1/18-A_B_B_91274327_91274327</t>
  </si>
  <si>
    <t>2024-02-19 09:27:34</t>
  </si>
  <si>
    <t>2024-02-19 10:10:45</t>
  </si>
  <si>
    <t>35-04-K04778_K-4778_ _99528618_ _99528618</t>
  </si>
  <si>
    <t>2024-02-29 16:46:51</t>
  </si>
  <si>
    <t>2024-02-29 18:48:38</t>
  </si>
  <si>
    <t>2024-02-24 11:11:51</t>
  </si>
  <si>
    <t>2024-02-24 12:26:50</t>
  </si>
  <si>
    <t>2024-02-02 09:17:19</t>
  </si>
  <si>
    <t>2024-02-02 15:47:24</t>
  </si>
  <si>
    <t>2024-02-24 12:27:05</t>
  </si>
  <si>
    <t>2024-02-24 13:31:27</t>
  </si>
  <si>
    <t>35-10-M02343_YELKİ TR-6 (M-2343)_M-1918_M02_42776381</t>
  </si>
  <si>
    <t>2024-02-20 15:19:15</t>
  </si>
  <si>
    <t>2024-02-20 16:15:53</t>
  </si>
  <si>
    <t>45-71-M00099_AŞAĞIÇOBANİSA TR-14_A_A_56393059_56393059</t>
  </si>
  <si>
    <t>2024-02-20 13:58:44</t>
  </si>
  <si>
    <t>2024-02-20 17:40:43</t>
  </si>
  <si>
    <t>45-80-M00139_DİLEK TR-4_DİLEK TR-4_45-80-M00139_2373715</t>
  </si>
  <si>
    <t>2024-02-22 14:18:28</t>
  </si>
  <si>
    <t>2024-02-22 17:59:21</t>
  </si>
  <si>
    <t>35-26-M01426_ÇAPAK TR-3_SANAL BINA_95002466757_ _95002466757</t>
  </si>
  <si>
    <t>2024-02-20 12:50:27</t>
  </si>
  <si>
    <t>2024-02-20 17:54:25</t>
  </si>
  <si>
    <t>35-26-A00002_SUBAŞI İM_PAMUKYAZI_L04_2035578</t>
  </si>
  <si>
    <t>2024-02-20 18:47:29</t>
  </si>
  <si>
    <t>2024-02-20 20:35:51</t>
  </si>
  <si>
    <t>45-86-M00047_TOKMAKLI KÖK_HatBaşıAyırıcı_53134901_M05_53134901</t>
  </si>
  <si>
    <t>2024-02-23 15:56:33</t>
  </si>
  <si>
    <t>2024-02-23 20:26:08</t>
  </si>
  <si>
    <t>35-02-A00005_BORNOVA TM_MANAVKUYU_K24_2308390</t>
  </si>
  <si>
    <t>2024-02-10 11:27:36</t>
  </si>
  <si>
    <t>2024-02-10 12:11:42</t>
  </si>
  <si>
    <t>35-02-M02516_M-2516___72411014_72411014</t>
  </si>
  <si>
    <t>2024-02-29 16:21:20</t>
  </si>
  <si>
    <t>2024-02-29 17:13:34</t>
  </si>
  <si>
    <t>35-09-K04390_K-4390_B_K-4390 B 2b_50092778</t>
  </si>
  <si>
    <t>2024-02-20 10:09:34</t>
  </si>
  <si>
    <t>2024-02-20 17:30:26</t>
  </si>
  <si>
    <t>35-03-M00325_M-325_M-325_35-03-M00325_79462274</t>
  </si>
  <si>
    <t>2024-02-22 11:50:24</t>
  </si>
  <si>
    <t>2024-02-22 13:08:58</t>
  </si>
  <si>
    <t>35-28-M00382_VİLLAKENT TR-5_ _95002764723_ _95002764723</t>
  </si>
  <si>
    <t>2024-02-14 12:48:53</t>
  </si>
  <si>
    <t>2024-02-14 22:07:50</t>
  </si>
  <si>
    <t>2024-02-04 18:40:40</t>
  </si>
  <si>
    <t>2024-02-04 19:19:39</t>
  </si>
  <si>
    <t>35-16-M00149_KOZLUCA TR1_KOZLUCA TR1_35-16-M00149_2361432</t>
  </si>
  <si>
    <t>2024-02-20 17:13:27</t>
  </si>
  <si>
    <t>2024-02-20 17:47:47</t>
  </si>
  <si>
    <t>35-03-K00418_K-418_ _944920672_ _944920672</t>
  </si>
  <si>
    <t>2024-02-29 15:18:51</t>
  </si>
  <si>
    <t>2024-02-29 22:52:43</t>
  </si>
  <si>
    <t>35-31-L00239_KALEKÖY TR-3_ _956578987_ _956578987</t>
  </si>
  <si>
    <t>2024-02-24 10:40:07</t>
  </si>
  <si>
    <t>2024-02-24 12:09:28</t>
  </si>
  <si>
    <t>45-72-M00623_TR-1/61-A__H_79593969</t>
  </si>
  <si>
    <t>2024-02-19 09:25:43</t>
  </si>
  <si>
    <t>2024-02-19 16:01:43</t>
  </si>
  <si>
    <t>45-84-M00003_DERİCİ KÖK_RAZOĞLU_M07_2313984</t>
  </si>
  <si>
    <t>2024-02-20 16:54:00</t>
  </si>
  <si>
    <t>2024-02-20 19:07:47</t>
  </si>
  <si>
    <t>35-14-M00088_ORHANLI M-88 ORTA_0_956638246_ _956638246</t>
  </si>
  <si>
    <t>2024-02-20 17:00:59</t>
  </si>
  <si>
    <t>2024-02-20 19:47:41</t>
  </si>
  <si>
    <t>45-74-M00227_ÇATALOLUK DM_GÜVELİ_M05_2115044</t>
  </si>
  <si>
    <t>2024-02-29 16:57:30</t>
  </si>
  <si>
    <t>2024-02-29 17:20:56</t>
  </si>
  <si>
    <t>35-01-K00845_K-845_D_D_56370081_56370081</t>
  </si>
  <si>
    <t>2024-02-23 10:41:31</t>
  </si>
  <si>
    <t>2024-02-23 12:26:17</t>
  </si>
  <si>
    <t>2024-02-05 13:17:52</t>
  </si>
  <si>
    <t>2024-02-05 14:52:07</t>
  </si>
  <si>
    <t>45-78-M01463_YILMAZ TR-28_B_B_91307054_91307054</t>
  </si>
  <si>
    <t>2024-02-29 09:09:32</t>
  </si>
  <si>
    <t>2024-02-29 10:04:17</t>
  </si>
  <si>
    <t>45-84-M00003_DERİCİ KÖK_HatBaşıAyırıcı_53136989_M07_53136989</t>
  </si>
  <si>
    <t>2024-02-20 14:54:49</t>
  </si>
  <si>
    <t>2024-02-20 15:54:32</t>
  </si>
  <si>
    <t>35-02-K04197_K-4197_ _99379813_ _99379813</t>
  </si>
  <si>
    <t>2024-02-19 09:42:47</t>
  </si>
  <si>
    <t>2024-02-19 11:08:26</t>
  </si>
  <si>
    <t>2024-02-19 11:04:13</t>
  </si>
  <si>
    <t>2024-02-19 15:57:56</t>
  </si>
  <si>
    <t>45-72-L00011_TR-2/11___83313952_83313952</t>
  </si>
  <si>
    <t>2024-02-24 11:07:05</t>
  </si>
  <si>
    <t>2024-02-24 12:59:54</t>
  </si>
  <si>
    <t>2024-02-29 10:07:26</t>
  </si>
  <si>
    <t>2024-02-29 14:55:20</t>
  </si>
  <si>
    <t>45-78-A00005_DEMİRKÖPRÜ TM_HatBaşıAyırıcı_53139846_M05_53139846</t>
  </si>
  <si>
    <t>2024-02-20 17:33:40</t>
  </si>
  <si>
    <t>2024-02-20 18:30:09</t>
  </si>
  <si>
    <t>35-26-M00425_ÇAPAK TR-1_ _956633397_ _956633397</t>
  </si>
  <si>
    <t>2024-02-24 13:25:11</t>
  </si>
  <si>
    <t>2024-02-24 20:49:05</t>
  </si>
  <si>
    <t>45-71-M00272_DM-20/13 (ÇAPRA KABİN)_ _953244656_ _953244656</t>
  </si>
  <si>
    <t>2024-02-19 10:39:42</t>
  </si>
  <si>
    <t>2024-02-19 11:23:36</t>
  </si>
  <si>
    <t>2024-02-21 15:37:53</t>
  </si>
  <si>
    <t>2024-02-20 15:09:43</t>
  </si>
  <si>
    <t>2024-02-20 15:23:16</t>
  </si>
  <si>
    <t>2024-02-20 16:36:53</t>
  </si>
  <si>
    <t>2024-02-20 17:09:38</t>
  </si>
  <si>
    <t>35-04-M01038_M-1038_K_M1038/TR2/K03b_80966362</t>
  </si>
  <si>
    <t>2024-02-20 16:54:10</t>
  </si>
  <si>
    <t>2024-02-20 19:29:14</t>
  </si>
  <si>
    <t>35-18-L00259_L-259_PANO_950459460_ _950459460</t>
  </si>
  <si>
    <t>2024-02-25 12:00:39</t>
  </si>
  <si>
    <t>2024-02-25 17:25:08</t>
  </si>
  <si>
    <t>45-78-M00654_POYRAZ TR-2_A_A_83789274_83789274</t>
  </si>
  <si>
    <t>2024-02-23 14:20:25</t>
  </si>
  <si>
    <t>2024-02-23 15:01:50</t>
  </si>
  <si>
    <t>35-23-M00022_YENİFOÇA TR-22_ _950416705_ _950416705</t>
  </si>
  <si>
    <t>2024-02-12 12:21:15</t>
  </si>
  <si>
    <t>2024-02-12 19:19:20</t>
  </si>
  <si>
    <t>35-01-M02544_M-2544_Barış_913467863_ _913467863</t>
  </si>
  <si>
    <t>2024-02-23 13:26:04</t>
  </si>
  <si>
    <t>2024-02-23 18:23:04</t>
  </si>
  <si>
    <t>45-77-M00187_AHMETLİ DM_ESKİ SELENDİ_M08_80367394</t>
  </si>
  <si>
    <t>2024-02-16 14:08:11</t>
  </si>
  <si>
    <t>2024-02-16 14:25:48</t>
  </si>
  <si>
    <t>35-14-M00271_M-271 KARAKAYALAR DM_BAHÇEŞEHİR_M01_2066816</t>
  </si>
  <si>
    <t>2024-02-22 16:05:51</t>
  </si>
  <si>
    <t>2024-02-22 16:49:46</t>
  </si>
  <si>
    <t>2024-02-27 11:09:25</t>
  </si>
  <si>
    <t>2024-02-27 12:32:45</t>
  </si>
  <si>
    <t>35-23-M00312_ANDAK KÖK_ANDAK GES DM _M03_41958300</t>
  </si>
  <si>
    <t>2024-02-29 14:15:00</t>
  </si>
  <si>
    <t>2024-02-29 15:36:55</t>
  </si>
  <si>
    <t>2024-02-29 13:47:08</t>
  </si>
  <si>
    <t>2024-02-29 15:41:46</t>
  </si>
  <si>
    <t>45-72-L01016_TR-2/12_E_E1_80543176</t>
  </si>
  <si>
    <t>2024-02-16 11:43:24</t>
  </si>
  <si>
    <t>2024-02-16 14:04:39</t>
  </si>
  <si>
    <t>45-81-M00092_ÇAMURKÖY TR-1_ÇAMURKÖY TR-1_45-81-M00092_2356704</t>
  </si>
  <si>
    <t>2024-02-23 14:26:00</t>
  </si>
  <si>
    <t>2024-02-23 15:36:11</t>
  </si>
  <si>
    <t>35-28-M00161_KOYUNDERE TR-12_SA_D01_92518694</t>
  </si>
  <si>
    <t>2024-02-24 13:02:47</t>
  </si>
  <si>
    <t>2024-02-24 15:36:01</t>
  </si>
  <si>
    <t>35-29-L00507_ÇOBANKÖY TR-1_ _950348701_ _950348701</t>
  </si>
  <si>
    <t>2024-02-28 12:48:26</t>
  </si>
  <si>
    <t>2024-02-28 14:22:46</t>
  </si>
  <si>
    <t>35-28-M00766_SEYREK TR-9_ _953393285_ _953393285</t>
  </si>
  <si>
    <t>2024-02-20 15:12:01</t>
  </si>
  <si>
    <t>2024-02-20 17:52:07</t>
  </si>
  <si>
    <t>35-15-L00636_EMİRLİ TR-7_A_A_91353781_91353781</t>
  </si>
  <si>
    <t>2024-02-28 14:13:35</t>
  </si>
  <si>
    <t>2024-02-28 14:51:16</t>
  </si>
  <si>
    <t>45-78-L00624_ÇAVLU TR-1 KÖK_49262980_49262980_56392075_56392075</t>
  </si>
  <si>
    <t>2024-02-20 17:29:25</t>
  </si>
  <si>
    <t>2024-02-20 19:20:48</t>
  </si>
  <si>
    <t>35-14-L00316_TR-316_A_A_77737940_77737940</t>
  </si>
  <si>
    <t>2024-02-29 08:56:41</t>
  </si>
  <si>
    <t>2024-02-29 10:10:56</t>
  </si>
  <si>
    <t>2024-02-16 09:48:48</t>
  </si>
  <si>
    <t>2024-02-16 15:01:00</t>
  </si>
  <si>
    <t>35-23-M00037_YENİFOÇA TR-37_ _950418770_ _950418770</t>
  </si>
  <si>
    <t>2024-02-26 11:03:20</t>
  </si>
  <si>
    <t>2024-02-26 12:38:52</t>
  </si>
  <si>
    <t>45-71-M00123_GÜZELKÖY KÖK_VEZİROĞLU_M04_50218016</t>
  </si>
  <si>
    <t>2024-02-20 14:39:40</t>
  </si>
  <si>
    <t>2024-02-20 15:26:11</t>
  </si>
  <si>
    <t>35-01-K00217_K-217_K-217_35-01-K00217_2347911</t>
  </si>
  <si>
    <t>2024-02-27 08:32:28</t>
  </si>
  <si>
    <t>2024-02-27 16:55:22</t>
  </si>
  <si>
    <t>2024-02-27 10:40:10</t>
  </si>
  <si>
    <t>2024-02-27 15:46:31</t>
  </si>
  <si>
    <t>2024-02-19 09:04:43</t>
  </si>
  <si>
    <t>2024-02-19 17:23:04</t>
  </si>
  <si>
    <t>35-18-L00207_L-207 MERKEZTUR_ _950451928_ _950451928</t>
  </si>
  <si>
    <t>2024-02-25 11:43:29</t>
  </si>
  <si>
    <t>2024-02-25 15:37:49</t>
  </si>
  <si>
    <t>35-01-K00325_K-325_ _910924833_ _910924833</t>
  </si>
  <si>
    <t>2024-02-26 11:36:40</t>
  </si>
  <si>
    <t>2024-02-26 12:31:32</t>
  </si>
  <si>
    <t>35-03-M01520_M-1520_ _912940342_ _912940342</t>
  </si>
  <si>
    <t>2024-02-17 14:31:13</t>
  </si>
  <si>
    <t>2024-02-17 17:26:54</t>
  </si>
  <si>
    <t>2024-02-20 16:08:25</t>
  </si>
  <si>
    <t>2024-02-20 17:25:37</t>
  </si>
  <si>
    <t>45-71-M00002_DM-2_TR-94 ÇIKIŞI ŞEHİTLER KAB_M23_2048818</t>
  </si>
  <si>
    <t>2024-02-22 12:30:45</t>
  </si>
  <si>
    <t>2024-02-22 16:56:21</t>
  </si>
  <si>
    <t>35-26-M00891_PANCAR KÖK_PANCAR ŞEHİR_M01_2302861</t>
  </si>
  <si>
    <t>2024-02-23 13:36:41</t>
  </si>
  <si>
    <t>2024-02-23 14:59:58</t>
  </si>
  <si>
    <t>45-80-M02917_OTOYOL DM_APPAK_M01_72022599</t>
  </si>
  <si>
    <t>2024-02-20 17:45:32</t>
  </si>
  <si>
    <t>2024-02-20 18:16:20</t>
  </si>
  <si>
    <t>2024-02-24 12:47:20</t>
  </si>
  <si>
    <t>2024-02-24 13:27:36</t>
  </si>
  <si>
    <t>2024-02-16 13:59:54</t>
  </si>
  <si>
    <t>2024-02-16 14:40:28</t>
  </si>
  <si>
    <t>35-08-K04105_K-4105_K-4105_35-08-K04105_42010091</t>
  </si>
  <si>
    <t>2024-02-29 13:43:21</t>
  </si>
  <si>
    <t>2024-02-29 14:27:21</t>
  </si>
  <si>
    <t>35-22-M00162_ÇİLEME TR-3_0_955268026_ _955268026</t>
  </si>
  <si>
    <t>2024-02-23 13:04:29</t>
  </si>
  <si>
    <t>2024-02-23 13:58:01</t>
  </si>
  <si>
    <t>45-71-M00183_ÜÇPINAR DM_PELİTALAN_M03_72249223</t>
  </si>
  <si>
    <t>2024-02-22 00:08:11</t>
  </si>
  <si>
    <t>2024-02-22 01:03:23</t>
  </si>
  <si>
    <t>35-17-A00003_ALMAK TM_HatBaşıAyırıcı_65314110_M28_65314110</t>
  </si>
  <si>
    <t>2024-02-29 15:03:11</t>
  </si>
  <si>
    <t>2024-02-29 15:41:39</t>
  </si>
  <si>
    <t>35-28-M00043_ULUKENT DM-4/1_A_A02_92558898</t>
  </si>
  <si>
    <t>2024-02-21 15:30:42</t>
  </si>
  <si>
    <t>2024-02-21 23:35:49</t>
  </si>
  <si>
    <t>2024-02-28 13:56:15</t>
  </si>
  <si>
    <t>2024-02-28 14:36:45</t>
  </si>
  <si>
    <t>45-71-M00020_DM-1/59_B_b3_45143215</t>
  </si>
  <si>
    <t>2024-02-13 15:33:23</t>
  </si>
  <si>
    <t>2024-02-13 18:22:22</t>
  </si>
  <si>
    <t>2024-02-15 10:39:07</t>
  </si>
  <si>
    <t>2024-02-15 11:12:05</t>
  </si>
  <si>
    <t>45-79-M00069_SARIGÖL DM_Sarıgöl TR-41_M20_2076602</t>
  </si>
  <si>
    <t>2024-02-07 13:03:40</t>
  </si>
  <si>
    <t>2024-02-07 13:13:31</t>
  </si>
  <si>
    <t>45-71-M00135_DM-2/21_ _953192148_ _953192148</t>
  </si>
  <si>
    <t>2024-02-20 16:30:50</t>
  </si>
  <si>
    <t>2024-02-20 22:31:49</t>
  </si>
  <si>
    <t>45-71-M00123_GÜZELKÖY KÖK_HAŞİM AKCURA ENH_M03_50218017</t>
  </si>
  <si>
    <t>2024-02-29 15:33:24</t>
  </si>
  <si>
    <t>2024-02-29 16:01:42</t>
  </si>
  <si>
    <t>35-18-A00003_ÇİFTLİK İM_TR-1_L05_2054613</t>
  </si>
  <si>
    <t>2024-02-22 10:17:23</t>
  </si>
  <si>
    <t>2024-02-22 19:16:21</t>
  </si>
  <si>
    <t>45-71-M02152_OTOYOL SANCAKLIBOZKÖY DM_GİŞELER_M05_61455638</t>
  </si>
  <si>
    <t>2024-02-22 00:17:44</t>
  </si>
  <si>
    <t>2024-02-22 05:10:25</t>
  </si>
  <si>
    <t>2024-02-24 13:01:58</t>
  </si>
  <si>
    <t>2024-02-24 14:27:59</t>
  </si>
  <si>
    <t>35-30-M00774_TR-74 ( M-774)_ _955299031_ _955299031</t>
  </si>
  <si>
    <t>2024-02-24 18:18:29</t>
  </si>
  <si>
    <t>2024-02-24 19:45:26</t>
  </si>
  <si>
    <t>35-23-M00320_SELİM GES KÖK_SELİM GES_M02_42042861</t>
  </si>
  <si>
    <t>2024-02-29 15:38:18</t>
  </si>
  <si>
    <t>2024-02-29 17:58:55</t>
  </si>
  <si>
    <t>35-15-L00342_SUBATAN TR-7_B_B_65497236_65497236</t>
  </si>
  <si>
    <t>2024-02-05 11:02:45</t>
  </si>
  <si>
    <t>35-02-M02740_M-2740__H_79573571</t>
  </si>
  <si>
    <t>2024-02-12 20:04:25</t>
  </si>
  <si>
    <t>2024-02-12 22:58:06</t>
  </si>
  <si>
    <t>45-83-M00140_KERESTECİLER TR-3_KERESTECİLER TR-3_45-83-M00140_2356709</t>
  </si>
  <si>
    <t>2024-02-18 10:49:50</t>
  </si>
  <si>
    <t>2024-02-18 13:40:25</t>
  </si>
  <si>
    <t>35-22-M00085_DEĞİRMENDERE DM_ÇAMÖNÜ - ATAKÖY_M09_50066612</t>
  </si>
  <si>
    <t>2024-02-20 17:22:01</t>
  </si>
  <si>
    <t>2024-02-20 18:25:55</t>
  </si>
  <si>
    <t>35-18-L00583_DM-2/2 ESKİ KUYUYANI_ _950454422_ _950454422</t>
  </si>
  <si>
    <t>2024-02-22 05:53:32</t>
  </si>
  <si>
    <t>2024-02-22 07:24:56</t>
  </si>
  <si>
    <t>2024-02-20 13:57:48</t>
  </si>
  <si>
    <t>2024-02-20 14:57:39</t>
  </si>
  <si>
    <t>2024-02-08 14:05:51</t>
  </si>
  <si>
    <t>2024-02-08 15:49:54</t>
  </si>
  <si>
    <t>45-83-L00093_TR-2/93_0_955149574_ _955149574</t>
  </si>
  <si>
    <t>2024-02-11 19:25:03</t>
  </si>
  <si>
    <t>2024-02-11 22:05:16</t>
  </si>
  <si>
    <t>35-01-K01162_K-1162_A_A_56366723_56366723</t>
  </si>
  <si>
    <t>2024-02-20 13:37:30</t>
  </si>
  <si>
    <t>2024-02-20 16:19:10</t>
  </si>
  <si>
    <t>35-01-K00003_K-3_K-3_35-01-K00003_42445025</t>
  </si>
  <si>
    <t>2024-02-25 09:55:01</t>
  </si>
  <si>
    <t>2024-02-25 12:03:50</t>
  </si>
  <si>
    <t>45-81-M00309_KARABEYLER TELLİ TR-1_ _945627237_ _945627237</t>
  </si>
  <si>
    <t>2024-02-24 11:18:41</t>
  </si>
  <si>
    <t>2024-02-24 13:11:26</t>
  </si>
  <si>
    <t>2024-02-29 17:16:24</t>
  </si>
  <si>
    <t>2024-02-29 18:13:24</t>
  </si>
  <si>
    <t>35-01-K01580_K-1580_ _912981742_ _912981742</t>
  </si>
  <si>
    <t>2024-02-21 11:39:03</t>
  </si>
  <si>
    <t>2024-02-21 13:26:14</t>
  </si>
  <si>
    <t>35-30-L00143_SALİHLERALTI BENZİNLİK TR_C_C_56400680_56400680</t>
  </si>
  <si>
    <t>2024-02-16 14:21:45</t>
  </si>
  <si>
    <t>2024-02-16 15:18:26</t>
  </si>
  <si>
    <t>35-02-K01189_K-1189_H_H_56374331</t>
  </si>
  <si>
    <t>2024-02-17 09:14:56</t>
  </si>
  <si>
    <t>2024-02-17 15:14:08</t>
  </si>
  <si>
    <t>35-02-A00001_ANADOLU İM_ÜMİT_M18_2308429</t>
  </si>
  <si>
    <t>2024-02-22 00:03:26</t>
  </si>
  <si>
    <t>2024-02-22 06:33:31</t>
  </si>
  <si>
    <t>35-04-K01735_K-1735_K-1735_35-04-K01735_2375041</t>
  </si>
  <si>
    <t>2024-02-23 15:45:23</t>
  </si>
  <si>
    <t>2024-02-23 17:05:46</t>
  </si>
  <si>
    <t>35-20-M00085_PINARLI KÖK_TR-6 - TR-7_M06_72358824</t>
  </si>
  <si>
    <t>2024-02-25 12:51:25</t>
  </si>
  <si>
    <t>2024-02-25 13:42:20</t>
  </si>
  <si>
    <t>35-01-K01439_K-1439_ _911875872_ _911875872</t>
  </si>
  <si>
    <t>2024-02-20 11:03:21</t>
  </si>
  <si>
    <t>2024-02-20 12:33:58</t>
  </si>
  <si>
    <t>35-29-L00456_KİRELİ TR-1_KİRELİ TR-1_35-29-L00456_2349358</t>
  </si>
  <si>
    <t>2024-02-27 21:37:18</t>
  </si>
  <si>
    <t>2024-02-27 22:05:00</t>
  </si>
  <si>
    <t>35-15-L01013_BİRGİ DM_CEVİZALAN_L05_67562276</t>
  </si>
  <si>
    <t>2024-02-29 09:57:45</t>
  </si>
  <si>
    <t>2024-02-29 13:32:03</t>
  </si>
  <si>
    <t>45-78-M00673_HACIHIDIR TR-1_DIREK TIPI TRAFO HUCRESI_H01_2039985</t>
  </si>
  <si>
    <t>2024-02-19 09:46:12</t>
  </si>
  <si>
    <t>2024-02-19 10:56:24</t>
  </si>
  <si>
    <t>45-74-M00119_YARBASAN KÖK_MİNNETLER_M03_72246660</t>
  </si>
  <si>
    <t>2024-02-27 11:04:01</t>
  </si>
  <si>
    <t>2024-02-27 12:04:02</t>
  </si>
  <si>
    <t>35-30-L00036_TR-36_A_A_56398613_56398613</t>
  </si>
  <si>
    <t>2024-02-29 17:39:30</t>
  </si>
  <si>
    <t>2024-02-29 18:11:48</t>
  </si>
  <si>
    <t>2024-02-20 17:03:05</t>
  </si>
  <si>
    <t>2024-02-20 19:42:16</t>
  </si>
  <si>
    <t>35-03-M01001_M-1001_ _910281578_ _910281578</t>
  </si>
  <si>
    <t>2024-02-22 14:03:35</t>
  </si>
  <si>
    <t>2024-02-22 17:10:43</t>
  </si>
  <si>
    <t>35-19-M00281_DM-5/19 (TR-281)_0_956662935_ _956662935</t>
  </si>
  <si>
    <t>2024-02-19 09:38:52</t>
  </si>
  <si>
    <t>2024-02-19 10:46:54</t>
  </si>
  <si>
    <t>45-86-M00010_KÖPRÜBAŞI TR-10_KÖPRÜBAŞI TR-36_M06_72221050</t>
  </si>
  <si>
    <t>2024-02-19 10:00:41</t>
  </si>
  <si>
    <t>2024-02-19 16:19:32</t>
  </si>
  <si>
    <t>2024-02-25 09:00:33</t>
  </si>
  <si>
    <t>2024-02-25 11:46:32</t>
  </si>
  <si>
    <t>35-26-L00392_PAMUKYAZI-5_0_956602032_ _956602032</t>
  </si>
  <si>
    <t>2024-02-20 18:04:17</t>
  </si>
  <si>
    <t>45-83-L00029_TR-2/29_D_TR1826D31B_48138653</t>
  </si>
  <si>
    <t>2024-02-23 16:04:01</t>
  </si>
  <si>
    <t>2024-02-23 19:44:02</t>
  </si>
  <si>
    <t>35-01-K04034_K-4034_A_A_56356645_56356645</t>
  </si>
  <si>
    <t>2024-02-29 11:29:10</t>
  </si>
  <si>
    <t>2024-02-29 13:29:14</t>
  </si>
  <si>
    <t>35-18-A00001_ÇEŞME İM_VAKIFLAR_L06_2308114</t>
  </si>
  <si>
    <t>2024-02-21 23:43:59</t>
  </si>
  <si>
    <t>2024-02-21 23:57:51</t>
  </si>
  <si>
    <t>35-09-A00001_EBSO TM_BORNOVA-2_M07_2059408</t>
  </si>
  <si>
    <t>2024-02-12 22:17:26</t>
  </si>
  <si>
    <t>2024-02-13 02:38:23</t>
  </si>
  <si>
    <t>35-20-M00009_ÇIRPI TR-1-2/4_0_955194117_ _955194117</t>
  </si>
  <si>
    <t>2024-02-20 15:18:21</t>
  </si>
  <si>
    <t>2024-02-20 17:11:55</t>
  </si>
  <si>
    <t>35-19-M00110_ZEYTİNALAN TR-110_DIREK TIPI TRAFO HUCRESI_H01_2075667</t>
  </si>
  <si>
    <t>2024-02-22 10:27:23</t>
  </si>
  <si>
    <t>2024-02-22 12:50:50</t>
  </si>
  <si>
    <t>35-19-L00117_ZEYTİNALANI  TR-117_PANO_956697481_ _956697481</t>
  </si>
  <si>
    <t>2024-02-08 22:02:23</t>
  </si>
  <si>
    <t>2024-02-08 23:20:20</t>
  </si>
  <si>
    <t>35-01-K01011_K-1011_K-1011_35-01-K01011_41907139</t>
  </si>
  <si>
    <t>2024-02-23 14:12:51</t>
  </si>
  <si>
    <t>2024-02-23 14:32:00</t>
  </si>
  <si>
    <t>35-28-M00153_KOYUNDERE TR-14_7053552_TR14-K2_5829344</t>
  </si>
  <si>
    <t>2024-02-20 16:53:29</t>
  </si>
  <si>
    <t>2024-02-20 20:25:27</t>
  </si>
  <si>
    <t>2024-02-22 06:26:03</t>
  </si>
  <si>
    <t>2024-02-22 07:49:21</t>
  </si>
  <si>
    <t>35-13-L00509_BELEVİ TR-7_ _95001210525_ _95001210525</t>
  </si>
  <si>
    <t>2024-02-09 15:05:54</t>
  </si>
  <si>
    <t>2024-02-09 17:08:54</t>
  </si>
  <si>
    <t>45-73-M00725_HACIALİLER ORTAHAN TR-2_ _945644815_ _945644815</t>
  </si>
  <si>
    <t>2024-02-20 18:55:12</t>
  </si>
  <si>
    <t>2024-02-20 20:22:43</t>
  </si>
  <si>
    <t>45-78-M00293_ADALA TR-8_ADALA TR-8_45-78-M00293_2351529</t>
  </si>
  <si>
    <t>2024-02-29 18:12:50</t>
  </si>
  <si>
    <t>2024-02-29 18:47:14</t>
  </si>
  <si>
    <t>35-02-M00195_M-195_ _99546139_ _99546139</t>
  </si>
  <si>
    <t>2024-02-29 09:30:04</t>
  </si>
  <si>
    <t>2024-02-29 13:18:52</t>
  </si>
  <si>
    <t>45-71-M01805_HACIHALİLLER SULAMA TR-3_DIREK TIPI TRAFO HUCRESI_H01_2082957</t>
  </si>
  <si>
    <t>2024-02-28 12:18:50</t>
  </si>
  <si>
    <t>2024-02-28 14:16:54</t>
  </si>
  <si>
    <t>2024-02-09 09:59:11</t>
  </si>
  <si>
    <t>2024-02-09 12:09:15</t>
  </si>
  <si>
    <t>35-01-K03613_K-3613_F_F1_5917794</t>
  </si>
  <si>
    <t>2024-02-25 12:41:33</t>
  </si>
  <si>
    <t>2024-02-25 13:46:13</t>
  </si>
  <si>
    <t>35-24-M00004_YAYAKENT TR-4_C_C_56352779_56352779</t>
  </si>
  <si>
    <t>2024-02-21 21:08:51</t>
  </si>
  <si>
    <t>2024-02-21 22:47:05</t>
  </si>
  <si>
    <t>35-07-K00121_K-121_ _97540202_ _97540202</t>
  </si>
  <si>
    <t>2024-02-28 13:50:21</t>
  </si>
  <si>
    <t>2024-02-28 14:41:19</t>
  </si>
  <si>
    <t>45-77-L00014_TR-14_ _945511721_ _945511721</t>
  </si>
  <si>
    <t>2024-02-12 15:28:36</t>
  </si>
  <si>
    <t>2024-02-12 17:06:00</t>
  </si>
  <si>
    <t>35-16-M00154_AHMETBEYLER DM_ÇİTKÖY_M07_82965070</t>
  </si>
  <si>
    <t>2024-02-29 17:28:08</t>
  </si>
  <si>
    <t>2024-02-29 17:58:59</t>
  </si>
  <si>
    <t>45-73-M00061_ALAŞEHİR TR-61 YILANLI_B_B_91094249_91094249</t>
  </si>
  <si>
    <t>2024-02-20 18:08:37</t>
  </si>
  <si>
    <t>2024-02-20 19:12:30</t>
  </si>
  <si>
    <t>45-83-M00238_PAŞATIMARI TARIMSAL SULAMA TR-1_PAŞATIMARI TARIMSAL SULAMA TR-1_45-83-M00238_2347546</t>
  </si>
  <si>
    <t>2024-02-09 15:36:45</t>
  </si>
  <si>
    <t>2024-02-09 17:56:26</t>
  </si>
  <si>
    <t>35-02-M03098_M-3098_M-1292_M01_80995050</t>
  </si>
  <si>
    <t>2024-02-19 10:44:51</t>
  </si>
  <si>
    <t>2024-02-19 17:13:22</t>
  </si>
  <si>
    <t>35-20-L00264_ALANKIYI TR-2__H_61274841</t>
  </si>
  <si>
    <t>2024-02-20 15:21:43</t>
  </si>
  <si>
    <t>2024-02-20 19:24:07</t>
  </si>
  <si>
    <t>35-01-M02615_M-2615 _C_C_56364721_56364721</t>
  </si>
  <si>
    <t>2024-02-08 19:59:51</t>
  </si>
  <si>
    <t>2024-02-09 00:57:28</t>
  </si>
  <si>
    <t>35-14-M00047_M-47 DENİZKENT SİTESİ_8792046_8792046_56375205_56375205</t>
  </si>
  <si>
    <t>2024-02-28 14:24:06</t>
  </si>
  <si>
    <t>2024-02-28 19:19:38</t>
  </si>
  <si>
    <t>35-17-M00090_TR-90___56373508_56373508</t>
  </si>
  <si>
    <t>2024-02-25 09:28:07</t>
  </si>
  <si>
    <t>2024-02-25 11:27:06</t>
  </si>
  <si>
    <t>45-73-M00551_ÖRENCİK TR-1_ _945650923_ _945650923</t>
  </si>
  <si>
    <t>2024-02-29 14:13:54</t>
  </si>
  <si>
    <t>2024-02-29 15:45:49</t>
  </si>
  <si>
    <t>35-03-K02342_K-2342_ _910073886_ _910073886</t>
  </si>
  <si>
    <t>2024-02-23 13:01:13</t>
  </si>
  <si>
    <t>2024-02-23 15:02:47</t>
  </si>
  <si>
    <t>35-32-L00082_EĞRİDERE KOKARCA TR-6_EĞRİDERE KOKARCA TR-6_35-32-L00082_2362980</t>
  </si>
  <si>
    <t>2024-02-22 09:45:32</t>
  </si>
  <si>
    <t>2024-02-22 12:17:10</t>
  </si>
  <si>
    <t>45-81-M00004_SELENDİ TR-4_C_C_56400886_56400886</t>
  </si>
  <si>
    <t>2024-02-21 18:54:37</t>
  </si>
  <si>
    <t>2024-02-21 20:11:06</t>
  </si>
  <si>
    <t>35-04-A00004_DOĞANÇAY İM_SANCAKLI_K12_77533387</t>
  </si>
  <si>
    <t>2024-02-16 13:56:49</t>
  </si>
  <si>
    <t>2024-02-16 14:15:13</t>
  </si>
  <si>
    <t>35-27-M00032_DM03-TR-01 (TR-32)_SANAL BINA_950268845_ _950268845</t>
  </si>
  <si>
    <t>2024-02-19 11:11:21</t>
  </si>
  <si>
    <t>2024-02-19 14:49:18</t>
  </si>
  <si>
    <t>35-17-M00023_TR-23_F_F_65509018_65509018</t>
  </si>
  <si>
    <t>2024-02-29 16:32:21</t>
  </si>
  <si>
    <t>2024-02-29 19:02:49</t>
  </si>
  <si>
    <t>35-22-M00214_ÇİLEME TR-7_PANO_955285534_ _955285534</t>
  </si>
  <si>
    <t>2024-02-22 11:09:51</t>
  </si>
  <si>
    <t>2024-02-22 12:45:45</t>
  </si>
  <si>
    <t>35-01-K01712_K-1712_L_L_56378348_56378348</t>
  </si>
  <si>
    <t>2024-02-12 22:15:27</t>
  </si>
  <si>
    <t>2024-02-13 00:36:21</t>
  </si>
  <si>
    <t>35-25-M00036_GÜMÜLDÜR M-36_SANAL BINA_95000160352_ _95000160352</t>
  </si>
  <si>
    <t>2024-02-29 16:12:51</t>
  </si>
  <si>
    <t>2024-02-29 18:51:31</t>
  </si>
  <si>
    <t>2024-02-29 16:49:55</t>
  </si>
  <si>
    <t>2024-02-29 17:16:57</t>
  </si>
  <si>
    <t>35-28-M00387_VİLLAKENT TR-12_0_953372287_ _953372287</t>
  </si>
  <si>
    <t>2024-02-24 09:30:22</t>
  </si>
  <si>
    <t>2024-02-24 12:53:46</t>
  </si>
  <si>
    <t>35-01-K00624_K-624_SANAL BINA_965273172_ _965273172</t>
  </si>
  <si>
    <t>2024-02-25 10:03:42</t>
  </si>
  <si>
    <t>2024-02-25 11:45:26</t>
  </si>
  <si>
    <t>35-23-M00210_YENİ BAĞARASI TR-4_ _950414891_ _950414891</t>
  </si>
  <si>
    <t>2024-02-23 02:04:33</t>
  </si>
  <si>
    <t>2024-02-23 02:47:38</t>
  </si>
  <si>
    <t>35-02-K01626_K-1626_İbrahim Derya_910236655_ _910236655</t>
  </si>
  <si>
    <t>2024-02-23 10:51:42</t>
  </si>
  <si>
    <t>2024-02-23 14:58:25</t>
  </si>
  <si>
    <t>35-22-M00061_DM-2/TR-16_C_C02_5888491</t>
  </si>
  <si>
    <t>2024-02-17 10:09:51</t>
  </si>
  <si>
    <t>2024-02-17 15:52:50</t>
  </si>
  <si>
    <t>35-28-M00162_KOYUNDERE TR-7_0_953383456_ _953383456</t>
  </si>
  <si>
    <t>2024-02-21 19:39:26</t>
  </si>
  <si>
    <t>2024-02-22 01:43:08</t>
  </si>
  <si>
    <t>35-01-K00463_K-463_A_A_56355142_56355142</t>
  </si>
  <si>
    <t>2024-02-09 07:44:45</t>
  </si>
  <si>
    <t>2024-02-09 08:37:19</t>
  </si>
  <si>
    <t>35-26-M00657_DM-6/5_0_956615188_ _956615188</t>
  </si>
  <si>
    <t>2024-02-20 18:06:10</t>
  </si>
  <si>
    <t>2024-02-20 21:23:18</t>
  </si>
  <si>
    <t>35-20-L00129_YEŞİLOCA ÇAYIR TR-4_PANO_955208978_ _955208978</t>
  </si>
  <si>
    <t>2024-02-28 10:18:19</t>
  </si>
  <si>
    <t>2024-02-28 13:54:51</t>
  </si>
  <si>
    <t>35-19-L00186_GÜLBAHÇE TR-5 (TR-186)_C_C_91424636_91424636</t>
  </si>
  <si>
    <t>2024-02-20 19:14:49</t>
  </si>
  <si>
    <t>2024-02-20 20:10:26</t>
  </si>
  <si>
    <t>35-26-M00018_TR-18_DM-4/TR-9_M01_65921102</t>
  </si>
  <si>
    <t>2024-02-28 15:20:51</t>
  </si>
  <si>
    <t>2024-02-28 15:54:24</t>
  </si>
  <si>
    <t>35-22-M00061_DM-2/TR-16_E_E01_5888507</t>
  </si>
  <si>
    <t>2024-02-25 11:18:52</t>
  </si>
  <si>
    <t>2024-02-25 12:52:13</t>
  </si>
  <si>
    <t>45-77-L00158_BAŞIBÜYÜK KÖK_HatBaşıAyırıcı_84908443_L04_84908443</t>
  </si>
  <si>
    <t>2024-02-12 08:55:39</t>
  </si>
  <si>
    <t>2024-02-12 10:47:36</t>
  </si>
  <si>
    <t>45-72-L00068_TR-2/14-A_B_B_90947076_90947076</t>
  </si>
  <si>
    <t>2024-02-23 15:02:58</t>
  </si>
  <si>
    <t>2024-02-23 15:26:58</t>
  </si>
  <si>
    <t>35-22-M00292_KARAKUYU TR-4_ _95000122622_ _95000122622</t>
  </si>
  <si>
    <t>2024-02-25 12:16:52</t>
  </si>
  <si>
    <t>2024-02-25 13:48:54</t>
  </si>
  <si>
    <t>35-01-K01745_K-1745_K-1745_35-01-K01745_2355247</t>
  </si>
  <si>
    <t>2024-02-29 17:34:02</t>
  </si>
  <si>
    <t>2024-02-29 18:06:28</t>
  </si>
  <si>
    <t>35-20-L00373_YENİÇİFTLİK KÖK_HatBaşıAyırıcı_53138689_L05_53138689</t>
  </si>
  <si>
    <t>2024-02-25 12:56:44</t>
  </si>
  <si>
    <t>2024-02-25 14:45:57</t>
  </si>
  <si>
    <t>45-76-M00047_BAKIR KÖK_BAKIR KASABA_M07_72212578</t>
  </si>
  <si>
    <t>2024-02-26 10:45:47</t>
  </si>
  <si>
    <t>2024-02-26 11:16:49</t>
  </si>
  <si>
    <t>2024-02-08 17:44:36</t>
  </si>
  <si>
    <t>2024-02-08 19:44:53</t>
  </si>
  <si>
    <t>35-01-K04345_K-4345_A_A_56354453_56354453</t>
  </si>
  <si>
    <t>2024-02-21 09:42:26</t>
  </si>
  <si>
    <t>2024-02-21 11:14:04</t>
  </si>
  <si>
    <t>45-75-M00291_FUNDACIK DAĞYAKA_FUNDACIK DAĞYAKA_45-75-M00291_2349761</t>
  </si>
  <si>
    <t>2024-02-26 10:03:05</t>
  </si>
  <si>
    <t>2024-02-26 11:27:17</t>
  </si>
  <si>
    <t>35-03-M00639_M-639 OLDURUK KÖK_M-1810 _M02_42868455</t>
  </si>
  <si>
    <t>2024-02-22 02:39:28</t>
  </si>
  <si>
    <t>2024-02-22 05:17:58</t>
  </si>
  <si>
    <t>35-16-A00002_BERGAMA İM-2_TR-107_M09_2055201</t>
  </si>
  <si>
    <t>2024-02-28 10:33:40</t>
  </si>
  <si>
    <t>2024-02-28 15:00:09</t>
  </si>
  <si>
    <t>35-28-M00388_VİLLAKENT TR-4_0_953371871_ _953371871</t>
  </si>
  <si>
    <t>2024-02-21 17:31:35</t>
  </si>
  <si>
    <t>2024-02-22 01:16:51</t>
  </si>
  <si>
    <t>35-01-K03954_K-3954_C_C_56374571_56374571</t>
  </si>
  <si>
    <t>2024-02-19 09:49:13</t>
  </si>
  <si>
    <t>2024-02-19 11:31:10</t>
  </si>
  <si>
    <t>35-30-L00129_KABAKUM TR-3_PANO_955326031_ _955326031</t>
  </si>
  <si>
    <t>2024-02-10 18:00:32</t>
  </si>
  <si>
    <t>2024-02-10 21:23:43</t>
  </si>
  <si>
    <t>2024-02-18 09:59:20</t>
  </si>
  <si>
    <t>2024-02-18 14:48:24</t>
  </si>
  <si>
    <t>2024-02-20 17:57:02</t>
  </si>
  <si>
    <t>2024-02-20 18:31:35</t>
  </si>
  <si>
    <t>35-19-A00002_ZEYTİNALAN İM_GÜZELBAHÇE-2 ÇIKIŞ (İSTİKLAL)_M11_2052313</t>
  </si>
  <si>
    <t>2024-02-22 12:09:20</t>
  </si>
  <si>
    <t>2024-02-22 12:35:00</t>
  </si>
  <si>
    <t>35-03-K03711_K-3711_Seçkin_910450934_ _910450934</t>
  </si>
  <si>
    <t>2024-02-13 09:21:04</t>
  </si>
  <si>
    <t>2024-02-13 10:59:47</t>
  </si>
  <si>
    <t>45-79-M00016_SARIGÖL TR-16_C_C_56402285_56402285</t>
  </si>
  <si>
    <t>2024-02-29 14:55:18</t>
  </si>
  <si>
    <t>2024-02-29 15:42:09</t>
  </si>
  <si>
    <t>35-08-K03419_K-3419_ _97621170_ _97621170</t>
  </si>
  <si>
    <t>2024-02-25 12:05:06</t>
  </si>
  <si>
    <t>2024-02-25 12:53:43</t>
  </si>
  <si>
    <t>2024-02-29 17:07:30</t>
  </si>
  <si>
    <t>2024-02-29 17:39:53</t>
  </si>
  <si>
    <t>35-01-K00217_K-217_B_B_56376754_56376754</t>
  </si>
  <si>
    <t>2024-02-20 19:11:57</t>
  </si>
  <si>
    <t>2024-02-20 20:46:51</t>
  </si>
  <si>
    <t>35-26-M00479_SAİPLER TR-1_0_956621565_ _956621565</t>
  </si>
  <si>
    <t>2024-02-20 10:50:16</t>
  </si>
  <si>
    <t>2024-02-20 14:18:41</t>
  </si>
  <si>
    <t>45-76-M00235_KIRKAĞAÇ OTOYOL DM_SOMA TM AKHİSAR ENH_M03_66020988</t>
  </si>
  <si>
    <t>2024-02-23 09:54:10</t>
  </si>
  <si>
    <t>2024-02-23 15:15:33</t>
  </si>
  <si>
    <t>35-31-L00038_ARKACILAR TR-2_A_A_91203222_91203222</t>
  </si>
  <si>
    <t>2024-02-22 18:06:32</t>
  </si>
  <si>
    <t>2024-02-22 21:10:27</t>
  </si>
  <si>
    <t>35-30-L00131_EVRENOSOĞLU_ _955325401_ _955325401</t>
  </si>
  <si>
    <t>2024-02-20 17:28:14</t>
  </si>
  <si>
    <t>2024-02-20 21:02:08</t>
  </si>
  <si>
    <t>35-03-M03412_M-3412(YATIRIM REZERVE)_A_A_56366990_56366990</t>
  </si>
  <si>
    <t>2024-02-20 17:45:18</t>
  </si>
  <si>
    <t>2024-02-20 22:26:26</t>
  </si>
  <si>
    <t>35-20-L00268_ALANKIYI TR-5_ALANKIYI TR-5_35-20-L00268_2347295</t>
  </si>
  <si>
    <t>2024-02-29 18:38:56</t>
  </si>
  <si>
    <t>2024-02-29 19:12:33</t>
  </si>
  <si>
    <t>35-26-M01622_DM-2/TR-21_E_E01b_100691217</t>
  </si>
  <si>
    <t>2024-02-24 12:12:08</t>
  </si>
  <si>
    <t>2024-02-24 14:06:55</t>
  </si>
  <si>
    <t>45-71-M00572_AŞAĞI ÇOBAN İSA TR-24_PANO_953247409_ _953247409</t>
  </si>
  <si>
    <t>2024-02-21 20:27:12</t>
  </si>
  <si>
    <t>2024-02-22 04:43:14</t>
  </si>
  <si>
    <t>45-82-M00119_SOMA TR-26/2_A_A_56405642_56405642</t>
  </si>
  <si>
    <t>2024-02-25 12:46:54</t>
  </si>
  <si>
    <t>2024-02-25 13:33:43</t>
  </si>
  <si>
    <t>45-83-M00040_TR-1/40_TR-1/40_45-83-M00040_2354581</t>
  </si>
  <si>
    <t>2024-02-23 14:42:07</t>
  </si>
  <si>
    <t>2024-02-23 14:57:02</t>
  </si>
  <si>
    <t>35-30-L00038_TR-38_ _955317258_ _955317258</t>
  </si>
  <si>
    <t>2024-02-29 17:21:22</t>
  </si>
  <si>
    <t>2024-02-29 19:23:27</t>
  </si>
  <si>
    <t>45-78-M00168_SART TR-1 KÖK_SART TR-4/14_M01_81491761</t>
  </si>
  <si>
    <t>2024-02-23 15:43:10</t>
  </si>
  <si>
    <t>2024-02-23 16:47:51</t>
  </si>
  <si>
    <t>2024-02-27 11:16:48</t>
  </si>
  <si>
    <t>2024-02-27 13:02:31</t>
  </si>
  <si>
    <t>MORALILAR-1 SULAMA TR-5_45-72-M00358_DIREK TIPI TRAFO HUCRESI_H01_2045284</t>
  </si>
  <si>
    <t>2024-02-29 08:33:42</t>
  </si>
  <si>
    <t>2024-02-29 11:15:24</t>
  </si>
  <si>
    <t>35-01-M02928_M-2928_ _911821459_ _911821459</t>
  </si>
  <si>
    <t>2024-02-21 22:02:34</t>
  </si>
  <si>
    <t>2024-02-22 00:17:52</t>
  </si>
  <si>
    <t>35-03-K04443_K-4443_K-4443_35-03-K04443_41935993</t>
  </si>
  <si>
    <t>2024-02-20 08:10:33</t>
  </si>
  <si>
    <t>2024-02-20 16:20:53</t>
  </si>
  <si>
    <t>45-79-M00097_SIĞIRTMAÇLI TR-1_SANAL BINA_95000624242_ _95000624242</t>
  </si>
  <si>
    <t>2024-02-29 14:50:38</t>
  </si>
  <si>
    <t>2024-02-29 17:21:39</t>
  </si>
  <si>
    <t>45-78-M00293_ADALA TR-8_C_C_91013664_91013664</t>
  </si>
  <si>
    <t>2024-02-29 15:55:10</t>
  </si>
  <si>
    <t>35-17-M00487_M-487___92435800_92435800</t>
  </si>
  <si>
    <t>2024-02-20 18:04:46</t>
  </si>
  <si>
    <t>2024-02-20 18:32:14</t>
  </si>
  <si>
    <t>45-82-M00102_SOMA TR-16/3_C_C_91421098_91421098</t>
  </si>
  <si>
    <t>2024-02-28 11:48:54</t>
  </si>
  <si>
    <t>45-71-M00185_SİYEKLİ KÖK_MALDAN_M05_72256924</t>
  </si>
  <si>
    <t>2024-02-20 18:02:01</t>
  </si>
  <si>
    <t>2024-02-20 18:47:51</t>
  </si>
  <si>
    <t>35-09-M00932_M-932_M-932_35-09-M00932_47556358</t>
  </si>
  <si>
    <t>2024-02-24 10:28:53</t>
  </si>
  <si>
    <t>2024-02-24 12:25:04</t>
  </si>
  <si>
    <t>35-18-L00579_DM-1/4 _ _950446332_ _950446332</t>
  </si>
  <si>
    <t>2024-02-22 16:53:36</t>
  </si>
  <si>
    <t>2024-02-22 17:56:31</t>
  </si>
  <si>
    <t>45-79-M00449_ALEMŞAHLI TR-2_ _945559473_ _945559473</t>
  </si>
  <si>
    <t>2024-02-25 12:20:04</t>
  </si>
  <si>
    <t>2024-02-25 13:58:48</t>
  </si>
  <si>
    <t>45-79-M00079_TIRAZLI KÖK_HatBaşıAyırıcı_53134342_M06_53134342</t>
  </si>
  <si>
    <t>2024-02-20 16:50:26</t>
  </si>
  <si>
    <t>2024-02-20 18:00:42</t>
  </si>
  <si>
    <t>35-20-L00030_TR-1-4/6 KARASELVİ KABİN_0_955194947_ _955194947</t>
  </si>
  <si>
    <t>2024-02-21 21:36:43</t>
  </si>
  <si>
    <t>2024-02-21 23:27:23</t>
  </si>
  <si>
    <t>45-77-L00218_BAŞIBÜYÜK TR-1_ _945492039_ _945492039</t>
  </si>
  <si>
    <t>2024-02-20 14:02:22</t>
  </si>
  <si>
    <t>2024-02-20 15:02:26</t>
  </si>
  <si>
    <t>35-14-M00414_M-176 SEÇKİNEVLER SİTESİ_A_A1b_5951397</t>
  </si>
  <si>
    <t>2024-02-29 15:48:40</t>
  </si>
  <si>
    <t>2024-02-29 19:07:42</t>
  </si>
  <si>
    <t>45-71-M01779_DM-11/6 (ŞİRİN SOKAK)_DM-11/6 (ŞİRİN SOKAK)_45-71-M01779_2364531</t>
  </si>
  <si>
    <t>2024-02-28 14:23:26</t>
  </si>
  <si>
    <t>2024-02-28 15:04:31</t>
  </si>
  <si>
    <t>35-15-M00399_BOZCAYAKA DM_OVAKENT_M02_58047708</t>
  </si>
  <si>
    <t>2024-02-22 09:59:04</t>
  </si>
  <si>
    <t>2024-02-22 13:51:58</t>
  </si>
  <si>
    <t>2024-02-19 11:17:12</t>
  </si>
  <si>
    <t>2024-02-19 12:56:07</t>
  </si>
  <si>
    <t>2024-02-20 18:59:42</t>
  </si>
  <si>
    <t>2024-02-20 20:26:17</t>
  </si>
  <si>
    <t>2024-02-21 23:56:38</t>
  </si>
  <si>
    <t>35-17-M00272_ÖZKAN KÖK__M05_2335593</t>
  </si>
  <si>
    <t>2024-02-28 14:43:48</t>
  </si>
  <si>
    <t>2024-02-28 15:45:35</t>
  </si>
  <si>
    <t>35-01-K00002_K-2_J_J_56377437_56377437</t>
  </si>
  <si>
    <t>2024-02-18 09:23:01</t>
  </si>
  <si>
    <t>35-16-M00710_AŞAĞIKIRIKLAR TR-5_AŞAĞIKIRIKLAR TR-5_35-16-M00710_58008013</t>
  </si>
  <si>
    <t>2024-02-29 15:44:51</t>
  </si>
  <si>
    <t>2024-02-29 18:22:54</t>
  </si>
  <si>
    <t>35-21-L00131_ARDIÇ TR-8_0_953363166_ _953363166</t>
  </si>
  <si>
    <t>2024-02-16 14:17:43</t>
  </si>
  <si>
    <t>2024-02-16 21:56:17</t>
  </si>
  <si>
    <t>35-27-A00002_KEMALPAŞA TM_KEMALPAŞA-3 (TR-34)_M05_2048955</t>
  </si>
  <si>
    <t>2024-02-14 14:13:00</t>
  </si>
  <si>
    <t>2024-02-14 15:02:00</t>
  </si>
  <si>
    <t>45-86-M00019_KÖPRÜBAŞI TR-19_KÖPRÜBAŞI TR-20_M01_72222873</t>
  </si>
  <si>
    <t>2024-02-19 09:11:42</t>
  </si>
  <si>
    <t>2024-02-19 09:42:13</t>
  </si>
  <si>
    <t>45-79-M00042_SARIGÖL TR-42___72372559_72372559</t>
  </si>
  <si>
    <t>2024-02-29 17:26:12</t>
  </si>
  <si>
    <t>2024-02-29 18:36:59</t>
  </si>
  <si>
    <t>35-30-M00020_ÇANDARLI DM-TR-20_A_A_56365505_56365505</t>
  </si>
  <si>
    <t>2024-02-16 14:12:19</t>
  </si>
  <si>
    <t>2024-02-16 14:40:00</t>
  </si>
  <si>
    <t>2024-02-27 09:00:17</t>
  </si>
  <si>
    <t>2024-02-27 10:35:35</t>
  </si>
  <si>
    <t>2024-02-29 12:07:55</t>
  </si>
  <si>
    <t>2024-02-29 13:54:45</t>
  </si>
  <si>
    <t>35-26-A00004_ARSLANLAR TM_DAĞKIZILCA-2_M07_2306547</t>
  </si>
  <si>
    <t>2024-02-18 16:00:15</t>
  </si>
  <si>
    <t>2024-02-18 18:03:23</t>
  </si>
  <si>
    <t>35-18-L00603_L-128/1_ _950436346_ _950436346</t>
  </si>
  <si>
    <t>2024-02-24 13:23:14</t>
  </si>
  <si>
    <t>2024-02-24 17:38:14</t>
  </si>
  <si>
    <t>35-17-M00174_YENİ ŞAKRAN KÖK_KÖYLER_M02_66296493</t>
  </si>
  <si>
    <t>2024-02-29 16:53:34</t>
  </si>
  <si>
    <t>2024-02-29 17:57:57</t>
  </si>
  <si>
    <t>45-78-L00041_TR-41 KÖK_KURŞUNLU BANYOLARI_L07_65890180</t>
  </si>
  <si>
    <t>2024-02-28 10:14:17</t>
  </si>
  <si>
    <t>2024-02-28 15:21:55</t>
  </si>
  <si>
    <t>45-77-L00104_SARAÇLAR KÖK_HatBaşıAyırıcı_89227448_L05_89227448</t>
  </si>
  <si>
    <t>2024-02-29 13:47:16</t>
  </si>
  <si>
    <t>2024-02-29 19:17:15</t>
  </si>
  <si>
    <t>35-09-M01992_M-1992_C_C02b_5776021</t>
  </si>
  <si>
    <t>2024-02-21 22:26:17</t>
  </si>
  <si>
    <t>2024-02-22 03:31:35</t>
  </si>
  <si>
    <t>2024-02-16 14:12:40</t>
  </si>
  <si>
    <t>2024-02-16 17:37:45</t>
  </si>
  <si>
    <t>35-03-M03397_M-3397(YATIRIM REZERVE)__M02_88063093</t>
  </si>
  <si>
    <t>2024-02-16 10:01:50</t>
  </si>
  <si>
    <t>2024-02-16 16:29:12</t>
  </si>
  <si>
    <t>35-28-M00115_ULUKENT DM-3/30_SANAL BINA_961230066_ _961230066</t>
  </si>
  <si>
    <t>2024-02-26 11:05:54</t>
  </si>
  <si>
    <t>2024-02-26 13:38:05</t>
  </si>
  <si>
    <t>35-23-M00176_BAĞARASI TR-7_D_D_91308157_91308157</t>
  </si>
  <si>
    <t>2024-02-15 17:13:01</t>
  </si>
  <si>
    <t>2024-02-15 17:42:19</t>
  </si>
  <si>
    <t>2024-02-20 13:49:19</t>
  </si>
  <si>
    <t>2024-02-20 15:36:23</t>
  </si>
  <si>
    <t>45-71-M00183_ÜÇPINAR DM_HatBaşıAyırıcı_53134724_M03_53134724</t>
  </si>
  <si>
    <t>2024-02-21 19:49:06</t>
  </si>
  <si>
    <t>35-02-M02031_M-2031 GEÇİT_M-2034_M10_66686898</t>
  </si>
  <si>
    <t>2024-02-16 13:33:29</t>
  </si>
  <si>
    <t>2024-02-16 10:09:23</t>
  </si>
  <si>
    <t>2024-02-16 12:59:49</t>
  </si>
  <si>
    <t>35-28-M00383_VİLLAKENT TR-7_K_k2b_5926416</t>
  </si>
  <si>
    <t>2024-02-24 10:30:26</t>
  </si>
  <si>
    <t>2024-02-24 12:31:47</t>
  </si>
  <si>
    <t>35-17-M00226_YENİ KALABAK TR_ _950311155_ _950311155</t>
  </si>
  <si>
    <t>2024-02-27 14:20:01</t>
  </si>
  <si>
    <t>2024-02-27 15:17:07</t>
  </si>
  <si>
    <t>35-19-M00461_KUŞÇULAR DM_KUŞÇULAR DM-2_M03_46998893</t>
  </si>
  <si>
    <t>2024-02-20 09:35:17</t>
  </si>
  <si>
    <t>2024-02-20 17:49:19</t>
  </si>
  <si>
    <t>35-30-M00307_SİMKUR SİTESİ M-307_B_B_56403821_56403821</t>
  </si>
  <si>
    <t>2024-02-29 10:03:32</t>
  </si>
  <si>
    <t>2024-02-29 14:10:53</t>
  </si>
  <si>
    <t>2024-02-12 22:27:05</t>
  </si>
  <si>
    <t>2024-02-12 23:34:10</t>
  </si>
  <si>
    <t>45-83-L00029_TR-2/29_ŞEHİTLER MAHALLESİ MUHTARLIĞI_955147342_ _955147342</t>
  </si>
  <si>
    <t>2024-02-26 11:22:27</t>
  </si>
  <si>
    <t>2024-02-26 11:52:43</t>
  </si>
  <si>
    <t>35-17-M00300_SANAYİ SİTESİ TR-5_SANAL BINA_95002663913_ _95002663913</t>
  </si>
  <si>
    <t>2024-02-16 14:35:17</t>
  </si>
  <si>
    <t>2024-02-16 15:48:40</t>
  </si>
  <si>
    <t>35-15-M00143_TR-143_TR-128_M01_66582753</t>
  </si>
  <si>
    <t>2024-02-20 11:34:24</t>
  </si>
  <si>
    <t>2024-02-20 16:07:32</t>
  </si>
  <si>
    <t>2024-02-23 13:33:31</t>
  </si>
  <si>
    <t>2024-02-23 14:28:40</t>
  </si>
  <si>
    <t>45-71-M00185_SİYEKLİ KÖK_HatBaşıAyırıcı_53134944_M05_53134944</t>
  </si>
  <si>
    <t>2024-02-20 14:54:04</t>
  </si>
  <si>
    <t>2024-02-20 18:36:53</t>
  </si>
  <si>
    <t>45-81-M00008_SELENDİ TR-8_ _945625271_ _945625271</t>
  </si>
  <si>
    <t>2024-02-22 15:23:42</t>
  </si>
  <si>
    <t>2024-02-22 17:13:13</t>
  </si>
  <si>
    <t>35-09-K01887_K-1887_ _912425871_ _912425871</t>
  </si>
  <si>
    <t>2024-02-28 12:07:43</t>
  </si>
  <si>
    <t>2024-02-28 14:42:56</t>
  </si>
  <si>
    <t>45-74-M00373_DURHASAN KÖK_MEZİTLER_M02_83945260</t>
  </si>
  <si>
    <t>2024-02-22 09:26:43</t>
  </si>
  <si>
    <t>2024-02-22 15:46:24</t>
  </si>
  <si>
    <t>35-03-K01332_K-1332_C_C_56377254_56377254</t>
  </si>
  <si>
    <t>2024-02-19 09:31:18</t>
  </si>
  <si>
    <t>2024-02-19 11:08:50</t>
  </si>
  <si>
    <t>35-15-M00016_DM-3 (TR-16)_TR-48 SANAYİ_M03_67054181</t>
  </si>
  <si>
    <t>2024-02-23 14:21:00</t>
  </si>
  <si>
    <t>2024-02-23 14:37:34</t>
  </si>
  <si>
    <t>35-02-M00850_M-850 KARAÇAM KÖK_M-2595_M06_2065604</t>
  </si>
  <si>
    <t>2024-02-28 13:41:21</t>
  </si>
  <si>
    <t>2024-02-28 14:59:27</t>
  </si>
  <si>
    <t>35-15-M00049_TR-49_ _950364831_ _950364831</t>
  </si>
  <si>
    <t>2024-02-28 12:54:53</t>
  </si>
  <si>
    <t>2024-02-28 14:29:30</t>
  </si>
  <si>
    <t>35-09-M00263_M-263_M-261_M04_47547858</t>
  </si>
  <si>
    <t>2024-02-20 11:33:01</t>
  </si>
  <si>
    <t>2024-02-20 14:32:45</t>
  </si>
  <si>
    <t>2024-02-17 09:25:30</t>
  </si>
  <si>
    <t>2024-02-17 16:42:41</t>
  </si>
  <si>
    <t>35-08-K01949_K-1949_ _99251189_ _99251189</t>
  </si>
  <si>
    <t>2024-02-21 11:36:54</t>
  </si>
  <si>
    <t>2024-02-21 16:10:28</t>
  </si>
  <si>
    <t>35-03-M00758_M-758_D_D_91001542_91001542</t>
  </si>
  <si>
    <t>2024-02-26 08:27:26</t>
  </si>
  <si>
    <t>2024-02-26 14:33:59</t>
  </si>
  <si>
    <t>35-16-L00047_TR-47_47569376_47569376_56352667_56352667</t>
  </si>
  <si>
    <t>2024-02-17 13:53:54</t>
  </si>
  <si>
    <t>2024-02-17 17:49:35</t>
  </si>
  <si>
    <t>2024-02-13 12:46:40</t>
  </si>
  <si>
    <t>2024-02-13 18:13:25</t>
  </si>
  <si>
    <t>35-18-A00001_ÇEŞME İM_OTELLER-GERİLİM ÖLÇÜ_M08_2101726</t>
  </si>
  <si>
    <t>2024-02-17 12:58:29</t>
  </si>
  <si>
    <t>2024-02-17 15:08:19</t>
  </si>
  <si>
    <t>35-17-A00001_ALÇUK TM_MENEMEN-1_M30_2307955</t>
  </si>
  <si>
    <t>2024-02-26 11:14:05</t>
  </si>
  <si>
    <t>2024-02-26 11:38:52</t>
  </si>
  <si>
    <t>2024-02-22 14:36:57</t>
  </si>
  <si>
    <t>2024-02-22 17:43:57</t>
  </si>
  <si>
    <t>35-02-M03083_M-3083_M-1559_M03_80740067</t>
  </si>
  <si>
    <t>2024-02-20 15:28:57</t>
  </si>
  <si>
    <t>2024-02-20 16:23:05</t>
  </si>
  <si>
    <t>35-24-L00015_KINIK TR 15_ _955220383_ _955220383</t>
  </si>
  <si>
    <t>2024-02-28 13:43:06</t>
  </si>
  <si>
    <t>2024-02-28 14:46:09</t>
  </si>
  <si>
    <t>35-16-M00262_MARUFLAR KÖK_İSMAİLLİ KÖK_M04_72050297</t>
  </si>
  <si>
    <t>2024-02-29 10:10:31</t>
  </si>
  <si>
    <t>2024-02-29 16:28:06</t>
  </si>
  <si>
    <t>2024-02-29 17:03:30</t>
  </si>
  <si>
    <t>2024-02-29 17:29:10</t>
  </si>
  <si>
    <t>35-19-M00476_TR-329_PANO_956697014_ _956697014</t>
  </si>
  <si>
    <t>2024-02-21 17:05:51</t>
  </si>
  <si>
    <t>2024-02-21 23:38:34</t>
  </si>
  <si>
    <t>2024-02-20 15:17:07</t>
  </si>
  <si>
    <t>2024-02-20 18:05:21</t>
  </si>
  <si>
    <t>35-01-K01214_K-1214_Elhamra Pasajı_912536044_ _912536044</t>
  </si>
  <si>
    <t>2024-02-19 07:22:50</t>
  </si>
  <si>
    <t>2024-02-19 10:55:48</t>
  </si>
  <si>
    <t>45-78-L00090_TR-90___72373947_72373947</t>
  </si>
  <si>
    <t>2024-02-20 16:40:57</t>
  </si>
  <si>
    <t>2024-02-20 17:16:26</t>
  </si>
  <si>
    <t>45-74-M00199_KILAVUZLAR TR-1_D_D_91154508_91154508</t>
  </si>
  <si>
    <t>2024-02-20 16:34:11</t>
  </si>
  <si>
    <t>2024-02-20 19:19:45</t>
  </si>
  <si>
    <t>35-21-L00115_KAYNARPINAR TR-2_KAYNARPINAR TR-2_35-21-L00115_2374546</t>
  </si>
  <si>
    <t>2024-02-17 10:13:33</t>
  </si>
  <si>
    <t>2024-02-17 14:53:43</t>
  </si>
  <si>
    <t>35-24-L00013_KINIK TR-13_SANAL BINA_95000464848_ _95000464848</t>
  </si>
  <si>
    <t>2024-02-23 13:22:28</t>
  </si>
  <si>
    <t>2024-02-23 14:54:28</t>
  </si>
  <si>
    <t>35-01-M01228_M-1228_B_B_56357966_56357966</t>
  </si>
  <si>
    <t>2024-02-17 19:53:49</t>
  </si>
  <si>
    <t>2024-02-17 21:11:51</t>
  </si>
  <si>
    <t>2024-02-27 18:00:00</t>
  </si>
  <si>
    <t>2024-02-27 18:11:00</t>
  </si>
  <si>
    <t>35-17-M00215_YENİ ŞAKRAN TR-15_B_B_91372959_91372959</t>
  </si>
  <si>
    <t>2024-02-22 11:27:02</t>
  </si>
  <si>
    <t>2024-02-22 12:00:30</t>
  </si>
  <si>
    <t>45-80-M00012_SARUHANLI TR-12_SARUHANLI TR-22_M03_72200986</t>
  </si>
  <si>
    <t>2024-02-20 17:00:19</t>
  </si>
  <si>
    <t>2024-02-20 17:43:49</t>
  </si>
  <si>
    <t>45-74-M00037_TR-37_DIREK TIPI TRAFO HUCRESI_H01_2053555</t>
  </si>
  <si>
    <t>2024-02-29 11:05:23</t>
  </si>
  <si>
    <t>2024-02-29 17:17:45</t>
  </si>
  <si>
    <t>35-32-L00020_TR-20 (SANAYİ KABİN)_TR-07_L02_2311369</t>
  </si>
  <si>
    <t>2024-02-24 11:25:41</t>
  </si>
  <si>
    <t>2024-02-24 13:39:06</t>
  </si>
  <si>
    <t>35-22-M00251_BULGURCA TR-2_0_955270961_ _955270961</t>
  </si>
  <si>
    <t>2024-02-12 11:20:21</t>
  </si>
  <si>
    <t>2024-02-12 14:34:46</t>
  </si>
  <si>
    <t>35-20-L00097_MUZAFFER DURAL GRB._PANO_955214983_ _955214983</t>
  </si>
  <si>
    <t>2024-02-22 11:13:59</t>
  </si>
  <si>
    <t>2024-02-22 13:39:11</t>
  </si>
  <si>
    <t>2024-02-24 15:30:58</t>
  </si>
  <si>
    <t>2024-02-24 17:27:55</t>
  </si>
  <si>
    <t>35-22-K01397_K-1397 GÖRECE_A_A_56371831_56371831</t>
  </si>
  <si>
    <t>2024-02-19 12:05:34</t>
  </si>
  <si>
    <t>2024-02-19 16:17:24</t>
  </si>
  <si>
    <t>45-71-M02426_MURADİYE TR-4/1_ _965524668_ _965524668</t>
  </si>
  <si>
    <t>2024-02-26 10:09:38</t>
  </si>
  <si>
    <t>2024-02-26 12:07:52</t>
  </si>
  <si>
    <t>2024-02-22 08:52:26</t>
  </si>
  <si>
    <t>2024-02-22 09:02:29</t>
  </si>
  <si>
    <t>35-19-L00183_GÜLBAHÇE TR-2 (TR-183)_7043399_7043399_56371167_56371167</t>
  </si>
  <si>
    <t>2024-02-23 18:09:43</t>
  </si>
  <si>
    <t>2024-02-23 21:15:00</t>
  </si>
  <si>
    <t>35-09-M03090_M-3090_ _915164276_ _915164276</t>
  </si>
  <si>
    <t>2024-02-29 22:23:27</t>
  </si>
  <si>
    <t>2024-03-01 00:52:56</t>
  </si>
  <si>
    <t>35-27-M00008_TR-8_ _98814470_ _98814470</t>
  </si>
  <si>
    <t>2024-02-21 03:43:10</t>
  </si>
  <si>
    <t>2024-02-21 04:37:50</t>
  </si>
  <si>
    <t>45-75-M00068_FUNDACIK KÖK_FUNDACIK_M03_67108855</t>
  </si>
  <si>
    <t>2024-02-22 11:30:45</t>
  </si>
  <si>
    <t>2024-02-22 15:07:03</t>
  </si>
  <si>
    <t>35-17-M00310_M-310_5664267_5664267_56357063_56357063</t>
  </si>
  <si>
    <t>2024-02-21 09:27:30</t>
  </si>
  <si>
    <t>2024-02-21 10:59:52</t>
  </si>
  <si>
    <t>45-79-M00047_SARIGÖL TR-47_F_F06_65798104</t>
  </si>
  <si>
    <t>2024-02-21 09:18:08</t>
  </si>
  <si>
    <t>2024-02-21 11:34:48</t>
  </si>
  <si>
    <t>35-03-A00001_GÜRÇEŞME İM_TR-1_M01_2051104</t>
  </si>
  <si>
    <t>2024-02-28 09:23:20</t>
  </si>
  <si>
    <t>2024-02-28 12:30:04</t>
  </si>
  <si>
    <t>35-21-L00075_BADEMBÜKÜ TR-1_B_B_76840971_76840971</t>
  </si>
  <si>
    <t>2024-02-23 17:45:53</t>
  </si>
  <si>
    <t>2024-02-23 19:43:59</t>
  </si>
  <si>
    <t>2024-02-24 09:53:37</t>
  </si>
  <si>
    <t>2024-02-24 17:14:37</t>
  </si>
  <si>
    <t>35-02-K03772_K-3772_İnşaat_913483514_ _913483514</t>
  </si>
  <si>
    <t>2024-02-29 18:55:45</t>
  </si>
  <si>
    <t>2024-02-29 21:57:39</t>
  </si>
  <si>
    <t>45-71-M00128_BEYDERE KÖK_HatBaşıAyırıcı_53135144_M07_53135144</t>
  </si>
  <si>
    <t>2024-02-22 12:47:57</t>
  </si>
  <si>
    <t>2024-02-22 15:55:58</t>
  </si>
  <si>
    <t>35-23-M00210_YENİ BAĞARASI TR-4_A_A_91182148_91182148</t>
  </si>
  <si>
    <t>2024-02-29 19:52:10</t>
  </si>
  <si>
    <t>2024-02-29 20:25:58</t>
  </si>
  <si>
    <t>45-71-M00061_HARMANDALI KÖK_NURİ SORMAN_M11_72231091</t>
  </si>
  <si>
    <t>2024-02-21 09:14:42</t>
  </si>
  <si>
    <t>2024-02-21 11:20:33</t>
  </si>
  <si>
    <t>2024-02-21 12:04:25</t>
  </si>
  <si>
    <t>2024-02-21 14:23:42</t>
  </si>
  <si>
    <t>35-23-M00036_M-36 DOĞALKENT_PANO_950426968_ _950426968</t>
  </si>
  <si>
    <t>2024-02-19 07:30:49</t>
  </si>
  <si>
    <t>2024-02-19 12:46:09</t>
  </si>
  <si>
    <t>2024-02-29 18:20:46</t>
  </si>
  <si>
    <t>2024-02-29 19:07:30</t>
  </si>
  <si>
    <t>35-01-K01463_K-1463_B_B_56362727_56362727</t>
  </si>
  <si>
    <t>2024-02-29 20:42:32</t>
  </si>
  <si>
    <t>2024-02-29 22:28:51</t>
  </si>
  <si>
    <t>35-28-M00200_HAYKIRAN TR-1_C_C_56357561</t>
  </si>
  <si>
    <t>2024-02-20 09:04:32</t>
  </si>
  <si>
    <t>2024-02-20 18:04:56</t>
  </si>
  <si>
    <t>2024-02-24 15:28:05</t>
  </si>
  <si>
    <t>2024-02-24 16:09:21</t>
  </si>
  <si>
    <t>35-03-K01478_K-1478_R_R_56373202_56373202</t>
  </si>
  <si>
    <t>2024-02-28 15:07:27</t>
  </si>
  <si>
    <t>2024-02-28 16:35:14</t>
  </si>
  <si>
    <t>45-71-M00984_GÜZELKÖY TR_ _953190631_ _953190631</t>
  </si>
  <si>
    <t>2024-02-29 21:09:43</t>
  </si>
  <si>
    <t>2024-02-29 23:27:43</t>
  </si>
  <si>
    <t>2024-02-22 08:48:42</t>
  </si>
  <si>
    <t>2024-02-22 11:01:13</t>
  </si>
  <si>
    <t>45-71-M01722_OSMANCALI KÖYÜ TR-3_OSMANCALI KÖYÜ TR-3_45-71-M01722_2367213</t>
  </si>
  <si>
    <t>2024-02-24 11:02:46</t>
  </si>
  <si>
    <t>2024-02-24 18:33:56</t>
  </si>
  <si>
    <t>2024-02-24 15:48:42</t>
  </si>
  <si>
    <t>2024-02-24 16:05:04</t>
  </si>
  <si>
    <t>45-71-M00676_MURADİYE DM-9/2 KÖK_VESTON HAVAİ HAT_M02_2317659</t>
  </si>
  <si>
    <t>2024-02-19 09:15:08</t>
  </si>
  <si>
    <t>2024-02-19 13:12:51</t>
  </si>
  <si>
    <t>35-09-M01992_M-1992_M-1992_35-09-M01992_2368973</t>
  </si>
  <si>
    <t>2024-02-21 21:56:00</t>
  </si>
  <si>
    <t>2024-02-24 10:09:12</t>
  </si>
  <si>
    <t>2024-02-24 16:41:54</t>
  </si>
  <si>
    <t>35-28-A00002_ULUCAK TM_KOYUNDERE_M13_2061638</t>
  </si>
  <si>
    <t>2024-02-21 08:01:57</t>
  </si>
  <si>
    <t>2024-02-21 08:43:23</t>
  </si>
  <si>
    <t>35-02-M01335_M-1335 KAYADİBİ KÖK_M-640 TRT ÇIKIŞI_M03_2118176</t>
  </si>
  <si>
    <t>2024-02-04 12:26:07</t>
  </si>
  <si>
    <t>2024-02-04 12:33:22</t>
  </si>
  <si>
    <t>2024-02-08 13:31:16</t>
  </si>
  <si>
    <t>2024-02-08 16:07:45</t>
  </si>
  <si>
    <t>45-78-L00273_GÖKKÖY TR-2_GÖKKÖY TR-2_45-78-L00273_2355418</t>
  </si>
  <si>
    <t>2024-02-21 14:08:51</t>
  </si>
  <si>
    <t>2024-02-21 14:41:21</t>
  </si>
  <si>
    <t>35-01-K01899_K-1899_K-1899_35-01-K01899_2350138</t>
  </si>
  <si>
    <t>2024-02-19 11:03:25</t>
  </si>
  <si>
    <t>2024-02-19 12:28:24</t>
  </si>
  <si>
    <t>35-31-L00135_GEDİK TR-1_GEDİK TR-1_35-31-L00135_95977378</t>
  </si>
  <si>
    <t>2024-02-28 13:37:08</t>
  </si>
  <si>
    <t>2024-02-28 15:20:04</t>
  </si>
  <si>
    <t>45-78-A00005_DEMİRKÖPRÜ TM_HatBaşıAyırıcı_53140457_M07_53140457</t>
  </si>
  <si>
    <t>2024-02-22 18:20:59</t>
  </si>
  <si>
    <t>2024-02-22 18:43:31</t>
  </si>
  <si>
    <t>35-18-L00239_L-239 BAYKAL_ _950451062_ _950451062</t>
  </si>
  <si>
    <t>2024-02-24 13:57:10</t>
  </si>
  <si>
    <t>2024-02-24 22:22:31</t>
  </si>
  <si>
    <t>35-18-L00225_L-225_L-225_35-18-L00225_2347789</t>
  </si>
  <si>
    <t>2024-02-21 10:13:53</t>
  </si>
  <si>
    <t>2024-02-21 19:33:04</t>
  </si>
  <si>
    <t>35-01-K04534_K-4534_A_A_56376257_56376257</t>
  </si>
  <si>
    <t>2024-02-22 09:55:57</t>
  </si>
  <si>
    <t>2024-02-22 16:00:00</t>
  </si>
  <si>
    <t>2024-02-19 11:34:20</t>
  </si>
  <si>
    <t>2024-02-19 12:46:15</t>
  </si>
  <si>
    <t>45-71-M00107_AŞAĞIÇOBANİSA TR-18_TR-16_M02_2324360</t>
  </si>
  <si>
    <t>2024-02-24 16:14:54</t>
  </si>
  <si>
    <t>2024-02-24 20:24:43</t>
  </si>
  <si>
    <t>35-03-M00739_M-739__M02_2062282</t>
  </si>
  <si>
    <t>2024-02-22 10:03:28</t>
  </si>
  <si>
    <t>2024-02-22 10:28:28</t>
  </si>
  <si>
    <t>35-07-K00977_K-977_SANAL BINA_915157732_ _915157732</t>
  </si>
  <si>
    <t>2024-02-19 11:44:17</t>
  </si>
  <si>
    <t>2024-02-19 18:48:20</t>
  </si>
  <si>
    <t>45-78-A00005_DEMİRKÖPRÜ TM_HatBaşıAyırıcı_53137024_M05_53137024</t>
  </si>
  <si>
    <t>2024-02-29 18:17:45</t>
  </si>
  <si>
    <t>2024-02-29 19:47:31</t>
  </si>
  <si>
    <t>35-01-A00004_GÖZTEPE İM_TANSAŞ_K15_2047129</t>
  </si>
  <si>
    <t>2024-02-01 10:08:36</t>
  </si>
  <si>
    <t>2024-02-01 11:48:04</t>
  </si>
  <si>
    <t>45-81-M00255_SELENDİ TR-20/A_E_E01b_66040006</t>
  </si>
  <si>
    <t>2024-02-19 12:38:36</t>
  </si>
  <si>
    <t>2024-02-19 15:35:06</t>
  </si>
  <si>
    <t>35-01-K00719_K-719_A_A2_49425790</t>
  </si>
  <si>
    <t>2024-02-20 20:56:42</t>
  </si>
  <si>
    <t>2024-02-20 21:37:39</t>
  </si>
  <si>
    <t>2024-02-23 17:33:57</t>
  </si>
  <si>
    <t>2024-02-23 17:58:47</t>
  </si>
  <si>
    <t>35-28-M00382_VİLLAKENT TR-5_7584266_7584266_56360135_56360135</t>
  </si>
  <si>
    <t>2024-02-21 10:35:36</t>
  </si>
  <si>
    <t>2024-02-21 14:15:31</t>
  </si>
  <si>
    <t>2024-02-23 17:31:51</t>
  </si>
  <si>
    <t>2024-02-23 19:03:41</t>
  </si>
  <si>
    <t>35-30-M00006_ÇANDARLI TR-6_TR-7_M03_72080342</t>
  </si>
  <si>
    <t>2024-02-26 10:48:36</t>
  </si>
  <si>
    <t>2024-02-26 11:44:51</t>
  </si>
  <si>
    <t>35-17-M00169_ADALET DM_BERAK YÜKSEKKÖY GES ÇIKIŞI_M10_53039680</t>
  </si>
  <si>
    <t>2024-02-19 12:27:18</t>
  </si>
  <si>
    <t>2024-02-19 16:12:56</t>
  </si>
  <si>
    <t>35-09-M03034_M-3034_A_A_56380977_56380977</t>
  </si>
  <si>
    <t>2024-02-23 19:03:21</t>
  </si>
  <si>
    <t>2024-02-23 20:40:37</t>
  </si>
  <si>
    <t>35-04-A00002_KARŞIYAKA GIS TM_Karşıyaka-20_K34_2053600</t>
  </si>
  <si>
    <t>2024-02-26 09:10:20</t>
  </si>
  <si>
    <t>2024-02-26 14:51:13</t>
  </si>
  <si>
    <t>45-71-M01762_TURGUTALP TR-1_ _953174698_ _953174698</t>
  </si>
  <si>
    <t>2024-02-19 11:54:38</t>
  </si>
  <si>
    <t>2024-02-19 17:52:04</t>
  </si>
  <si>
    <t>35-04-K00785_K-785_A_A_56383833_56383833</t>
  </si>
  <si>
    <t>2024-02-22 13:41:13</t>
  </si>
  <si>
    <t>2024-02-22 14:19:03</t>
  </si>
  <si>
    <t>45-72-L00014_TR-2/14___83208884_83208884</t>
  </si>
  <si>
    <t>2024-02-21 09:29:36</t>
  </si>
  <si>
    <t>2024-02-21 10:32:24</t>
  </si>
  <si>
    <t>45-78-M00638_POYRAZDAMLARI TR-16_A_A_91038751_91038751</t>
  </si>
  <si>
    <t>2024-02-20 22:12:52</t>
  </si>
  <si>
    <t>2024-02-20 22:52:35</t>
  </si>
  <si>
    <t>2024-02-24 09:42:00</t>
  </si>
  <si>
    <t>2024-02-24 12:35:42</t>
  </si>
  <si>
    <t>35-26-M01426_ÇAPAK TR-3_SANAL BINA_95000533996_ _95000533996</t>
  </si>
  <si>
    <t>2024-02-25 13:45:03</t>
  </si>
  <si>
    <t>2024-02-25 15:21:33</t>
  </si>
  <si>
    <t>35-02-K02495_K-2495_ _913739013_ _913739013</t>
  </si>
  <si>
    <t>2024-02-24 15:57:45</t>
  </si>
  <si>
    <t>2024-02-24 20:37:04</t>
  </si>
  <si>
    <t>35-16-L00028_TR-28_TR-28_35-16-L00028_2347350</t>
  </si>
  <si>
    <t>2024-02-27 11:18:52</t>
  </si>
  <si>
    <t>2024-02-27 12:00:13</t>
  </si>
  <si>
    <t>35-21-L00116_KAYNARPINAR TR-1_KAYNARPINAR TR-1_35-21-L00116_2350044</t>
  </si>
  <si>
    <t>2024-02-25 10:20:23</t>
  </si>
  <si>
    <t>2024-02-25 12:08:08</t>
  </si>
  <si>
    <t>2024-02-22 11:45:09</t>
  </si>
  <si>
    <t>2024-02-22 15:01:47</t>
  </si>
  <si>
    <t>2024-02-21 12:59:54</t>
  </si>
  <si>
    <t>2024-02-21 13:53:42</t>
  </si>
  <si>
    <t>35-30-M00049_BİMEYKO TR-2_ _95001398921_ _95001398921</t>
  </si>
  <si>
    <t>2024-02-19 12:03:03</t>
  </si>
  <si>
    <t>2024-02-19 18:30:51</t>
  </si>
  <si>
    <t>35-04-K00869_K-869_K-869_35-04-K00869_2372872</t>
  </si>
  <si>
    <t>2024-02-24 00:36:59</t>
  </si>
  <si>
    <t>2024-02-24 02:48:46</t>
  </si>
  <si>
    <t>35-28-M00379_SEYREK TR-7 KÖK_SÜZBEYLİ-TUZCULU_M04_2093194</t>
  </si>
  <si>
    <t>2024-02-26 11:23:39</t>
  </si>
  <si>
    <t>2024-02-26 12:39:00</t>
  </si>
  <si>
    <t>35-25-M00017_GÜMÜLDÜR DM-6 (M-17)_DAĞITIM TRAFO GÜMÜLDÜR DM-6(M-17)_M09_72088170</t>
  </si>
  <si>
    <t>2024-02-20 22:06:51</t>
  </si>
  <si>
    <t>2024-02-20 22:26:41</t>
  </si>
  <si>
    <t>45-71-M00006_MURADİYE DM_DM-02 ÜÇTEPELER RİNG_M09_2077007</t>
  </si>
  <si>
    <t>2024-02-25 14:11:48</t>
  </si>
  <si>
    <t>2024-02-25 14:33:09</t>
  </si>
  <si>
    <t>45-78-M00258_İKİZTEPE KÖK_İKİZTEPE_M03_66251182</t>
  </si>
  <si>
    <t>2024-02-25 13:43:36</t>
  </si>
  <si>
    <t>2024-02-25 14:35:17</t>
  </si>
  <si>
    <t>2024-02-24 17:38:05</t>
  </si>
  <si>
    <t>2024-02-24 19:15:17</t>
  </si>
  <si>
    <t>2024-02-24 10:24:36</t>
  </si>
  <si>
    <t>2024-02-24 13:48:28</t>
  </si>
  <si>
    <t>35-17-M00036_TR-36_TR-36_35-17-M00036_83290244</t>
  </si>
  <si>
    <t>2024-02-20 20:23:17</t>
  </si>
  <si>
    <t>2024-02-20 21:06:35</t>
  </si>
  <si>
    <t>35-24-M00203_DÜNDARLI TR-2_PANO_955232154_ _955232154</t>
  </si>
  <si>
    <t>2024-02-23 14:33:57</t>
  </si>
  <si>
    <t>2024-02-23 15:55:27</t>
  </si>
  <si>
    <t>2024-02-22 08:55:42</t>
  </si>
  <si>
    <t>2024-02-22 11:28:16</t>
  </si>
  <si>
    <t>45-78-M00258_İKİZTEPE KÖK_İKİZTEPE_M03_66251179</t>
  </si>
  <si>
    <t>2024-02-26 11:57:48</t>
  </si>
  <si>
    <t>2024-02-26 12:17:52</t>
  </si>
  <si>
    <t>35-03-K00592_K-592_K-592_35-03-K00592_41922222</t>
  </si>
  <si>
    <t>2024-02-29 10:48:17</t>
  </si>
  <si>
    <t>2024-02-29 17:18:49</t>
  </si>
  <si>
    <t>35-17-M00082_TR-82___56394499_56394499</t>
  </si>
  <si>
    <t>2024-02-19 11:39:37</t>
  </si>
  <si>
    <t>2024-02-19 16:49:36</t>
  </si>
  <si>
    <t>35-04-M01426_M-1426_ _966686137_ _966686137</t>
  </si>
  <si>
    <t>2024-02-16 16:42:32</t>
  </si>
  <si>
    <t>2024-02-16 20:53:08</t>
  </si>
  <si>
    <t>35-03-M00444_M-444_M-444_35-03-M00444_2367214</t>
  </si>
  <si>
    <t>2024-02-24 09:49:27</t>
  </si>
  <si>
    <t>2024-02-24 15:17:35</t>
  </si>
  <si>
    <t>35-23-M00223_FOÇAKÖY TR-2_SANTİYE ELEKTRİK VAR SAYAÇ YOK_950423238_ _950423238</t>
  </si>
  <si>
    <t>2024-02-20 19:59:32</t>
  </si>
  <si>
    <t>2024-02-21 02:54:12</t>
  </si>
  <si>
    <t>45-82-M00128_ÜÇYOL KÖK_VAKIFLI-NALDÖKEN_M03_2090477</t>
  </si>
  <si>
    <t>2024-02-22 13:22:34</t>
  </si>
  <si>
    <t>2024-02-22 14:24:37</t>
  </si>
  <si>
    <t>35-01-K04409_K-4409_ _911700099_ _911700099</t>
  </si>
  <si>
    <t>2024-02-15 10:44:16</t>
  </si>
  <si>
    <t>2024-02-15 14:53:20</t>
  </si>
  <si>
    <t>35-03-M03412_M-3412(YATIRIM REZERVE)_Murat_910690118_ _910690118</t>
  </si>
  <si>
    <t>2024-02-28 15:47:16</t>
  </si>
  <si>
    <t>2024-02-28 17:14:16</t>
  </si>
  <si>
    <t>2024-02-19 14:33:04</t>
  </si>
  <si>
    <t>35-01-M02896_M-2896(YATIRIM REZERVE)__M03_73034206</t>
  </si>
  <si>
    <t>2024-02-22 09:01:54</t>
  </si>
  <si>
    <t>2024-02-22 14:58:25</t>
  </si>
  <si>
    <t>45-79-M00076_TIRAZLAR TR-1_E_E_56396579_56396579</t>
  </si>
  <si>
    <t>2024-02-24 13:54:51</t>
  </si>
  <si>
    <t>2024-02-24 15:02:18</t>
  </si>
  <si>
    <t>35-18-A00005_ALAÇATI TM_ÇEŞME-2_M10_2311011</t>
  </si>
  <si>
    <t>2024-02-21 09:46:54</t>
  </si>
  <si>
    <t>2024-02-21 09:47:17</t>
  </si>
  <si>
    <t>35-09-M00263_M-263_M-347_M03_47547818</t>
  </si>
  <si>
    <t>2024-02-21 11:25:46</t>
  </si>
  <si>
    <t>2024-02-21 12:44:40</t>
  </si>
  <si>
    <t>45-77-M00187_AHMETLİ DM_HatBaşıAyırıcı_84908786_M08_84908786</t>
  </si>
  <si>
    <t>2024-02-24 09:17:03</t>
  </si>
  <si>
    <t>2024-02-24 11:34:57</t>
  </si>
  <si>
    <t>35-02-M01621_M-1621_M-1626_M05_2307781</t>
  </si>
  <si>
    <t>2024-02-24 08:58:04</t>
  </si>
  <si>
    <t>2024-02-24 16:19:42</t>
  </si>
  <si>
    <t>2024-02-24 15:30:40</t>
  </si>
  <si>
    <t>2024-02-24 16:39:46</t>
  </si>
  <si>
    <t>2024-02-22 09:16:57</t>
  </si>
  <si>
    <t>2024-02-22 11:26:58</t>
  </si>
  <si>
    <t>35-01-M03198_M-3198 (YATIRIM REZERVE)_M-3198 (YATIRIM REZERVE)_35-01-M03198_83180931</t>
  </si>
  <si>
    <t>2024-02-20 20:57:55</t>
  </si>
  <si>
    <t>2024-02-20 22:41:45</t>
  </si>
  <si>
    <t>45-82-M00033_SOMA TR-11/2_SOMA TR-11/2_45-82-M00033_2369179</t>
  </si>
  <si>
    <t>2024-02-20 19:49:15</t>
  </si>
  <si>
    <t>2024-02-20 22:33:26</t>
  </si>
  <si>
    <t>35-02-K01189_K-1189_A_A_56374325</t>
  </si>
  <si>
    <t>2024-02-22 09:20:09</t>
  </si>
  <si>
    <t>2024-02-22 14:21:06</t>
  </si>
  <si>
    <t>2024-02-19 10:31:07</t>
  </si>
  <si>
    <t>2024-02-19 12:44:39</t>
  </si>
  <si>
    <t>2024-02-22 07:45:15</t>
  </si>
  <si>
    <t>2024-02-22 08:58:04</t>
  </si>
  <si>
    <t>2024-02-24 14:29:26</t>
  </si>
  <si>
    <t>2024-02-24 14:31:00</t>
  </si>
  <si>
    <t>45-82-M00131_CENKYERİ TR-1_CENKYERİ TR-1_45-82-M00131_72195038</t>
  </si>
  <si>
    <t>2024-02-23 19:09:21</t>
  </si>
  <si>
    <t>2024-02-23 19:59:00</t>
  </si>
  <si>
    <t>35-27-L00401_ÖRNEK VADİ EVLERİ TR__L02_79361644</t>
  </si>
  <si>
    <t>2024-02-26 12:18:13</t>
  </si>
  <si>
    <t>2024-02-26 13:29:23</t>
  </si>
  <si>
    <t>45-75-M00403_ÇİĞİLLER YASSIALAN TR-8__H_83997064</t>
  </si>
  <si>
    <t>2024-02-19 10:59:17</t>
  </si>
  <si>
    <t>2024-02-19 11:50:58</t>
  </si>
  <si>
    <t>45-73-M01292_ILGIN HATBAŞI KÖK_ÇAKIRCAALİ_M02_83838132</t>
  </si>
  <si>
    <t>2024-02-21 12:46:17</t>
  </si>
  <si>
    <t>2024-02-21 14:22:17</t>
  </si>
  <si>
    <t>35-02-M02008_M-2008_ _95000060050_ _95000060050</t>
  </si>
  <si>
    <t>2024-02-24 11:51:36</t>
  </si>
  <si>
    <t>2024-02-24 16:17:09</t>
  </si>
  <si>
    <t>35-28-M00159_KOYUNDERE TR-15_A_A_60983100_60983100</t>
  </si>
  <si>
    <t>2024-02-29 19:23:28</t>
  </si>
  <si>
    <t>2024-02-29 20:23:11</t>
  </si>
  <si>
    <t>35-28-M00153_KOYUNDERE TR-14_0_953386409_ _953386409</t>
  </si>
  <si>
    <t>2024-02-20 21:00:58</t>
  </si>
  <si>
    <t>2024-02-21 00:37:57</t>
  </si>
  <si>
    <t>45-80-M00061_HALİTPAŞA TR-3_HALİTPAŞA TR-3_45-80-M00061_72189104</t>
  </si>
  <si>
    <t>2024-02-21 13:22:03</t>
  </si>
  <si>
    <t>2024-02-21 13:59:20</t>
  </si>
  <si>
    <t>45-83-L00285_KABAÇINAR TR-1_KABAÇINAR TR-1_45-83-L00285_2356650</t>
  </si>
  <si>
    <t>2024-02-21 09:29:02</t>
  </si>
  <si>
    <t>2024-02-21 12:49:09</t>
  </si>
  <si>
    <t>45-83-M00825_TR-2/26 (ARABACILAR)_95711201_E01b_95711352</t>
  </si>
  <si>
    <t>2024-02-28 11:49:44</t>
  </si>
  <si>
    <t>2024-02-28 15:51:42</t>
  </si>
  <si>
    <t>35-02-A00006_IŞIKLAR TM_HatBaşıAyırıcı_53137696_M05_53137696</t>
  </si>
  <si>
    <t>2024-02-22 10:01:06</t>
  </si>
  <si>
    <t>2024-02-22 10:23:40</t>
  </si>
  <si>
    <t>45-71-M01034_VEZİROĞLU TR-1_VEZİROĞLU TR-1_45-71-M01034_42027125</t>
  </si>
  <si>
    <t>2024-02-20 12:44:27</t>
  </si>
  <si>
    <t>35-23-M00027_YENİ FOÇA TR-27_ _950424153_ _950424153</t>
  </si>
  <si>
    <t>2024-02-21 09:34:08</t>
  </si>
  <si>
    <t>2024-02-21 10:55:06</t>
  </si>
  <si>
    <t>45-82-A00001_SOMA A SANTRALİ İM/DM_AKHİSAR_M08_2091636</t>
  </si>
  <si>
    <t>2024-02-24 14:37:35</t>
  </si>
  <si>
    <t>2024-02-24 16:16:02</t>
  </si>
  <si>
    <t>2024-02-24 14:37:41</t>
  </si>
  <si>
    <t>2024-02-24 15:37:32</t>
  </si>
  <si>
    <t>35-15-A00001_ÖDEMİŞ İM_YENİKENT_L05_83647458</t>
  </si>
  <si>
    <t>2024-02-24 09:44:12</t>
  </si>
  <si>
    <t>2024-02-24 16:52:28</t>
  </si>
  <si>
    <t>2024-02-19 09:10:31</t>
  </si>
  <si>
    <t>2024-02-19 10:20:10</t>
  </si>
  <si>
    <t>2024-02-19 11:48:21</t>
  </si>
  <si>
    <t>2024-02-19 19:49:05</t>
  </si>
  <si>
    <t>35-04-K03110_K-3110_K-425_K03_2066318</t>
  </si>
  <si>
    <t>2024-02-28 10:00:31</t>
  </si>
  <si>
    <t>2024-02-28 16:32:52</t>
  </si>
  <si>
    <t>35-16-M00007_ZEYTİNDAĞ TR-5_D_D_90938441_90938441</t>
  </si>
  <si>
    <t>2024-02-29 20:50:37</t>
  </si>
  <si>
    <t>2024-02-29 22:56:55</t>
  </si>
  <si>
    <t>35-01-K01162_K-1162_B_B_56366042_56366042</t>
  </si>
  <si>
    <t>2024-02-23 16:49:03</t>
  </si>
  <si>
    <t>2024-02-23 18:26:47</t>
  </si>
  <si>
    <t>45-78-L00076_TR-76_ _953271033_ _953271033</t>
  </si>
  <si>
    <t>2024-02-27 10:25:05</t>
  </si>
  <si>
    <t>2024-02-27 11:26:48</t>
  </si>
  <si>
    <t>35-26-M01385_KARAKUYU TR-12_ _956632367_ _956632367</t>
  </si>
  <si>
    <t>2024-02-20 16:30:38</t>
  </si>
  <si>
    <t>2024-02-20 20:42:35</t>
  </si>
  <si>
    <t>35-02-M00650_M-650_M-652_M02_2103541</t>
  </si>
  <si>
    <t>2024-02-22 08:40:08</t>
  </si>
  <si>
    <t>2024-02-22 11:26:35</t>
  </si>
  <si>
    <t>45-71-M00782_MURADİYE DM-11/10 KÖK_DHL_M08_50185245</t>
  </si>
  <si>
    <t>2024-02-21 08:29:27</t>
  </si>
  <si>
    <t>2024-02-21 10:59:12</t>
  </si>
  <si>
    <t>35-01-A00002_EŞREFPAŞA İM_FIRAT_K24_2045387</t>
  </si>
  <si>
    <t>2024-02-25 09:26:34</t>
  </si>
  <si>
    <t>2024-02-25 09:54:31</t>
  </si>
  <si>
    <t>35-17-M00542_M-542 (DM-3/7)_ _950302417_ _950302417</t>
  </si>
  <si>
    <t>2024-02-23 13:25:36</t>
  </si>
  <si>
    <t>2024-02-23 16:10:12</t>
  </si>
  <si>
    <t>2024-02-22 13:15:35</t>
  </si>
  <si>
    <t>2024-02-22 14:00:58</t>
  </si>
  <si>
    <t>45-82-M00131_CENKYERİ TR-1_ _945534718_ _945534718</t>
  </si>
  <si>
    <t>2024-02-23 18:32:03</t>
  </si>
  <si>
    <t>35-18-L00036_L-36_SANAL BINA_962845500_ _962845500</t>
  </si>
  <si>
    <t>2024-02-24 16:05:24</t>
  </si>
  <si>
    <t>2024-02-24 20:53:47</t>
  </si>
  <si>
    <t>35-14-L00012_L-12 BALLI KUYU_L-15 L-16 L-17_L02_72221743</t>
  </si>
  <si>
    <t>2024-02-22 08:56:46</t>
  </si>
  <si>
    <t>2024-02-22 18:34:17</t>
  </si>
  <si>
    <t>45-80-M02917_OTOYOL DM_HatBaşıAyırıcı_93645362_M01_93645362</t>
  </si>
  <si>
    <t>2024-02-19 10:00:48</t>
  </si>
  <si>
    <t>2024-02-19 12:41:43</t>
  </si>
  <si>
    <t>45-83-L00083_TR-2/83_0_955155373_ _955155373</t>
  </si>
  <si>
    <t>2024-02-19 11:42:16</t>
  </si>
  <si>
    <t>2024-02-19 15:00:43</t>
  </si>
  <si>
    <t>45-72-M00028_TR-1/28_TR-1/29_M03_100865328</t>
  </si>
  <si>
    <t>2024-02-25 10:30:01</t>
  </si>
  <si>
    <t>2024-02-25 12:47:00</t>
  </si>
  <si>
    <t>45-78-M00145_TR-145_ _953248742_ _953248742</t>
  </si>
  <si>
    <t>2024-02-22 18:47:41</t>
  </si>
  <si>
    <t>2024-02-22 19:49:49</t>
  </si>
  <si>
    <t>35-25-M00100_GÜMÜLDÜR DM_SEFERİHİSAR_M20_2055236</t>
  </si>
  <si>
    <t>2024-02-26 11:55:14</t>
  </si>
  <si>
    <t>2024-02-26 15:10:24</t>
  </si>
  <si>
    <t>35-20-L00352_ÇAMLIBEL TR-5_0_955212666_ _955212666</t>
  </si>
  <si>
    <t>2024-02-19 09:19:50</t>
  </si>
  <si>
    <t>2024-02-19 11:41:36</t>
  </si>
  <si>
    <t>2024-02-26 11:45:28</t>
  </si>
  <si>
    <t>2024-02-26 14:43:58</t>
  </si>
  <si>
    <t>35-17-M00444_HACIÖMERLİ KARAKUYULAR TR_HACIÖMERLİ KARAKUYULAR TR_35-17-M00444_2362951</t>
  </si>
  <si>
    <t>2024-02-20 23:10:37</t>
  </si>
  <si>
    <t>2024-02-20 23:52:00</t>
  </si>
  <si>
    <t>35-29-M00051_DM-1/51_48345963_48345963_56392605_56392605</t>
  </si>
  <si>
    <t>2024-02-08 17:49:40</t>
  </si>
  <si>
    <t>2024-02-08 19:16:15</t>
  </si>
  <si>
    <t>2024-02-22 08:23:55</t>
  </si>
  <si>
    <t>45-78-M00183_SART TR-10___95777928_95777928</t>
  </si>
  <si>
    <t>2024-02-20 19:38:46</t>
  </si>
  <si>
    <t>2024-02-20 20:03:45</t>
  </si>
  <si>
    <t>45-71-M01560_KARAVELİLER TR-1_KARAVELİLER TR-1_45-71-M01560_2368622</t>
  </si>
  <si>
    <t>2024-02-20 19:30:03</t>
  </si>
  <si>
    <t>2024-02-20 20:49:45</t>
  </si>
  <si>
    <t>2024-02-29 10:31:11</t>
  </si>
  <si>
    <t>2024-02-29 17:57:01</t>
  </si>
  <si>
    <t>35-19-M00467_DM-1/TR-9 URLA_0_956662615_ _956662615</t>
  </si>
  <si>
    <t>2024-02-29 19:28:12</t>
  </si>
  <si>
    <t>2024-02-29 20:04:44</t>
  </si>
  <si>
    <t>35-17-M00056_TR-56___56394797_56394797</t>
  </si>
  <si>
    <t>2024-02-20 20:48:15</t>
  </si>
  <si>
    <t>2024-02-20 22:15:34</t>
  </si>
  <si>
    <t>35-02-M01838_M-1838_ _95000573378_ _95000573378</t>
  </si>
  <si>
    <t>2024-02-25 11:31:13</t>
  </si>
  <si>
    <t>2024-02-25 13:21:51</t>
  </si>
  <si>
    <t>35-16-M00019_GÖÇBEYLİ TR-4_47429803_47429803_56401667_56401667</t>
  </si>
  <si>
    <t>2024-02-25 09:29:18</t>
  </si>
  <si>
    <t>2024-02-25 11:50:51</t>
  </si>
  <si>
    <t>35-26-M00819_DM-3/16_0_956628785_ _956628785</t>
  </si>
  <si>
    <t>2024-02-25 12:53:52</t>
  </si>
  <si>
    <t>2024-02-25 14:16:26</t>
  </si>
  <si>
    <t>45-71-M01442_YAĞCILAR TR-3_YAĞCILAR TR-3_45-71-M01442_2371343</t>
  </si>
  <si>
    <t>2024-02-22 10:41:10</t>
  </si>
  <si>
    <t>2024-02-22 18:29:32</t>
  </si>
  <si>
    <t>35-24-M00024_KINIK TR-24_C_C_91321855_91321855</t>
  </si>
  <si>
    <t>2024-02-26 09:48:51</t>
  </si>
  <si>
    <t>2024-02-26 12:01:43</t>
  </si>
  <si>
    <t>35-24-M00210_KÜÇÜKBÖLCEK DM_KÜÇÜK BÖLCEK_M01_72093032</t>
  </si>
  <si>
    <t>2024-02-29 23:16:37</t>
  </si>
  <si>
    <t>2024-03-01 01:12:19</t>
  </si>
  <si>
    <t>35-18-L00129_L-129_C_C05_50068682</t>
  </si>
  <si>
    <t>2024-02-20 20:26:18</t>
  </si>
  <si>
    <t>2024-02-21 02:09:20</t>
  </si>
  <si>
    <t>2024-02-22 08:18:49</t>
  </si>
  <si>
    <t>2024-02-22 10:01:11</t>
  </si>
  <si>
    <t>45-79-M00016_SARIGÖL TR-16_E_E02_65956794</t>
  </si>
  <si>
    <t>2024-02-29 20:13:08</t>
  </si>
  <si>
    <t>2024-02-29 20:58:03</t>
  </si>
  <si>
    <t>35-01-K01580_K-1580_ _911293369_ _911293369</t>
  </si>
  <si>
    <t>2024-02-21 01:15:27</t>
  </si>
  <si>
    <t>2024-02-21 02:43:46</t>
  </si>
  <si>
    <t>35-01-K00719_K-719_K-719_35-01-K00719_2347666</t>
  </si>
  <si>
    <t>2024-02-21 03:59:25</t>
  </si>
  <si>
    <t>2024-02-21 06:36:14</t>
  </si>
  <si>
    <t>2024-02-22 18:22:35</t>
  </si>
  <si>
    <t>2024-02-22 19:40:00</t>
  </si>
  <si>
    <t>45-79-M00075_TIRAZLAR TR-4_A_A_91275916_91275916</t>
  </si>
  <si>
    <t>2024-02-29 18:58:10</t>
  </si>
  <si>
    <t>2024-02-29 20:10:22</t>
  </si>
  <si>
    <t>45-77-L00439_BEBEKLİ TR-4_B_B_83839194_83839194</t>
  </si>
  <si>
    <t>2024-02-20 20:27:45</t>
  </si>
  <si>
    <t>2024-02-20 21:54:00</t>
  </si>
  <si>
    <t>35-19-L00026_TR-26_B_B_91047613_91047613</t>
  </si>
  <si>
    <t>2024-02-26 10:40:00</t>
  </si>
  <si>
    <t>2024-02-26 15:23:00</t>
  </si>
  <si>
    <t>35-27-M00008_TR-8_ _98838528_ _98838528</t>
  </si>
  <si>
    <t>2024-02-20 23:54:11</t>
  </si>
  <si>
    <t>2024-02-21 01:11:19</t>
  </si>
  <si>
    <t>35-03-K00418_K-418_ _910532499_ _910532499</t>
  </si>
  <si>
    <t>2024-02-20 20:25:02</t>
  </si>
  <si>
    <t>2024-02-21 00:28:39</t>
  </si>
  <si>
    <t>35-04-K00288_K-288_ST_H01_83784326</t>
  </si>
  <si>
    <t>2024-02-24 13:58:27</t>
  </si>
  <si>
    <t>2024-02-24 17:37:59</t>
  </si>
  <si>
    <t>45-79-M00416_DİNDARLI TR-1_D_D_56386121_56386121</t>
  </si>
  <si>
    <t>2024-02-29 22:44:53</t>
  </si>
  <si>
    <t>2024-02-29 23:37:37</t>
  </si>
  <si>
    <t>2024-02-22 14:30:23</t>
  </si>
  <si>
    <t>2024-02-22 18:08:17</t>
  </si>
  <si>
    <t>35-02-M01626_M-1626_M-650_M05_2322734</t>
  </si>
  <si>
    <t>2024-02-25 14:36:12</t>
  </si>
  <si>
    <t>2024-02-25 19:08:03</t>
  </si>
  <si>
    <t>35-29-A00001_TİRE İM-DM-1_TİRE ŞEHİR-4_L21_2060277</t>
  </si>
  <si>
    <t>2024-02-28 15:07:42</t>
  </si>
  <si>
    <t>2024-02-28 15:16:06</t>
  </si>
  <si>
    <t>35-18-L00253_L-253_ _950441325_ _950441325</t>
  </si>
  <si>
    <t>2024-02-24 10:32:50</t>
  </si>
  <si>
    <t>2024-02-24 14:01:19</t>
  </si>
  <si>
    <t>35-18-A00005_ALAÇATI TM_KARABURUN-1_M19_2310585</t>
  </si>
  <si>
    <t>2024-02-20 10:59:54</t>
  </si>
  <si>
    <t>2024-02-20 19:48:37</t>
  </si>
  <si>
    <t>45-71-M01441_YAĞCILAR TR-2_YAĞCILAR TR-2_45-71-M01441_2358106</t>
  </si>
  <si>
    <t>2024-02-22 10:26:04</t>
  </si>
  <si>
    <t>2024-02-22 18:14:10</t>
  </si>
  <si>
    <t>45-74-M00347_DEMİRCİ DM_YARBASAN_M04_84598223</t>
  </si>
  <si>
    <t>2024-02-26 11:26:37</t>
  </si>
  <si>
    <t>2024-02-26 12:51:26</t>
  </si>
  <si>
    <t>35-03-M00639_M-639 OLDURUK KÖK_Alpet_910733593_ _910733593</t>
  </si>
  <si>
    <t>2024-02-20 19:37:15</t>
  </si>
  <si>
    <t>2024-02-20 20:17:30</t>
  </si>
  <si>
    <t>35-16-M00104_HACIHAMZALAR TR-1_HACIHAMZALAR TR-1_35-16-M00104_2349784</t>
  </si>
  <si>
    <t>2024-02-24 14:22:37</t>
  </si>
  <si>
    <t>35-31-L00418_PINARBAŞI TR-3_PANO_956599482_ _956599482</t>
  </si>
  <si>
    <t>2024-02-25 10:35:33</t>
  </si>
  <si>
    <t>2024-02-25 13:28:16</t>
  </si>
  <si>
    <t>45-77-L00054_TR-52/A_DAĞITIM TRAFOSU_L04_2106478</t>
  </si>
  <si>
    <t>2024-02-25 12:04:42</t>
  </si>
  <si>
    <t>2024-02-25 13:08:51</t>
  </si>
  <si>
    <t>35-03-K04506_K-4506_B_B_56363630_56363630</t>
  </si>
  <si>
    <t>2024-02-20 15:16:33</t>
  </si>
  <si>
    <t>2024-02-20 19:41:45</t>
  </si>
  <si>
    <t>2024-02-29 20:05:28</t>
  </si>
  <si>
    <t>2024-02-29 22:17:00</t>
  </si>
  <si>
    <t>35-24-M00084_ÇANKÖY TR-1_DIREK TIPI TRAFO HUCRESI_H01_2035639</t>
  </si>
  <si>
    <t>2024-02-24 10:08:15</t>
  </si>
  <si>
    <t>2024-02-24 16:40:35</t>
  </si>
  <si>
    <t>35-01-M02275Ö_M-2275 ASKERİ RADAR (MALTEPE HATTI) ÖZEL__M02_2083305</t>
  </si>
  <si>
    <t>2024-02-23 17:41:48</t>
  </si>
  <si>
    <t>45-77-A00001_KULA İM_HatBaşıAyırıcı_89227270_M01_89227270</t>
  </si>
  <si>
    <t>2024-02-29 16:51:10</t>
  </si>
  <si>
    <t>2024-02-29 20:09:45</t>
  </si>
  <si>
    <t>35-25-M00179_PAYAMLI M-7_ _95000618015_ _95000618015</t>
  </si>
  <si>
    <t>2024-02-29 19:08:57</t>
  </si>
  <si>
    <t>2024-02-29 20:50:07</t>
  </si>
  <si>
    <t>45-73-M00150_KEMALİYE DM (TR-1)_AKKEÇİLİ ÇIKIŞ_M01_66715933</t>
  </si>
  <si>
    <t>2024-02-24 11:07:41</t>
  </si>
  <si>
    <t>2024-02-24 13:24:13</t>
  </si>
  <si>
    <t>2024-02-21 00:42:51</t>
  </si>
  <si>
    <t>2024-02-21 01:33:25</t>
  </si>
  <si>
    <t>2024-02-23 16:40:18</t>
  </si>
  <si>
    <t>2024-02-23 17:19:31</t>
  </si>
  <si>
    <t>35-30-M00705_DİKİLİ TR-5 (M-705)_B_B_65514216_65514216</t>
  </si>
  <si>
    <t>2024-02-20 20:42:22</t>
  </si>
  <si>
    <t>2024-02-20 21:22:57</t>
  </si>
  <si>
    <t>35-23-M00224_FOÇAKÖY TR-3_A_A_91434970_91434970</t>
  </si>
  <si>
    <t>2024-02-29 22:52:33</t>
  </si>
  <si>
    <t>2024-02-29 23:19:02</t>
  </si>
  <si>
    <t>2024-02-22 07:11:24</t>
  </si>
  <si>
    <t>2024-02-22 14:43:17</t>
  </si>
  <si>
    <t>35-07-K02413_K-2413_B_B_56380140_56380140</t>
  </si>
  <si>
    <t>2024-02-24 08:57:11</t>
  </si>
  <si>
    <t>2024-02-24 10:25:46</t>
  </si>
  <si>
    <t>35-23-M00223_FOÇAKÖY TR-2_A_A_91434908_91434908</t>
  </si>
  <si>
    <t>2024-02-21 05:54:17</t>
  </si>
  <si>
    <t>35-28-M00188_YAHŞELLİ TR-2_YAHŞELLİ TR-2_35-28-M00188_2377256</t>
  </si>
  <si>
    <t>2024-02-19 11:55:35</t>
  </si>
  <si>
    <t>2024-02-19 16:56:48</t>
  </si>
  <si>
    <t>35-03-M01020_M-1020_M-1020_35-03-M01020_41973352</t>
  </si>
  <si>
    <t>2024-02-29 08:48:57</t>
  </si>
  <si>
    <t>2024-02-29 16:47:25</t>
  </si>
  <si>
    <t>35-02-M01289_M-1289_ _99791273_ _99791273</t>
  </si>
  <si>
    <t>2024-02-17 19:48:49</t>
  </si>
  <si>
    <t>2024-02-17 20:36:43</t>
  </si>
  <si>
    <t>2024-02-22 09:35:02</t>
  </si>
  <si>
    <t>2024-02-22 17:30:26</t>
  </si>
  <si>
    <t>35-27-M00335_ULUCAK DM-2/1_ULUCAK DM-2/17_M01_72175387</t>
  </si>
  <si>
    <t>2024-02-23 16:13:10</t>
  </si>
  <si>
    <t>2024-02-23 17:19:04</t>
  </si>
  <si>
    <t>35-21-L00164_MORDOĞAN TR-41_MORDOĞAN TR-38_L01_72179928</t>
  </si>
  <si>
    <t>2024-02-29 23:18:19</t>
  </si>
  <si>
    <t>2024-03-01 00:03:52</t>
  </si>
  <si>
    <t>35-27-M00900_SÜTÇÜLER DM_TOKİ-1_M18_92758184</t>
  </si>
  <si>
    <t>2024-02-26 13:17:33</t>
  </si>
  <si>
    <t>2024-02-26 13:48:23</t>
  </si>
  <si>
    <t>45-71-M00097_AŞAĞIÇOBANİSA TR-12_ÇOBANİSA KÖK_M03_60972116</t>
  </si>
  <si>
    <t>2024-02-25 09:43:00</t>
  </si>
  <si>
    <t>2024-02-25 10:56:18</t>
  </si>
  <si>
    <t>2024-02-20 09:01:28</t>
  </si>
  <si>
    <t>2024-02-20 16:00:55</t>
  </si>
  <si>
    <t>35-04-M02728_M-2728_İnşaat_913622060_ _913622060</t>
  </si>
  <si>
    <t>2024-02-22 08:34:32</t>
  </si>
  <si>
    <t>2024-02-22 13:50:04</t>
  </si>
  <si>
    <t>35-09-K03384_K-3384_Ali Bey_913166884_ _913166884</t>
  </si>
  <si>
    <t>2024-02-21 15:27:03</t>
  </si>
  <si>
    <t>2024-02-21 17:01:29</t>
  </si>
  <si>
    <t>35-16-M00115_AŞAĞIBEY-2_AŞAĞIBEY-2_35-16-M00115_2349452</t>
  </si>
  <si>
    <t>2024-02-19 09:42:09</t>
  </si>
  <si>
    <t>2024-02-19 12:03:29</t>
  </si>
  <si>
    <t>2024-02-19 11:12:25</t>
  </si>
  <si>
    <t>2024-02-19 11:52:49</t>
  </si>
  <si>
    <t>45-71-M00066_HACIHALİLLER TR-1 KÖK_SULAMA_M02_72238377</t>
  </si>
  <si>
    <t>2024-02-23 15:46:01</t>
  </si>
  <si>
    <t>2024-02-23 16:09:35</t>
  </si>
  <si>
    <t>35-18-M00009_M-9 GERMİYAN_A_A_91265833_91265833</t>
  </si>
  <si>
    <t>2024-02-20 19:42:37</t>
  </si>
  <si>
    <t>2024-02-21 04:40:41</t>
  </si>
  <si>
    <t>35-18-L00428_L-428_A_A25/1_5953525</t>
  </si>
  <si>
    <t>2024-02-25 13:19:44</t>
  </si>
  <si>
    <t>2024-02-25 17:55:27</t>
  </si>
  <si>
    <t>35-18-L00401_L-401 ALTINYUNUS DM_SAĞLIKÇILAR L-477_L15_2326016</t>
  </si>
  <si>
    <t>2024-02-22 11:38:40</t>
  </si>
  <si>
    <t>2024-02-22 21:22:53</t>
  </si>
  <si>
    <t>35-20-L00117_ÇIPLAK KÖYÜ TR-1_0_955199132_ _955199132</t>
  </si>
  <si>
    <t>2024-02-22 12:50:31</t>
  </si>
  <si>
    <t>2024-02-22 14:05:22</t>
  </si>
  <si>
    <t>45-75-M00050_GÖRDES DM_AKHİSAR - ÖLÇÜ_M07_2083713</t>
  </si>
  <si>
    <t>2024-02-22 10:31:07</t>
  </si>
  <si>
    <t>2024-02-22 11:08:23</t>
  </si>
  <si>
    <t>35-19-M00221_KUŞÇULAR TR-9_SANAL BINA_95002638065_ _95002638065</t>
  </si>
  <si>
    <t>2024-02-24 14:11:45</t>
  </si>
  <si>
    <t>2024-02-24 19:23:02</t>
  </si>
  <si>
    <t>35-21-M00013_EĞLENHOCA DM_KARABURUN-3 (EĞLENHOCA-3)_M10_72178839</t>
  </si>
  <si>
    <t>2024-02-26 02:00:54</t>
  </si>
  <si>
    <t>2024-02-26 02:07:50</t>
  </si>
  <si>
    <t>35-28-M00176_ASARLIK TR-5_B_B_56378244_56378244</t>
  </si>
  <si>
    <t>2024-02-19 11:44:02</t>
  </si>
  <si>
    <t>2024-02-19 17:29:33</t>
  </si>
  <si>
    <t>2024-02-19 08:32:56</t>
  </si>
  <si>
    <t>2024-02-19 12:07:45</t>
  </si>
  <si>
    <t>35-02-A00006_IŞIKLAR TM_GÖKDERE_M26_2056925</t>
  </si>
  <si>
    <t>2024-02-25 08:18:14</t>
  </si>
  <si>
    <t>2024-02-25 14:52:45</t>
  </si>
  <si>
    <t>35-19-L00144_GÜLBAHÇE TR-4_SANAL BINA_966045016_ _966045016</t>
  </si>
  <si>
    <t>2024-02-23 22:27:07</t>
  </si>
  <si>
    <t>2024-02-24 01:45:31</t>
  </si>
  <si>
    <t>45-79-M00217_ZİYANLAR TR-1_ZİYANLAR TR-1_45-79-M00217_80681482</t>
  </si>
  <si>
    <t>2024-02-28 09:11:27</t>
  </si>
  <si>
    <t>2024-02-28 15:58:00</t>
  </si>
  <si>
    <t>45-82-M00489_SOMA TR-26/5_BEYAZ EVLER_945522727_ _945522727</t>
  </si>
  <si>
    <t>2024-02-23 18:44:05</t>
  </si>
  <si>
    <t>2024-02-23 22:57:23</t>
  </si>
  <si>
    <t>45-75-M00068_FUNDACIK KÖK_HatBaşıAyırıcı_53135613_M03_53135613</t>
  </si>
  <si>
    <t>2024-02-27 09:55:45</t>
  </si>
  <si>
    <t>2024-02-27 11:47:49</t>
  </si>
  <si>
    <t>45-84-M00005_CAMBAZLI KÖK _KARGIN_M04_50241540</t>
  </si>
  <si>
    <t>2024-02-28 11:34:27</t>
  </si>
  <si>
    <t>2024-02-28 16:10:19</t>
  </si>
  <si>
    <t>45-71-M01852_MURADİYE TR-2/B (23 NİSAN PARKI)_İNŞAAT HALİNDE_953243103_ _953243103</t>
  </si>
  <si>
    <t>2024-02-24 09:19:13</t>
  </si>
  <si>
    <t>2024-02-24 11:16:47</t>
  </si>
  <si>
    <t>35-15-M00336_KARAKOVA MEHMET BALABAN SULAMA GRB TR-4_KARAKOVA MEHMET BALABAN SULAMA GRB TR-4_35-15-M00336_79938867</t>
  </si>
  <si>
    <t>2024-02-21 11:38:43</t>
  </si>
  <si>
    <t>2024-02-21 13:52:51</t>
  </si>
  <si>
    <t>45-82-M00115_SOMA TR-21/1_SOMA TR-21/1_45-82-M00115_2369945</t>
  </si>
  <si>
    <t>2024-02-23 21:23:24</t>
  </si>
  <si>
    <t>2024-02-23 23:11:22</t>
  </si>
  <si>
    <t>45-76-M00224_BÜYÜKDAMLAR TR-1_BÜYÜKDAMLAR TR-1_45-76-M00224_80970052</t>
  </si>
  <si>
    <t>2024-02-22 19:27:50</t>
  </si>
  <si>
    <t>2024-02-22 23:19:23</t>
  </si>
  <si>
    <t>35-26-M00795_AYRANCILAR DM-3_DM-3/22_M11_2335348</t>
  </si>
  <si>
    <t>2024-02-24 15:50:45</t>
  </si>
  <si>
    <t>2024-02-24 17:32:47</t>
  </si>
  <si>
    <t>35-01-K00049_K-49_C_2C_5856849</t>
  </si>
  <si>
    <t>2024-02-28 12:07:30</t>
  </si>
  <si>
    <t>2024-02-28 15:09:06</t>
  </si>
  <si>
    <t>35-28-M00165_KOYUNDERE DM_KOYUNDERE TR-3_M04_66524384</t>
  </si>
  <si>
    <t>2024-02-24 14:16:44</t>
  </si>
  <si>
    <t>2024-02-24 15:03:53</t>
  </si>
  <si>
    <t>35-32-L00008_TR-8_MEHMET YAPICIOGLU APT_946413170_ _946413170</t>
  </si>
  <si>
    <t>2024-02-19 12:42:01</t>
  </si>
  <si>
    <t>2024-02-19 14:47:35</t>
  </si>
  <si>
    <t>2024-02-25 09:58:30</t>
  </si>
  <si>
    <t>2024-02-25 14:42:02</t>
  </si>
  <si>
    <t>45-71-M00190_MURADİYE DM-4_ _953243857_ _953243857</t>
  </si>
  <si>
    <t>2024-02-25 09:47:50</t>
  </si>
  <si>
    <t>2024-02-25 13:50:32</t>
  </si>
  <si>
    <t>35-15-L00866_KAYAKÖY DM_İLKKURŞUN_L08_72307061</t>
  </si>
  <si>
    <t>2024-02-19 12:07:57</t>
  </si>
  <si>
    <t>2024-02-19 12:56:19</t>
  </si>
  <si>
    <t>45-78-L00121_TR-121_ _953253398_ _953253398</t>
  </si>
  <si>
    <t>2024-02-22 17:09:59</t>
  </si>
  <si>
    <t>2024-02-22 18:33:21</t>
  </si>
  <si>
    <t>2024-02-25 13:21:59</t>
  </si>
  <si>
    <t>2024-02-25 15:11:54</t>
  </si>
  <si>
    <t>45-77-L00065_TR-65_DAĞITIM  TRAFOSU_L06_2109416</t>
  </si>
  <si>
    <t>2024-02-21 12:00:00</t>
  </si>
  <si>
    <t>2024-02-21 13:53:18</t>
  </si>
  <si>
    <t>45-75-M00080_AKPINAR TR-2_AKPINAR TR-2_45-75-M00080_2352694</t>
  </si>
  <si>
    <t>2024-02-22 09:07:52</t>
  </si>
  <si>
    <t>2024-02-22 09:42:10</t>
  </si>
  <si>
    <t>35-30-M00777_TR-77 (M-777)_0_955298088_ _955298088</t>
  </si>
  <si>
    <t>2024-02-23 16:04:30</t>
  </si>
  <si>
    <t>2024-02-23 18:31:42</t>
  </si>
  <si>
    <t>2024-02-03 12:02:43</t>
  </si>
  <si>
    <t>2024-02-03 14:32:31</t>
  </si>
  <si>
    <t>35-03-A00002_VEZİRKÖPRÜ İM_TR-2 34.5_M05_2050512</t>
  </si>
  <si>
    <t>2024-02-24 03:00:32</t>
  </si>
  <si>
    <t>2024-02-24 03:14:22</t>
  </si>
  <si>
    <t>35-14-M00425_SIĞACIK DM (L-35)_L-37_L01_97013861</t>
  </si>
  <si>
    <t>2024-02-23 09:06:00</t>
  </si>
  <si>
    <t>2024-02-23 18:50:01</t>
  </si>
  <si>
    <t>2024-02-19 12:43:48</t>
  </si>
  <si>
    <t>2024-02-19 14:28:19</t>
  </si>
  <si>
    <t>35-04-K03766_K-3766_ _99568201_ _99568201</t>
  </si>
  <si>
    <t>2024-02-26 10:21:48</t>
  </si>
  <si>
    <t>2024-02-26 12:00:15</t>
  </si>
  <si>
    <t>2024-02-25 09:56:20</t>
  </si>
  <si>
    <t>2024-02-25 17:51:33</t>
  </si>
  <si>
    <t>35-18-L00024_L-24 NİLKENT_ _950453992_ _950453992</t>
  </si>
  <si>
    <t>2024-02-24 15:09:30</t>
  </si>
  <si>
    <t>2024-02-24 19:50:01</t>
  </si>
  <si>
    <t>35-24-M00255_BALABAN TAŞLI TR-1_BALABAN TAŞLI TR-1_35-24-M00255_49935124</t>
  </si>
  <si>
    <t>2024-02-23 18:32:53</t>
  </si>
  <si>
    <t>2024-02-23 19:03:39</t>
  </si>
  <si>
    <t>35-23-M00044_YENİFOÇA TR-44_DAĞITIM TRAFO YENİFOÇA TR-44_M02_72188260</t>
  </si>
  <si>
    <t>2024-02-22 11:15:56</t>
  </si>
  <si>
    <t>2024-02-22 19:28:00</t>
  </si>
  <si>
    <t>35-18-A00006_ÇEŞME HAVZA TM_URLA-2_M11_2063474</t>
  </si>
  <si>
    <t>2024-02-22 08:30:27</t>
  </si>
  <si>
    <t>2024-02-22 08:58:48</t>
  </si>
  <si>
    <t>35-02-K01189_K-1189_D_D_56374360</t>
  </si>
  <si>
    <t>2024-02-23 09:20:30</t>
  </si>
  <si>
    <t>2024-02-23 16:12:27</t>
  </si>
  <si>
    <t>2024-02-22 08:03:12</t>
  </si>
  <si>
    <t>2024-02-22 09:22:42</t>
  </si>
  <si>
    <t>45-74-M00227_ÇATALOLUK DM_HatBaşıAyırıcı_53134201_M10_53134201</t>
  </si>
  <si>
    <t>2024-02-23 17:10:40</t>
  </si>
  <si>
    <t>2024-02-23 18:14:47</t>
  </si>
  <si>
    <t>35-04-K04562_K-4562_ _913131890_ _913131890</t>
  </si>
  <si>
    <t>2024-02-26 10:40:21</t>
  </si>
  <si>
    <t>2024-02-26 14:43:49</t>
  </si>
  <si>
    <t>35-28-M00390_VİLLAKENT TR-2_ _95002634196_ _95002634196</t>
  </si>
  <si>
    <t>2024-02-22 09:09:02</t>
  </si>
  <si>
    <t>2024-02-22 12:20:49</t>
  </si>
  <si>
    <t>35-02-M00530_M-530_B_B_91093039_91093039</t>
  </si>
  <si>
    <t>2024-02-24 13:03:58</t>
  </si>
  <si>
    <t>2024-02-24 15:03:33</t>
  </si>
  <si>
    <t>45-81-M00046_OKLUİSA KÖK_CINAN GRUP_M04_71994402</t>
  </si>
  <si>
    <t>2024-02-22 18:01:07</t>
  </si>
  <si>
    <t>2024-02-22 18:22:49</t>
  </si>
  <si>
    <t>45-74-M00111_ESENYURT TR-1_C_C_91154777_91154777</t>
  </si>
  <si>
    <t>2024-02-22 10:27:44</t>
  </si>
  <si>
    <t>2024-02-22 15:57:25</t>
  </si>
  <si>
    <t>35-03-A00002_VEZİRKÖPRÜ İM_TJK_M02_2308916</t>
  </si>
  <si>
    <t>2024-02-24 09:00:09</t>
  </si>
  <si>
    <t>2024-02-24 13:52:29</t>
  </si>
  <si>
    <t>45-71-M00077_İĞDECİK KÖK_ŞEHİR-1_M03_72234160</t>
  </si>
  <si>
    <t>2024-02-23 22:02:24</t>
  </si>
  <si>
    <t>2024-02-23 22:46:28</t>
  </si>
  <si>
    <t>45-71-M01821_YEŞİLKÖY TR-1_DIREK TIPI TRAFO HUCRESI_H01_2092741</t>
  </si>
  <si>
    <t>2024-02-19 11:03:53</t>
  </si>
  <si>
    <t>2024-02-21 09:11:32</t>
  </si>
  <si>
    <t>2024-02-21 09:37:19</t>
  </si>
  <si>
    <t>35-18-L00179_L-179_ _950460274_ _950460274</t>
  </si>
  <si>
    <t>2024-02-24 14:26:43</t>
  </si>
  <si>
    <t>2024-02-24 18:59:17</t>
  </si>
  <si>
    <t>2024-02-23 17:42:09</t>
  </si>
  <si>
    <t>2024-02-23 18:17:59</t>
  </si>
  <si>
    <t>35-04-K03685_K-3685_ _99361224_ _99361224</t>
  </si>
  <si>
    <t>2024-02-23 18:43:21</t>
  </si>
  <si>
    <t>2024-02-23 19:50:29</t>
  </si>
  <si>
    <t>2024-02-25 13:57:53</t>
  </si>
  <si>
    <t>2024-02-25 15:11:27</t>
  </si>
  <si>
    <t>35-04-A00002_KARŞIYAKA GIS TM_Karşıyaka-3_K03_2054249</t>
  </si>
  <si>
    <t>2024-02-24 10:00:03</t>
  </si>
  <si>
    <t>2024-02-24 14:52:05</t>
  </si>
  <si>
    <t>2024-02-22 18:51:42</t>
  </si>
  <si>
    <t>2024-02-26 10:07:32</t>
  </si>
  <si>
    <t>2024-02-26 12:20:24</t>
  </si>
  <si>
    <t>35-20-L00101_TOKATBAŞI TR-1_C_C_91003316_91003316</t>
  </si>
  <si>
    <t>2024-02-12 21:52:56</t>
  </si>
  <si>
    <t>2024-02-13 07:53:01</t>
  </si>
  <si>
    <t>35-18-L00097_L-97_ _950453553_ _950453553</t>
  </si>
  <si>
    <t>2024-02-27 11:34:41</t>
  </si>
  <si>
    <t>2024-02-27 13:11:56</t>
  </si>
  <si>
    <t>35-09-K04293_K-4293_ _965849460_ _965849460</t>
  </si>
  <si>
    <t>2024-02-23 18:22:15</t>
  </si>
  <si>
    <t>2024-02-23 19:42:12</t>
  </si>
  <si>
    <t>2024-02-25 13:05:34</t>
  </si>
  <si>
    <t>2024-02-25 13:35:22</t>
  </si>
  <si>
    <t>45-71-M00077_İĞDECİK KÖK_ŞEHİR-1_M03_72234119</t>
  </si>
  <si>
    <t>2024-02-23 20:39:08</t>
  </si>
  <si>
    <t>2024-02-23 21:45:53</t>
  </si>
  <si>
    <t>35-01-K00742_K-742_Menekşe_913549466_ _913549466</t>
  </si>
  <si>
    <t>2024-02-23 19:41:52</t>
  </si>
  <si>
    <t>2024-02-23 22:18:27</t>
  </si>
  <si>
    <t>35-04-K04780_K-4780_ _99327852_ _99327852</t>
  </si>
  <si>
    <t>2024-02-26 12:20:05</t>
  </si>
  <si>
    <t>2024-02-26 13:23:17</t>
  </si>
  <si>
    <t>35-26-M00114_TR-114_0_956601105_ _956601105</t>
  </si>
  <si>
    <t>2024-02-15 20:01:39</t>
  </si>
  <si>
    <t>2024-02-16 00:43:46</t>
  </si>
  <si>
    <t>35-13-A00004_SELÇUK İM/DM_SELÇUK ZİRAİ SULAMA_L05_65986298</t>
  </si>
  <si>
    <t>2024-02-24 15:40:56</t>
  </si>
  <si>
    <t>2024-02-24 16:09:53</t>
  </si>
  <si>
    <t>35-02-K02759_K-2759_Ertunç_910102189_ _910102189</t>
  </si>
  <si>
    <t>2024-02-24 13:51:11</t>
  </si>
  <si>
    <t>2024-02-24 16:36:28</t>
  </si>
  <si>
    <t>45-77-L00037_TR-37_A_a2_42437966</t>
  </si>
  <si>
    <t>2024-02-21 09:26:56</t>
  </si>
  <si>
    <t>2024-02-21 11:14:30</t>
  </si>
  <si>
    <t>45-85-L00034_BEYLER KÖK_YENİKÖY_L02_72102936</t>
  </si>
  <si>
    <t>2024-02-26 08:49:28</t>
  </si>
  <si>
    <t>2024-02-26 11:27:47</t>
  </si>
  <si>
    <t>35-18-L00431_L-431 HAPPY PARK_ _950452333_ _950452333</t>
  </si>
  <si>
    <t>2024-02-23 15:40:11</t>
  </si>
  <si>
    <t>2024-02-23 17:23:33</t>
  </si>
  <si>
    <t>2024-02-22 09:22:55</t>
  </si>
  <si>
    <t>2024-02-22 11:30:17</t>
  </si>
  <si>
    <t>35-01-K01162_K-1162_K-1162_35-01-K01162_2359101</t>
  </si>
  <si>
    <t>2024-02-23 20:41:40</t>
  </si>
  <si>
    <t>45-78-L00089_TR-89_49414585_b3_49409194</t>
  </si>
  <si>
    <t>2024-02-24 16:38:45</t>
  </si>
  <si>
    <t>2024-02-24 17:49:42</t>
  </si>
  <si>
    <t>35-29-L00324_TOPARLAR KARŞI MAH.TR-2_TOPARLAR KARŞI MAH.TR-2_35-29-L00324_2375083</t>
  </si>
  <si>
    <t>2024-02-19 11:02:10</t>
  </si>
  <si>
    <t>2024-02-19 12:14:48</t>
  </si>
  <si>
    <t>35-19-L00183_GÜLBAHÇE TR-2 (TR-183)_SANAL BINA_953107731_ _953107731</t>
  </si>
  <si>
    <t>2024-02-28 15:58:58</t>
  </si>
  <si>
    <t>2024-02-28 19:55:10</t>
  </si>
  <si>
    <t>45-79-M00454_ALEMŞAHLI TR-4 HİSAR_B_B_91013607_91013607</t>
  </si>
  <si>
    <t>2024-02-28 14:12:04</t>
  </si>
  <si>
    <t>2024-02-28 16:10:36</t>
  </si>
  <si>
    <t>45-71-M00006_MURADİYE DM_DM-02 ÜÇTEPELER RİNG_M09_2322532</t>
  </si>
  <si>
    <t>2024-02-25 12:24:31</t>
  </si>
  <si>
    <t>2024-02-25 13:11:01</t>
  </si>
  <si>
    <t>35-21-M00019_YUNUS EMRE YAPI KOOP TR_SANAL BINA_95002576684_ _95002576684</t>
  </si>
  <si>
    <t>2024-02-22 10:31:03</t>
  </si>
  <si>
    <t>2024-02-22 19:01:49</t>
  </si>
  <si>
    <t>45-72-A00004_AKSELENDİ İM_AKSELENDİ TR-7_L02_100808363</t>
  </si>
  <si>
    <t>2024-02-22 09:39:00</t>
  </si>
  <si>
    <t>2024-02-22 13:54:00</t>
  </si>
  <si>
    <t>35-02-K02974_K-2974_A_A_56375139_56375139</t>
  </si>
  <si>
    <t>2024-02-22 13:34:39</t>
  </si>
  <si>
    <t>2024-02-22 14:27:24</t>
  </si>
  <si>
    <t>45-79-M00069_SARIGÖL DM_DADAĞLI FİDERİ_M17_2076609</t>
  </si>
  <si>
    <t>2024-02-19 09:04:09</t>
  </si>
  <si>
    <t>2024-02-19 12:50:50</t>
  </si>
  <si>
    <t>2024-02-24 16:33:01</t>
  </si>
  <si>
    <t>2024-02-24 21:34:31</t>
  </si>
  <si>
    <t>35-26-M01405_DM-5/TR-22_ALİ RIZA YALÇIN_966712751_ _966712751</t>
  </si>
  <si>
    <t>2024-02-24 16:13:20</t>
  </si>
  <si>
    <t>2024-02-24 17:13:05</t>
  </si>
  <si>
    <t>35-02-A00005_BORNOVA TM_AKÇA_K21_2061074</t>
  </si>
  <si>
    <t>2024-02-29 11:03:50</t>
  </si>
  <si>
    <t>2024-02-29 13:12:11</t>
  </si>
  <si>
    <t>TEİAŞ Trafo Arızası</t>
  </si>
  <si>
    <t>2024-02-20 01:26:11</t>
  </si>
  <si>
    <t>2024-02-20 01:59:59</t>
  </si>
  <si>
    <t>35-18-L00601_VİLLA SERA TR-1_VİLLA SERA TR-1_35-18-L00601_49888671</t>
  </si>
  <si>
    <t>2024-02-24 15:36:10</t>
  </si>
  <si>
    <t>2024-02-24 17:09:08</t>
  </si>
  <si>
    <t>35-19-M00158_TR-158 KEKLİKTEPE_5853275_5853275_56373288_56373288</t>
  </si>
  <si>
    <t>2024-02-01 14:56:58</t>
  </si>
  <si>
    <t>2024-02-01 19:21:24</t>
  </si>
  <si>
    <t>35-18-L00166_L-166_SANTİYE_950462758_ _950462758</t>
  </si>
  <si>
    <t>2024-02-27 10:33:34</t>
  </si>
  <si>
    <t>2024-02-27 11:27:37</t>
  </si>
  <si>
    <t>35-18-L00184_L-184_ _950460214_ _950460214</t>
  </si>
  <si>
    <t>2024-02-24 14:29:53</t>
  </si>
  <si>
    <t>2024-02-24 18:41:36</t>
  </si>
  <si>
    <t>2024-02-25 13:42:37</t>
  </si>
  <si>
    <t>2024-02-25 16:03:06</t>
  </si>
  <si>
    <t>35-20-L00041_GENCERLER TR-4_0_955202879_ _955202879</t>
  </si>
  <si>
    <t>2024-02-23 18:49:03</t>
  </si>
  <si>
    <t>2024-02-23 21:30:42</t>
  </si>
  <si>
    <t>2024-02-22 09:29:03</t>
  </si>
  <si>
    <t>2024-02-22 10:38:56</t>
  </si>
  <si>
    <t>35-16-M00064_KALE ARDI_ _953313251_ _953313251</t>
  </si>
  <si>
    <t>2024-02-22 13:59:22</t>
  </si>
  <si>
    <t>2024-02-22 15:23:59</t>
  </si>
  <si>
    <t>35-30-M00669_SALİHLERALTI MİGROS TR_HatBaşıAyırıcı_66082491_M02_66082491</t>
  </si>
  <si>
    <t>2024-02-21 09:12:20</t>
  </si>
  <si>
    <t>2024-02-21 11:36:20</t>
  </si>
  <si>
    <t>45-82-M00087_SOMA TR-12/2_SOMA TR-12/2_45-82-M00087_2369184</t>
  </si>
  <si>
    <t>2024-02-27 09:00:49</t>
  </si>
  <si>
    <t>2024-02-27 14:20:15</t>
  </si>
  <si>
    <t>45-72-M00130_TR-1/4-A_0_956494272_ _956494272</t>
  </si>
  <si>
    <t>2024-02-24 14:57:49</t>
  </si>
  <si>
    <t>2024-02-24 15:54:34</t>
  </si>
  <si>
    <t>45-80-M00125_TİRKEŞ TR-1_TİRKEŞ TR-1_45-80-M00125_2357272</t>
  </si>
  <si>
    <t>2024-02-24 14:52:32</t>
  </si>
  <si>
    <t>2024-02-24 15:57:13</t>
  </si>
  <si>
    <t>35-02-M01851_M-1851 ÇİÇEKLİ TR-2_A_A_79886252_79886252</t>
  </si>
  <si>
    <t>2024-02-21 11:06:06</t>
  </si>
  <si>
    <t>2024-02-21 14:20:31</t>
  </si>
  <si>
    <t>2024-02-23 16:55:54</t>
  </si>
  <si>
    <t>2024-02-23 19:00:51</t>
  </si>
  <si>
    <t>2024-02-22 09:18:58</t>
  </si>
  <si>
    <t>2024-02-22 15:13:29</t>
  </si>
  <si>
    <t>45-75-M00065_KAYACIK KÖK_HatBaşıAyırıcı_53135658_M04_53135658</t>
  </si>
  <si>
    <t>2024-02-19 13:22:26</t>
  </si>
  <si>
    <t>2024-02-19 14:16:53</t>
  </si>
  <si>
    <t>35-24-M00030_MELEK BEY ÇİFTLİĞİ TR_DIREK TIPI TRAFO HUCRESI_H01_2038340</t>
  </si>
  <si>
    <t>2024-02-25 14:15:10</t>
  </si>
  <si>
    <t>2024-02-25 16:16:56</t>
  </si>
  <si>
    <t>35-28-M00882_YAHŞELLİ DM-5_DM-4_M08_66811685</t>
  </si>
  <si>
    <t>2024-02-26 12:02:35</t>
  </si>
  <si>
    <t>2024-02-26 12:23:45</t>
  </si>
  <si>
    <t>35-02-M00010_M-10_B_B_56362734_56362734</t>
  </si>
  <si>
    <t>2024-02-23 16:35:11</t>
  </si>
  <si>
    <t>2024-02-23 21:18:46</t>
  </si>
  <si>
    <t>2024-02-24 06:27:46</t>
  </si>
  <si>
    <t>2024-02-24 08:11:40</t>
  </si>
  <si>
    <t>35-30-M00219_GÜLKENT KÖK-3_HatBaşıAyırıcı_100985635_M05_100985635</t>
  </si>
  <si>
    <t>2024-02-24 17:04:44</t>
  </si>
  <si>
    <t>2024-02-24 18:36:44</t>
  </si>
  <si>
    <t>35-04-K03685_K-3685_A_A_56364559_56364559</t>
  </si>
  <si>
    <t>2024-02-23 21:30:49</t>
  </si>
  <si>
    <t>35-20-M00033_ARAPBAŞI TR-3_PANO_955210873_ _955210873</t>
  </si>
  <si>
    <t>2024-02-21 12:06:35</t>
  </si>
  <si>
    <t>2024-02-21 14:03:20</t>
  </si>
  <si>
    <t>35-01-K00049_K-49_ _910888814_ _910888814</t>
  </si>
  <si>
    <t>2024-02-26 07:56:47</t>
  </si>
  <si>
    <t>2024-02-26 10:39:33</t>
  </si>
  <si>
    <t>35-02-K00471_K-471_C_C_56374065_56374065</t>
  </si>
  <si>
    <t>2024-02-23 23:01:42</t>
  </si>
  <si>
    <t>2024-02-24 01:12:36</t>
  </si>
  <si>
    <t>35-04-M01040_M-1040_M-1040_35-04-M01040_2357745</t>
  </si>
  <si>
    <t>2024-02-21 09:54:08</t>
  </si>
  <si>
    <t>2024-02-21 14:48:29</t>
  </si>
  <si>
    <t>35-04-K04130_K-4130_A_A_91194346_91194346</t>
  </si>
  <si>
    <t>2024-02-23 19:40:49</t>
  </si>
  <si>
    <t>2024-02-23 23:51:54</t>
  </si>
  <si>
    <t>2024-02-24 17:19:09</t>
  </si>
  <si>
    <t>2024-02-24 17:46:17</t>
  </si>
  <si>
    <t>45-75-M00315_DİKİLİTAŞ ORTACA MAH. TR-1_DIREK TIPI TRAFO HUCRESI_H01_2054215</t>
  </si>
  <si>
    <t>2024-02-23 19:34:03</t>
  </si>
  <si>
    <t>2024-02-23 20:47:48</t>
  </si>
  <si>
    <t>45-71-M00190_MURADİYE DM-4_ _953243010_ _953243010</t>
  </si>
  <si>
    <t>2024-02-24 14:54:05</t>
  </si>
  <si>
    <t>2024-02-24 17:18:37</t>
  </si>
  <si>
    <t>45-72-M00064_TR-1/64 DM_DM-04/TR-2_M17_66485104</t>
  </si>
  <si>
    <t>2024-02-23 19:17:14</t>
  </si>
  <si>
    <t>2024-02-23 19:43:28</t>
  </si>
  <si>
    <t>35-04-K03769_K-3769_A_A_56363187_56363187</t>
  </si>
  <si>
    <t>2024-02-21 14:06:15</t>
  </si>
  <si>
    <t>2024-02-21 16:53:55</t>
  </si>
  <si>
    <t>45-71-M01044_YENİKÖY TR-3_YENİKÖY TR-3_45-71-M01044_2371688</t>
  </si>
  <si>
    <t>2024-02-24 16:58:17</t>
  </si>
  <si>
    <t>2024-02-24 17:22:51</t>
  </si>
  <si>
    <t>45-72-M00102_TR-1/18-A_A_A_91274328_91274328</t>
  </si>
  <si>
    <t>2024-02-19 12:14:11</t>
  </si>
  <si>
    <t>2024-02-19 15:34:34</t>
  </si>
  <si>
    <t>2024-02-23 23:15:26</t>
  </si>
  <si>
    <t>2024-02-24 01:05:02</t>
  </si>
  <si>
    <t>35-01-K02980_K-2980_K-2980_35-01-K02980_2368247</t>
  </si>
  <si>
    <t>2024-02-24 09:34:28</t>
  </si>
  <si>
    <t>2024-02-24 14:51:24</t>
  </si>
  <si>
    <t>2024-02-21 12:52:35</t>
  </si>
  <si>
    <t>2024-02-21 14:25:41</t>
  </si>
  <si>
    <t>2024-02-27 09:51:40</t>
  </si>
  <si>
    <t>2024-02-27 10:57:56</t>
  </si>
  <si>
    <t>35-14-M00301_İM-1/TR-8_ _967138159_ _967138159</t>
  </si>
  <si>
    <t>2024-02-28 14:32:32</t>
  </si>
  <si>
    <t>2024-02-28 16:07:57</t>
  </si>
  <si>
    <t>45-81-M00008_SELENDİ TR-8_SELENDİ TR-8_45-81-M00008_61176215</t>
  </si>
  <si>
    <t>2024-02-24 17:47:50</t>
  </si>
  <si>
    <t>2024-02-24 19:12:11</t>
  </si>
  <si>
    <t>2024-02-20 09:47:41</t>
  </si>
  <si>
    <t>2024-02-20 11:15:18</t>
  </si>
  <si>
    <t>45-72-L00980_DM-8_TR-2/30_L013_67047306</t>
  </si>
  <si>
    <t>2024-02-19 13:11:32</t>
  </si>
  <si>
    <t>2024-02-19 15:01:05</t>
  </si>
  <si>
    <t>35-01-K00646_K-646_ _911993306_ _911993306</t>
  </si>
  <si>
    <t>2024-02-21 11:38:50</t>
  </si>
  <si>
    <t>2024-02-21 14:51:39</t>
  </si>
  <si>
    <t>35-02-M00650_M-650_M-1626_M08_2325266</t>
  </si>
  <si>
    <t>2024-02-24 00:37:47</t>
  </si>
  <si>
    <t>2024-02-24 01:11:38</t>
  </si>
  <si>
    <t>35-01-K01623_K-1623_K-1623_35-01-K01623_2366441</t>
  </si>
  <si>
    <t>2024-02-23 23:53:27</t>
  </si>
  <si>
    <t>2024-02-24 00:24:45</t>
  </si>
  <si>
    <t>45-71-M01598_BAĞYOLU TR-1_D_D_56366568_56366568</t>
  </si>
  <si>
    <t>2024-02-22 13:57:01</t>
  </si>
  <si>
    <t>2024-02-22 18:12:25</t>
  </si>
  <si>
    <t>2024-02-28 10:38:13</t>
  </si>
  <si>
    <t>2024-02-28 16:05:13</t>
  </si>
  <si>
    <t>35-17-M00206_YENİ ŞAKRAN TR-6___65503823_65503823</t>
  </si>
  <si>
    <t>2024-02-23 17:21:49</t>
  </si>
  <si>
    <t>2024-02-23 18:33:30</t>
  </si>
  <si>
    <t>45-86-M00301_GÖLBAŞI TR-2_ _915902732_ _915902732</t>
  </si>
  <si>
    <t>2024-02-19 13:05:48</t>
  </si>
  <si>
    <t>45-79-M00069_SARIGÖL DM_HatBaşıAyırıcı_53134451_M17_53134451</t>
  </si>
  <si>
    <t>2024-02-22 16:41:08</t>
  </si>
  <si>
    <t>2024-02-22 22:08:47</t>
  </si>
  <si>
    <t>35-15-M00133_TR-133_ _950375134_ _950375134</t>
  </si>
  <si>
    <t>2024-02-19 10:15:06</t>
  </si>
  <si>
    <t>2024-02-19 12:27:57</t>
  </si>
  <si>
    <t>35-29-L00324_TOPARLAR KARŞI MAH.TR-2_D_D_56395290_56395290</t>
  </si>
  <si>
    <t>2024-02-19 10:30:30</t>
  </si>
  <si>
    <t>45-80-M02954_MÜTEVELLİ TR-8_TR-85_M02_84186203</t>
  </si>
  <si>
    <t>2024-02-25 13:34:09</t>
  </si>
  <si>
    <t>2024-02-25 14:25:20</t>
  </si>
  <si>
    <t>35-07-K03426_K-3426_ _913483244_ _913483244</t>
  </si>
  <si>
    <t>2024-02-23 21:09:20</t>
  </si>
  <si>
    <t>2024-02-24 00:28:55</t>
  </si>
  <si>
    <t>45-78-M00445_ÇAPAKLI TR-1_ÇAPAKLI TR-1_45-78-M00445_2362444</t>
  </si>
  <si>
    <t>2024-02-24 01:30:12</t>
  </si>
  <si>
    <t>2024-02-24 01:57:19</t>
  </si>
  <si>
    <t>45-79-M00069_SARIGÖL DM_ULUDERBENT FİDERİ_M16_2076611</t>
  </si>
  <si>
    <t>2024-02-19 09:20:55</t>
  </si>
  <si>
    <t>2024-02-19 12:57:19</t>
  </si>
  <si>
    <t>45-85-L00035_HACIVELİLER KÖK_HACIVELİLER KÖY_L02_2086020</t>
  </si>
  <si>
    <t>2024-02-24 01:08:55</t>
  </si>
  <si>
    <t>2024-02-24 02:12:48</t>
  </si>
  <si>
    <t>35-03-M00996_M-996_D_D2_61121689</t>
  </si>
  <si>
    <t>2024-02-24 14:41:56</t>
  </si>
  <si>
    <t>2024-02-24 17:05:35</t>
  </si>
  <si>
    <t>2024-02-21 11:48:09</t>
  </si>
  <si>
    <t>2024-02-21 14:11:40</t>
  </si>
  <si>
    <t>35-20-L00129_YEŞİLOCA ÇAYIR TR-4_B_B_91299112_91299112</t>
  </si>
  <si>
    <t>2024-02-22 16:55:36</t>
  </si>
  <si>
    <t>2024-02-22 19:02:04</t>
  </si>
  <si>
    <t>35-10-K03027_K-3027_ _97932863_ _97932863</t>
  </si>
  <si>
    <t>2024-02-28 16:42:11</t>
  </si>
  <si>
    <t>2024-02-28 17:35:42</t>
  </si>
  <si>
    <t>35-09-A00001_EBSO TM_HARMANDALI-1_M25_2062068</t>
  </si>
  <si>
    <t>2024-02-25 09:06:16</t>
  </si>
  <si>
    <t>2024-02-25 14:50:55</t>
  </si>
  <si>
    <t>35-02-M01057_M-1057_D_D_56365048_56365048</t>
  </si>
  <si>
    <t>2024-02-28 14:40:30</t>
  </si>
  <si>
    <t>2024-02-19 09:16:31</t>
  </si>
  <si>
    <t>2024-02-19 12:55:07</t>
  </si>
  <si>
    <t>45-73-L00005_SERİNYAYLA TR-2_B_B_56376568_56376568</t>
  </si>
  <si>
    <t>2024-02-24 17:51:55</t>
  </si>
  <si>
    <t>2024-02-24 19:01:29</t>
  </si>
  <si>
    <t>35-21-L00210_MORDOĞAN TR-24_0_953365250_ _953365250</t>
  </si>
  <si>
    <t>2024-02-25 14:13:44</t>
  </si>
  <si>
    <t>2024-02-25 15:57:13</t>
  </si>
  <si>
    <t>45-71-M00294_DM-8/7 KAZIMKARABEKİR İ.Ö.O_D_D03_5974504</t>
  </si>
  <si>
    <t>2024-02-22 09:34:23</t>
  </si>
  <si>
    <t>2024-02-22 10:24:46</t>
  </si>
  <si>
    <t>35-01-K01020_K-1020_B_B2_5861629</t>
  </si>
  <si>
    <t>2024-02-22 12:05:28</t>
  </si>
  <si>
    <t>2024-02-22 14:07:19</t>
  </si>
  <si>
    <t>45-83-L00029_TR-2/29_0_955144287_ _955144287</t>
  </si>
  <si>
    <t>2024-02-23 21:05:56</t>
  </si>
  <si>
    <t>2024-02-23 23:17:00</t>
  </si>
  <si>
    <t>35-24-M00024_KINIK TR-24_KINIK TR-24_35-24-M00024_2377346</t>
  </si>
  <si>
    <t>2024-02-26 09:55:24</t>
  </si>
  <si>
    <t>2024-02-26 12:11:09</t>
  </si>
  <si>
    <t>35-01-M02703_M-2703___83841826_83841826</t>
  </si>
  <si>
    <t>2024-02-23 17:49:08</t>
  </si>
  <si>
    <t>2024-02-23 20:17:28</t>
  </si>
  <si>
    <t>35-04-K04130_K-4130_K-4130_35-04-K04130_2361587</t>
  </si>
  <si>
    <t>2024-02-24 01:53:00</t>
  </si>
  <si>
    <t>35-18-L00293_L-293 YENİ MECİDİYE_12144656_d1_5958859</t>
  </si>
  <si>
    <t>2024-02-28 15:11:48</t>
  </si>
  <si>
    <t>2024-02-28 23:29:42</t>
  </si>
  <si>
    <t>35-02-M01838_M-1838_G_G01b_83786078</t>
  </si>
  <si>
    <t>2024-02-25 15:12:28</t>
  </si>
  <si>
    <t>2024-02-25 17:44:53</t>
  </si>
  <si>
    <t>35-01-M01539_M-1539_ _910869949_ _910869949</t>
  </si>
  <si>
    <t>2024-02-23 22:27:33</t>
  </si>
  <si>
    <t>2024-02-23 23:38:51</t>
  </si>
  <si>
    <t>35-29-A00001_TİRE İM-DM-1_TİRE ŞEHİR-4_L21_2312362</t>
  </si>
  <si>
    <t>2024-02-28 16:31:40</t>
  </si>
  <si>
    <t>2024-02-28 17:32:43</t>
  </si>
  <si>
    <t>45-79-M00069_SARIGÖL DM_DİNDARLI FİDERİ_M19_2076604</t>
  </si>
  <si>
    <t>2024-02-19 09:14:17</t>
  </si>
  <si>
    <t>2024-02-19 12:53:42</t>
  </si>
  <si>
    <t>35-17-M00056_TR-56___56390049_56390049</t>
  </si>
  <si>
    <t>2024-02-20 14:47:41</t>
  </si>
  <si>
    <t>2024-02-20 15:47:06</t>
  </si>
  <si>
    <t>2024-02-29 15:03:07</t>
  </si>
  <si>
    <t>2024-02-29 16:48:47</t>
  </si>
  <si>
    <t>2024-02-26 12:06:15</t>
  </si>
  <si>
    <t>2024-02-26 14:57:04</t>
  </si>
  <si>
    <t>35-17-M00092_TR-92_6301086_tr92/a1_5948950</t>
  </si>
  <si>
    <t>2024-02-24 23:55:32</t>
  </si>
  <si>
    <t>2024-02-25 01:43:19</t>
  </si>
  <si>
    <t>2024-02-22 18:58:51</t>
  </si>
  <si>
    <t>35-17-M00296_SANAYİ SİTESİ TR-2_6673520_a6b_5936349</t>
  </si>
  <si>
    <t>2024-02-14 17:40:56</t>
  </si>
  <si>
    <t>2024-02-26 03:04:35</t>
  </si>
  <si>
    <t>2024-02-26 03:08:00</t>
  </si>
  <si>
    <t>2024-02-24 08:52:42</t>
  </si>
  <si>
    <t>2024-02-24 10:43:40</t>
  </si>
  <si>
    <t>45-71-M00140_CANPAŞA KÖK_ALİ ÖRÜMLÜ_M06_72246777</t>
  </si>
  <si>
    <t>2024-02-24 09:41:46</t>
  </si>
  <si>
    <t>2024-02-24 17:36:41</t>
  </si>
  <si>
    <t>35-27-M00320_ULUCAK DM-2/12_ _913408891_ _913408891</t>
  </si>
  <si>
    <t>2024-02-17 00:08:15</t>
  </si>
  <si>
    <t>2024-02-17 01:46:09</t>
  </si>
  <si>
    <t>35-18-L00519_L-519 OVACIK_B_B_91417998_91417998</t>
  </si>
  <si>
    <t>2024-02-24 08:05:19</t>
  </si>
  <si>
    <t>2024-02-24 10:49:09</t>
  </si>
  <si>
    <t>2024-02-21 13:13:33</t>
  </si>
  <si>
    <t>2024-02-21 14:53:25</t>
  </si>
  <si>
    <t>35-17-M00580_M-580 (DM-6/18)_M-580 (DM-6/18)_35-17-M00580_42286632</t>
  </si>
  <si>
    <t>2024-02-24 18:36:36</t>
  </si>
  <si>
    <t>2024-02-24 23:06:23</t>
  </si>
  <si>
    <t>2024-02-25 15:10:40</t>
  </si>
  <si>
    <t>2024-02-25 18:42:55</t>
  </si>
  <si>
    <t>35-03-K03056_K-3056_E_E_56367323_56367323</t>
  </si>
  <si>
    <t>2024-02-28 16:44:09</t>
  </si>
  <si>
    <t>2024-02-28 20:20:13</t>
  </si>
  <si>
    <t>35-29-M00028_DM-1/28_48367122_48367122_56362266_56362266</t>
  </si>
  <si>
    <t>2024-02-26 12:54:23</t>
  </si>
  <si>
    <t>2024-02-26 14:36:56</t>
  </si>
  <si>
    <t>35-23-M00267_FOÇA M-267_A_A_90935818_90935818</t>
  </si>
  <si>
    <t>2024-02-24 00:37:03</t>
  </si>
  <si>
    <t>2024-02-24 01:08:14</t>
  </si>
  <si>
    <t>35-03-M01155_M-1155_Kardeşler_910243727_ _910243727</t>
  </si>
  <si>
    <t>2024-02-19 13:15:59</t>
  </si>
  <si>
    <t>2024-02-19 14:29:26</t>
  </si>
  <si>
    <t>2024-02-19 12:11:01</t>
  </si>
  <si>
    <t>2024-02-19 13:04:37</t>
  </si>
  <si>
    <t>45-73-M00491_ULUDERBENT DM_ÖRENCİK_M03_95475285</t>
  </si>
  <si>
    <t>2024-02-19 12:08:52</t>
  </si>
  <si>
    <t>2024-02-19 15:51:52</t>
  </si>
  <si>
    <t>35-28-M00005_ULUKENT DM-5_0_953382950_ _953382950</t>
  </si>
  <si>
    <t>2024-02-19 10:23:51</t>
  </si>
  <si>
    <t>2024-02-19 13:42:15</t>
  </si>
  <si>
    <t>45-82-M00125_SOMA KÖYLER DM-2_HatBaşıAyırıcı_53135609_M09_53135609</t>
  </si>
  <si>
    <t>2024-02-24 09:04:35</t>
  </si>
  <si>
    <t>2024-02-24 09:49:19</t>
  </si>
  <si>
    <t>35-15-M00416_TR-172_KIŞLA GÜÇLÜ_950352637_ _950352637</t>
  </si>
  <si>
    <t>2024-02-24 18:05:19</t>
  </si>
  <si>
    <t>2024-02-24 19:44:08</t>
  </si>
  <si>
    <t>45-71-A00001_MANİSA TM-1_MURADİYE--1_M08_2060119</t>
  </si>
  <si>
    <t>2024-02-25 15:51:05</t>
  </si>
  <si>
    <t>2024-02-25 17:27:30</t>
  </si>
  <si>
    <t>35-21-L00108_ESENDERE TR-1_B_B_82668929_82668929</t>
  </si>
  <si>
    <t>2024-02-12 13:43:17</t>
  </si>
  <si>
    <t>2024-02-12 14:52:22</t>
  </si>
  <si>
    <t>35-18-M00180_M-180 DALYAN ARITMA DM_L-193_L07_66030460</t>
  </si>
  <si>
    <t>2024-02-22 13:44:13</t>
  </si>
  <si>
    <t>2024-02-22 17:26:59</t>
  </si>
  <si>
    <t>35-03-M02200_M-2200 BELENBAŞI TR-2_M-2200 BELENBAŞI TR-2_35-03-M02200_2371299</t>
  </si>
  <si>
    <t>2024-02-22 19:29:10</t>
  </si>
  <si>
    <t>2024-02-22 21:15:27</t>
  </si>
  <si>
    <t>35-03-M00639_M-639 OLDURUK KÖK_M-1810 _M02_42868422</t>
  </si>
  <si>
    <t>2024-02-24 08:05:26</t>
  </si>
  <si>
    <t>2024-02-24 08:31:01</t>
  </si>
  <si>
    <t>2024-02-29 09:13:38</t>
  </si>
  <si>
    <t>2024-02-29 10:24:19</t>
  </si>
  <si>
    <t>35-02-M01283_M-1283_B_B_56382477_56382477</t>
  </si>
  <si>
    <t>2024-02-10 16:24:06</t>
  </si>
  <si>
    <t>2024-02-10 17:17:19</t>
  </si>
  <si>
    <t>35-14-M00339_KAVAKDERE DM_KAVAKDERE KÖY_M08_65666754</t>
  </si>
  <si>
    <t>2024-02-24 08:19:20</t>
  </si>
  <si>
    <t>2024-02-24 08:53:18</t>
  </si>
  <si>
    <t>2024-02-28 16:05:12</t>
  </si>
  <si>
    <t>2024-02-28 17:06:57</t>
  </si>
  <si>
    <t>45-74-M00111_ESENYURT TR-1_B_B_91154776_91154776</t>
  </si>
  <si>
    <t>2024-02-24 10:38:24</t>
  </si>
  <si>
    <t>45-76-M00048_İLYASLAR KÖK_KARAKURT KÖK_M03_72213070</t>
  </si>
  <si>
    <t>2024-02-22 13:22:33</t>
  </si>
  <si>
    <t>2024-02-22 18:52:26</t>
  </si>
  <si>
    <t>45-83-A00001_TURGUTLU İM_ŞEHİR-5_L14_42295572</t>
  </si>
  <si>
    <t>2024-02-24 08:19:09</t>
  </si>
  <si>
    <t>2024-02-24 08:36:21</t>
  </si>
  <si>
    <t>2024-02-25 15:21:22</t>
  </si>
  <si>
    <t>2024-02-25 16:06:20</t>
  </si>
  <si>
    <t>2024-02-25 15:49:54</t>
  </si>
  <si>
    <t>2024-02-25 16:38:15</t>
  </si>
  <si>
    <t>45-71-M00306_DM-12/02 (LALELİ İ.Ö.)_ _953210148_ _953210148</t>
  </si>
  <si>
    <t>2024-02-24 18:42:08</t>
  </si>
  <si>
    <t>2024-02-24 20:14:28</t>
  </si>
  <si>
    <t>45-78-L00229_KAPANCI KÖK_KARAYAHŞİ-ÇAYKÖY_L03_2328990</t>
  </si>
  <si>
    <t>2024-02-26 11:41:14</t>
  </si>
  <si>
    <t>2024-02-26 13:10:23</t>
  </si>
  <si>
    <t>35-20-L00087_KARAHALİLLİ KÖK_SÖĞÜTÖREN DAĞLAR GRUBU_L02_66504270</t>
  </si>
  <si>
    <t>2024-02-24 08:52:31</t>
  </si>
  <si>
    <t>2024-02-24 12:47:00</t>
  </si>
  <si>
    <t>45-80-M02970_LÜTFİYE KÖK_LÜTFİYE TR-1 TR-2_M05_84270466</t>
  </si>
  <si>
    <t>2024-02-24 08:51:21</t>
  </si>
  <si>
    <t>2024-02-24 09:24:16</t>
  </si>
  <si>
    <t>45-81-M00004_SELENDİ TR-4_A_A_56401192_56401192</t>
  </si>
  <si>
    <t>2024-02-22 12:07:27</t>
  </si>
  <si>
    <t>2024-02-22 14:33:27</t>
  </si>
  <si>
    <t>35-31-L00098_ŞEMSİLER TR-1_B_B_91202822_91202822</t>
  </si>
  <si>
    <t>2024-02-24 07:58:19</t>
  </si>
  <si>
    <t>2024-02-24 09:11:14</t>
  </si>
  <si>
    <t>35-31-L00347_TAŞLIYATAK TR-5_DIREK TIPI TRAFO HUCRESI_H01_2040499</t>
  </si>
  <si>
    <t>2024-02-21 10:04:09</t>
  </si>
  <si>
    <t>2024-02-21 14:35:00</t>
  </si>
  <si>
    <t>2024-02-22 19:39:38</t>
  </si>
  <si>
    <t>2024-02-22 22:15:47</t>
  </si>
  <si>
    <t>45-78-M00313_TAYTAN TR-2_ _953299675_ _953299675</t>
  </si>
  <si>
    <t>2024-02-24 18:16:54</t>
  </si>
  <si>
    <t>2024-02-24 19:19:14</t>
  </si>
  <si>
    <t>45-71-M00162_AKGEDİK KÖK-1_HatBaşıAyırıcı_95189293_M03_95189293</t>
  </si>
  <si>
    <t>2024-02-24 09:10:28</t>
  </si>
  <si>
    <t>35-29-M00002_TİRE DM-2_DM2/17_M08_2060768</t>
  </si>
  <si>
    <t>2024-02-22 13:25:44</t>
  </si>
  <si>
    <t>2024-02-22 14:10:39</t>
  </si>
  <si>
    <t>35-13-L00088_GÖKÇEALAN TR-4_SANAL BINA_95000534239_ _95000534239</t>
  </si>
  <si>
    <t>2024-02-28 15:46:45</t>
  </si>
  <si>
    <t>2024-02-28 16:57:07</t>
  </si>
  <si>
    <t>35-18-L00240_L-240 PTT TRAFO_6348110_6348110_56370833_56370833</t>
  </si>
  <si>
    <t>2024-02-22 19:49:11</t>
  </si>
  <si>
    <t>2024-02-22 20:07:38</t>
  </si>
  <si>
    <t>35-30-M00219_GÜLKENT KÖK-3_HatBaşıAyırıcı_53138265_M05_53138265</t>
  </si>
  <si>
    <t>2024-02-24 19:43:46</t>
  </si>
  <si>
    <t>2024-02-24 20:49:54</t>
  </si>
  <si>
    <t>35-22-M00085_DEĞİRMENDERE DM_ÇİLEME-MALTA-SANCAKLI_M08_50066539</t>
  </si>
  <si>
    <t>2024-02-24 07:34:18</t>
  </si>
  <si>
    <t>2024-02-24 10:49:12</t>
  </si>
  <si>
    <t>45-79-M00103_DOĞUŞLAR TR-2_DOĞUŞLAR TR-2_45-79-M00103_2350504</t>
  </si>
  <si>
    <t>2024-02-25 15:42:04</t>
  </si>
  <si>
    <t>45-78-M00663_BOZAĞAÇ TR-3_A_A_91037635_91037635</t>
  </si>
  <si>
    <t>2024-02-24 13:50:48</t>
  </si>
  <si>
    <t>2024-02-24 17:17:48</t>
  </si>
  <si>
    <t>2024-02-24 19:19:42</t>
  </si>
  <si>
    <t>2024-02-24 23:00:36</t>
  </si>
  <si>
    <t>35-02-M01851_M-1851 ÇİÇEKLİ TR-2_M-1851 ÇİÇEKLİ TR-2_35-02-M01851_79886244</t>
  </si>
  <si>
    <t>2024-02-25 15:03:18</t>
  </si>
  <si>
    <t>2024-02-25 18:05:10</t>
  </si>
  <si>
    <t>35-28-M00590_ASARLIK TR-9_C_C_91326875_91326875</t>
  </si>
  <si>
    <t>2024-02-22 19:35:30</t>
  </si>
  <si>
    <t>2024-02-22 21:03:09</t>
  </si>
  <si>
    <t>35-27-M00780_ÖREN TOPRAK SULAMA TR-7_A_A_91270187_91270187</t>
  </si>
  <si>
    <t>2024-02-11 17:23:50</t>
  </si>
  <si>
    <t>2024-02-11 20:05:18</t>
  </si>
  <si>
    <t>45-71-M01169Ö_ÜNALAN HURDA  ÖZEL TR_ÜNALAN HURDA  ÖZEL TR_45-71-M01169Ö_100930148</t>
  </si>
  <si>
    <t>2024-02-29 08:53:37</t>
  </si>
  <si>
    <t>2024-02-29 10:18:30</t>
  </si>
  <si>
    <t>35-18-L00603_L-128/1_ _950436112_ _950436112</t>
  </si>
  <si>
    <t>2024-02-21 12:25:22</t>
  </si>
  <si>
    <t>2024-02-21 15:09:58</t>
  </si>
  <si>
    <t>35-28-M00211_ÇUKURKÖY TR-2_B_B_91430640_91430640</t>
  </si>
  <si>
    <t>2024-02-25 14:10:28</t>
  </si>
  <si>
    <t>2024-02-25 15:57:19</t>
  </si>
  <si>
    <t>35-10-M02013_M-2013_ _912752629_ _912752629</t>
  </si>
  <si>
    <t>2024-02-24 20:07:04</t>
  </si>
  <si>
    <t>2024-02-24 21:50:39</t>
  </si>
  <si>
    <t>35-02-M01662_M-1662_SANAL BINA_95002798003_ _95002798003</t>
  </si>
  <si>
    <t>2024-02-19 12:34:10</t>
  </si>
  <si>
    <t>2024-02-19 13:39:33</t>
  </si>
  <si>
    <t>35-19-L00138_TR-138_DIREK TIPI TRAFO HUCRESI_H01_2034311</t>
  </si>
  <si>
    <t>2024-02-24 20:04:03</t>
  </si>
  <si>
    <t>2024-02-24 21:36:01</t>
  </si>
  <si>
    <t>45-73-M00766_GİRELLİ TR-2_ _945650688_ _945650688</t>
  </si>
  <si>
    <t>2024-02-28 16:48:02</t>
  </si>
  <si>
    <t>2024-02-28 18:12:55</t>
  </si>
  <si>
    <t>2024-02-19 13:38:11</t>
  </si>
  <si>
    <t>2024-02-19 19:04:18</t>
  </si>
  <si>
    <t>35-03-M03049_M-3049(YATIRIM REZERVE)_M-3_M03_80786115</t>
  </si>
  <si>
    <t>2024-02-24 08:44:52</t>
  </si>
  <si>
    <t>2024-02-24 11:03:04</t>
  </si>
  <si>
    <t>2024-02-19 09:36:54</t>
  </si>
  <si>
    <t>2024-02-19 13:44:10</t>
  </si>
  <si>
    <t>2024-02-24 22:45:48</t>
  </si>
  <si>
    <t>2024-02-25 00:12:31</t>
  </si>
  <si>
    <t>35-18-L00181_L-181 TAN SİTESİ_SANAL BINA_95002493127_ _95002493127</t>
  </si>
  <si>
    <t>2024-02-24 09:54:40</t>
  </si>
  <si>
    <t>2024-02-24 12:02:20</t>
  </si>
  <si>
    <t>35-18-L00385_L-385 MELTEM SİTESİ_10565925_a1b_5930760</t>
  </si>
  <si>
    <t>2024-02-22 15:33:17</t>
  </si>
  <si>
    <t>2024-02-22 20:52:07</t>
  </si>
  <si>
    <t>35-15-M00254_KAYMAKÇI DM_48699546_48699546_56361802_56361802</t>
  </si>
  <si>
    <t>2024-02-07 11:21:09</t>
  </si>
  <si>
    <t>2024-02-07 17:16:00</t>
  </si>
  <si>
    <t>35-17-M00338_HOROZ GEDİĞİ TR-1_B_B_56363713_56363713</t>
  </si>
  <si>
    <t>2024-02-24 19:00:26</t>
  </si>
  <si>
    <t>2024-02-24 19:28:12</t>
  </si>
  <si>
    <t>2024-02-21 11:55:37</t>
  </si>
  <si>
    <t>2024-02-21 14:53:23</t>
  </si>
  <si>
    <t>2024-02-21 13:48:12</t>
  </si>
  <si>
    <t>2024-02-21 15:32:31</t>
  </si>
  <si>
    <t>35-01-K00914_K-914_E_E_56375714_56375714</t>
  </si>
  <si>
    <t>2024-02-22 19:08:38</t>
  </si>
  <si>
    <t>2024-02-22 20:36:32</t>
  </si>
  <si>
    <t>2024-02-24 21:19:15</t>
  </si>
  <si>
    <t>2024-02-24 23:31:31</t>
  </si>
  <si>
    <t>2024-02-25 17:34:07</t>
  </si>
  <si>
    <t>2024-02-25 18:59:53</t>
  </si>
  <si>
    <t>35-02-M01838_M-1838_ _910555902_ _910555902</t>
  </si>
  <si>
    <t>2024-02-25 19:27:37</t>
  </si>
  <si>
    <t>35-04-K04750_K-4750_K-4750_35-04-K04750_66937959</t>
  </si>
  <si>
    <t>2024-02-22 20:15:08</t>
  </si>
  <si>
    <t>2024-02-22 20:33:40</t>
  </si>
  <si>
    <t>35-29-M00269_METİN SILAY SULAMA GRUBU_A_A_91026019_91026019</t>
  </si>
  <si>
    <t>2024-02-27 10:47:53</t>
  </si>
  <si>
    <t>2024-02-27 12:14:25</t>
  </si>
  <si>
    <t>45-71-M01762_TURGUTALP TR-1_B_B_90993203_90993203</t>
  </si>
  <si>
    <t>2024-02-24 13:15:17</t>
  </si>
  <si>
    <t>2024-02-24 21:51:37</t>
  </si>
  <si>
    <t>35-02-M00443_M-443_C_C2B_5815040</t>
  </si>
  <si>
    <t>2024-02-24 10:28:47</t>
  </si>
  <si>
    <t>2024-02-24 16:07:43</t>
  </si>
  <si>
    <t>35-04-K01371_K-1371_ _99611794_ _99611794</t>
  </si>
  <si>
    <t>2024-02-19 14:27:18</t>
  </si>
  <si>
    <t>2024-02-19 17:36:10</t>
  </si>
  <si>
    <t>2024-02-27 10:57:05</t>
  </si>
  <si>
    <t>2024-02-27 12:01:47</t>
  </si>
  <si>
    <t>35-04-M02326_M-2326_ _913522548_ _913522548</t>
  </si>
  <si>
    <t>2024-02-24 20:50:52</t>
  </si>
  <si>
    <t>2024-02-24 21:33:23</t>
  </si>
  <si>
    <t>35-01-M01406_M-1406_A_A_56362642_56362642</t>
  </si>
  <si>
    <t>2024-02-19 14:15:15</t>
  </si>
  <si>
    <t>2024-02-19 14:34:45</t>
  </si>
  <si>
    <t>35-16-A00002_BERGAMA İM-2_KÖYLER(ÇAMKÖY)_L12_2055212</t>
  </si>
  <si>
    <t>2024-02-22 20:00:32</t>
  </si>
  <si>
    <t>2024-02-22 20:36:07</t>
  </si>
  <si>
    <t>35-26-L00207_EĞERCİ TR-3_A_A_56358430</t>
  </si>
  <si>
    <t>2024-02-11 18:02:20</t>
  </si>
  <si>
    <t>2024-02-11 20:32:28</t>
  </si>
  <si>
    <t>35-04-K00885_K-885_ _95002650621_ _95002650621</t>
  </si>
  <si>
    <t>2024-02-25 00:42:36</t>
  </si>
  <si>
    <t>2024-02-25 02:35:00</t>
  </si>
  <si>
    <t>35-01-M03198_M-3198 (YATIRIM REZERVE)_ _912429680_ _912429680</t>
  </si>
  <si>
    <t>2024-02-24 16:53:10</t>
  </si>
  <si>
    <t>2024-02-24 17:42:35</t>
  </si>
  <si>
    <t>35-02-M00919_M-919_C_C_56372707_56372707</t>
  </si>
  <si>
    <t>2024-02-28 16:10:56</t>
  </si>
  <si>
    <t>2024-02-28 17:00:01</t>
  </si>
  <si>
    <t>2024-02-19 10:16:18</t>
  </si>
  <si>
    <t>45-71-M01762_TURGUTALP TR-1_TURGUTALP TR-1_45-71-M01762_2349726</t>
  </si>
  <si>
    <t>2024-02-24 23:02:19</t>
  </si>
  <si>
    <t>45-71-M00185_SİYEKLİ KÖK_HatBaşıAyırıcı_53135208_M04_53135208</t>
  </si>
  <si>
    <t>2024-02-28 17:56:02</t>
  </si>
  <si>
    <t>2024-02-28 20:43:10</t>
  </si>
  <si>
    <t>35-28-M00462_TÜRKELLİ TR-1_E_E_56376081_56376081</t>
  </si>
  <si>
    <t>2024-02-22 11:22:39</t>
  </si>
  <si>
    <t>2024-02-22 15:33:19</t>
  </si>
  <si>
    <t>BATTALMUSTAFA TR-1_45-77-L00204_DIREK TIPI TRAFO HUCRESI_H01_2052918</t>
  </si>
  <si>
    <t>2024-02-21 10:48:35</t>
  </si>
  <si>
    <t>2024-02-21 11:33:34</t>
  </si>
  <si>
    <t>45-71-M00126_DM-2/9_E_dm1/20e1b_45193590</t>
  </si>
  <si>
    <t>2024-02-25 17:55:47</t>
  </si>
  <si>
    <t>2024-02-25 21:50:38</t>
  </si>
  <si>
    <t>2024-02-19 15:07:27</t>
  </si>
  <si>
    <t>2024-02-19 18:21:09</t>
  </si>
  <si>
    <t>45-84-L00005_AHMETLİ TR-5_7014535_7014535_56385535_56385535</t>
  </si>
  <si>
    <t>2024-02-29 09:30:11</t>
  </si>
  <si>
    <t>2024-02-29 10:07:53</t>
  </si>
  <si>
    <t>45-71-M00776_MURADİYE DM-5/10-A KÖK_DM-5/10B_M04_2078689</t>
  </si>
  <si>
    <t>2024-02-27 09:41:45</t>
  </si>
  <si>
    <t>2024-02-27 10:26:10</t>
  </si>
  <si>
    <t>35-24-L00003_KINIK TR-3_ _955230684_ _955230684</t>
  </si>
  <si>
    <t>2024-02-27 12:14:55</t>
  </si>
  <si>
    <t>2024-02-27 14:44:08</t>
  </si>
  <si>
    <t>45-78-L00229_KAPANCI KÖK_HASALAN_L02_2328992</t>
  </si>
  <si>
    <t>2024-02-28 15:30:05</t>
  </si>
  <si>
    <t>2024-02-28 17:54:59</t>
  </si>
  <si>
    <t>35-09-A00001_EBSO TM_HARMANDALI-1_M25_2062067</t>
  </si>
  <si>
    <t>2024-02-18 09:10:17</t>
  </si>
  <si>
    <t>2024-02-18 12:49:31</t>
  </si>
  <si>
    <t>35-28-M00201_HAYKIRAN TR-2_B_B_91388187_91388187</t>
  </si>
  <si>
    <t>2024-02-23 16:23:47</t>
  </si>
  <si>
    <t>2024-02-23 17:10:13</t>
  </si>
  <si>
    <t>2024-02-24 20:30:16</t>
  </si>
  <si>
    <t>2024-02-24 21:57:50</t>
  </si>
  <si>
    <t>2024-02-26 11:09:16</t>
  </si>
  <si>
    <t>2024-02-26 13:33:41</t>
  </si>
  <si>
    <t>35-03-M00971_M-971_ _910981027_ _910981027</t>
  </si>
  <si>
    <t>2024-02-26 13:29:43</t>
  </si>
  <si>
    <t>2024-02-26 17:48:35</t>
  </si>
  <si>
    <t>45-71-M00164_AKGEDİK KÖK-3_AKGEDİK_M02_55994695</t>
  </si>
  <si>
    <t>2024-02-24 21:48:40</t>
  </si>
  <si>
    <t>2024-02-24 22:25:21</t>
  </si>
  <si>
    <t>35-31-L00321_CEVİZLİ MERKEZ TR-1_CEVİZLİ MERKEZ TR-1_35-31-L00321_2364989</t>
  </si>
  <si>
    <t>2024-02-25 09:55:15</t>
  </si>
  <si>
    <t>2024-02-25 15:46:17</t>
  </si>
  <si>
    <t>45-81-M00327_RAHMANLAR KÖK_RAHMANLAR KÖY_M04_90848800</t>
  </si>
  <si>
    <t>2024-02-22 19:34:54</t>
  </si>
  <si>
    <t>2024-02-22 20:31:08</t>
  </si>
  <si>
    <t>45-79-M00546_ÖZPINAR TR-3_ _945563364_ _945563364</t>
  </si>
  <si>
    <t>2024-02-28 15:02:01</t>
  </si>
  <si>
    <t>2024-02-28 17:57:16</t>
  </si>
  <si>
    <t>2024-02-19 15:52:29</t>
  </si>
  <si>
    <t>2024-02-19 16:02:30</t>
  </si>
  <si>
    <t>35-20-A00002_ÇIRPI İM_ARIKBAŞI_L12_2054987</t>
  </si>
  <si>
    <t>2024-02-21 14:55:17</t>
  </si>
  <si>
    <t>2024-02-21 15:35:55</t>
  </si>
  <si>
    <t>2024-02-19 13:34:59</t>
  </si>
  <si>
    <t>2024-02-19 13:58:19</t>
  </si>
  <si>
    <t>35-10-M01948_M-1948_DIREK TIPI TRAFO HUCRESI_H01_2069950</t>
  </si>
  <si>
    <t>2024-02-28 17:18:25</t>
  </si>
  <si>
    <t>2024-02-28 18:09:40</t>
  </si>
  <si>
    <t>35-31-L00137_VELİLER TR-1_C_C_72255313_72255313</t>
  </si>
  <si>
    <t>2024-02-19 14:05:27</t>
  </si>
  <si>
    <t>2024-02-19 16:03:12</t>
  </si>
  <si>
    <t>35-01-M02762_M-2762_ _913444175_ _913444175</t>
  </si>
  <si>
    <t>2024-02-19 15:24:24</t>
  </si>
  <si>
    <t>2024-02-19 17:12:28</t>
  </si>
  <si>
    <t>2024-02-24 13:21:42</t>
  </si>
  <si>
    <t>2024-02-24 16:09:33</t>
  </si>
  <si>
    <t>35-02-M02908_M-2908_E_E01b_95268441</t>
  </si>
  <si>
    <t>2024-02-22 13:12:22</t>
  </si>
  <si>
    <t>2024-02-22 14:51:30</t>
  </si>
  <si>
    <t>45-77-L00211_NARINCALISÜLEYMAN KERİMLİ MAH. TR_A_A_91373653_91373653</t>
  </si>
  <si>
    <t>2024-02-22 18:56:26</t>
  </si>
  <si>
    <t>2024-02-22 20:50:25</t>
  </si>
  <si>
    <t>35-19-A00004_URLA TM-1_HatBaşıAyırıcı_53137522_M07_53137522</t>
  </si>
  <si>
    <t>2024-02-24 21:30:58</t>
  </si>
  <si>
    <t>2024-02-25 00:24:14</t>
  </si>
  <si>
    <t>35-02-K01189_K-1189_R_R_56374329</t>
  </si>
  <si>
    <t>2024-02-21 09:09:00</t>
  </si>
  <si>
    <t>2024-02-21 16:15:37</t>
  </si>
  <si>
    <t>35-01-M02780_M-2780_M-2780 DAĞITIM TRAFO_M03_66401983</t>
  </si>
  <si>
    <t>2024-02-03 03:02:57</t>
  </si>
  <si>
    <t>2024-02-03 03:05:39</t>
  </si>
  <si>
    <t>2024-02-27 12:20:38</t>
  </si>
  <si>
    <t>2024-02-27 13:00:29</t>
  </si>
  <si>
    <t>2024-02-25 17:34:18</t>
  </si>
  <si>
    <t>2024-02-25 19:54:27</t>
  </si>
  <si>
    <t>ÇAPAK KÖK_35-26-M00435_DAĞKIZILCA-2 ÇIKIŞ_M05_66033222</t>
  </si>
  <si>
    <t>2024-02-13 03:15:26</t>
  </si>
  <si>
    <t>2024-02-13 04:33:31</t>
  </si>
  <si>
    <t>45-83-M00067_TR-1/67 (CEZAEVİ YANI)_BELEDİYE ŞANTİYE_M06_83841024</t>
  </si>
  <si>
    <t>2024-02-25 18:12:40</t>
  </si>
  <si>
    <t>2024-02-25 19:24:01</t>
  </si>
  <si>
    <t>2024-02-27 12:34:39</t>
  </si>
  <si>
    <t>2024-02-27 16:50:48</t>
  </si>
  <si>
    <t>35-17-M00031_TR-31_ _950300278_ _950300278</t>
  </si>
  <si>
    <t>2024-02-22 16:40:29</t>
  </si>
  <si>
    <t>2024-02-22 18:03:35</t>
  </si>
  <si>
    <t>35-28-M00201_HAYKIRAN TR-2_C_C_56357559_56357559</t>
  </si>
  <si>
    <t>2024-02-28 09:48:23</t>
  </si>
  <si>
    <t>2024-02-28 17:15:29</t>
  </si>
  <si>
    <t>2024-02-25 00:15:17</t>
  </si>
  <si>
    <t>2024-02-25 02:30:15</t>
  </si>
  <si>
    <t>35-25-M00162_PAYAMLI M-6_ _95002584588_ _95002584588</t>
  </si>
  <si>
    <t>2024-02-19 14:48:12</t>
  </si>
  <si>
    <t>2024-02-19 15:17:26</t>
  </si>
  <si>
    <t>2024-02-24 20:34:36</t>
  </si>
  <si>
    <t>2024-02-24 21:35:13</t>
  </si>
  <si>
    <t>35-13-A00004_SELÇUK İM/DM_SELÇUK ZİRAİ SULAMA_L05_65986076</t>
  </si>
  <si>
    <t>2024-02-27 10:00:19</t>
  </si>
  <si>
    <t>2024-02-27 11:09:00</t>
  </si>
  <si>
    <t>35-19-M00466_DM-1/TR-8 URLA_50032536_A01_50033069</t>
  </si>
  <si>
    <t>2024-02-28 15:44:31</t>
  </si>
  <si>
    <t>2024-02-28 17:36:55</t>
  </si>
  <si>
    <t>35-02-M02431_M-2431___79812654_79812654</t>
  </si>
  <si>
    <t>2024-02-19 14:48:40</t>
  </si>
  <si>
    <t>2024-02-19 16:29:09</t>
  </si>
  <si>
    <t>35-01-K00822_K-822_ _911761817_ _911761817</t>
  </si>
  <si>
    <t>2024-02-19 15:28:12</t>
  </si>
  <si>
    <t>2024-02-19 18:20:31</t>
  </si>
  <si>
    <t>2024-02-19 13:02:14</t>
  </si>
  <si>
    <t>2024-02-19 13:48:13</t>
  </si>
  <si>
    <t>35-04-K04121_K-4121_K-4121_35-04-K04121_2376322</t>
  </si>
  <si>
    <t>2024-02-28 16:52:34</t>
  </si>
  <si>
    <t>2024-02-28 17:35:40</t>
  </si>
  <si>
    <t>2024-02-19 14:57:49</t>
  </si>
  <si>
    <t>2024-02-19 22:15:17</t>
  </si>
  <si>
    <t>2024-02-19 14:36:03</t>
  </si>
  <si>
    <t>2024-02-19 15:43:22</t>
  </si>
  <si>
    <t>35-01-K00223_K-223_K-223_35-01-K00223_64672413</t>
  </si>
  <si>
    <t>2024-02-04 10:48:14</t>
  </si>
  <si>
    <t>2024-02-04 11:28:00</t>
  </si>
  <si>
    <t>2024-02-24 18:35:39</t>
  </si>
  <si>
    <t>2024-02-24 19:09:14</t>
  </si>
  <si>
    <t>35-28-M00200_HAYKIRAN TR-1_B_B_91439235_91439235</t>
  </si>
  <si>
    <t>2024-02-24 12:57:29</t>
  </si>
  <si>
    <t>2024-02-24 16:55:13</t>
  </si>
  <si>
    <t>2024-02-28 17:50:51</t>
  </si>
  <si>
    <t>2024-02-28 20:35:47</t>
  </si>
  <si>
    <t>35-04-K03343_K-3343_ _948439025_ _948439025</t>
  </si>
  <si>
    <t>2024-02-19 15:58:58</t>
  </si>
  <si>
    <t>2024-02-19 18:30:25</t>
  </si>
  <si>
    <t>35-14-M00271_M-271 KARAKAYALAR DM_HatBaşıAyırıcı_53132604_M06_53132604</t>
  </si>
  <si>
    <t>2024-02-28 16:14:34</t>
  </si>
  <si>
    <t>2024-02-28 17:16:25</t>
  </si>
  <si>
    <t>2024-02-25 17:39:03</t>
  </si>
  <si>
    <t>2024-02-25 19:11:56</t>
  </si>
  <si>
    <t>2024-02-27 09:56:05</t>
  </si>
  <si>
    <t>2024-02-27 10:33:12</t>
  </si>
  <si>
    <t>45-71-M02372_DM-20/TR09-A_ _953244684_ _953244684</t>
  </si>
  <si>
    <t>2024-02-19 15:59:58</t>
  </si>
  <si>
    <t>2024-02-19 18:14:26</t>
  </si>
  <si>
    <t>35-02-K00201_K-201_D_D_56367068_56367068</t>
  </si>
  <si>
    <t>2024-02-27 12:36:32</t>
  </si>
  <si>
    <t>2024-02-27 14:34:06</t>
  </si>
  <si>
    <t>35-26-A00005_ÖZBEY İM_HatBaşıAyırıcı_53132915_L02_53132915</t>
  </si>
  <si>
    <t>2024-02-10 07:52:57</t>
  </si>
  <si>
    <t>2024-02-10 08:19:40</t>
  </si>
  <si>
    <t>35-19-M00021_TR-21_0_956666755_ _956666755</t>
  </si>
  <si>
    <t>2024-02-27 12:50:22</t>
  </si>
  <si>
    <t>2024-02-27 17:20:31</t>
  </si>
  <si>
    <t>35-31-L00066_SULUDERE TR-11 İSMET AKCAN EVİ YANI_B_B_91349241_91349241</t>
  </si>
  <si>
    <t>2024-02-22 13:37:37</t>
  </si>
  <si>
    <t>2024-02-22 14:43:03</t>
  </si>
  <si>
    <t>2024-02-19 15:16:24</t>
  </si>
  <si>
    <t>2024-02-19 15:29:13</t>
  </si>
  <si>
    <t>45-78-L00775_BAHÇECİK TR-7_B_B_81386534_81386534</t>
  </si>
  <si>
    <t>2024-02-25 18:09:11</t>
  </si>
  <si>
    <t>2024-02-25 21:52:45</t>
  </si>
  <si>
    <t>35-01-K00049_K-49_K-49_35-01-K00049_42446532</t>
  </si>
  <si>
    <t>2024-02-26 13:43:36</t>
  </si>
  <si>
    <t>2024-02-26 15:02:21</t>
  </si>
  <si>
    <t>45-78-L00175_TR-175_49381730_49381730_56407749_56407749</t>
  </si>
  <si>
    <t>2024-02-26 13:03:24</t>
  </si>
  <si>
    <t>2024-02-26 14:00:59</t>
  </si>
  <si>
    <t>45-77-L00266_EVCİLER KARIKOCA MAH. TR_DIREK TIPI TRAFO HUCRESI_H01_2052924</t>
  </si>
  <si>
    <t>2024-02-22 19:54:37</t>
  </si>
  <si>
    <t>2024-02-22 20:42:37</t>
  </si>
  <si>
    <t>35-20-A00001_BAYINDIR İM_YANIK KAVAK_L04_2058789</t>
  </si>
  <si>
    <t>2024-02-19 09:32:24</t>
  </si>
  <si>
    <t>2024-02-19 14:44:53</t>
  </si>
  <si>
    <t>35-13-L00003_TR-3_DM-1/TR-11_L04_100716591</t>
  </si>
  <si>
    <t>2024-02-25 15:06:41</t>
  </si>
  <si>
    <t>2024-02-25 16:06:52</t>
  </si>
  <si>
    <t>35-28-M00420_TUZÇULLU TR-1_B_B_92412036_92412036</t>
  </si>
  <si>
    <t>2024-02-19 14:48:23</t>
  </si>
  <si>
    <t>2024-02-19 15:24:30</t>
  </si>
  <si>
    <t>2024-02-22 19:49:10</t>
  </si>
  <si>
    <t>2024-02-22 20:44:24</t>
  </si>
  <si>
    <t>45-75-M00062_SALUR KÖK_GÜNEŞLİ_M04_72037124</t>
  </si>
  <si>
    <t>2024-02-21 11:12:40</t>
  </si>
  <si>
    <t>2024-02-21 15:37:36</t>
  </si>
  <si>
    <t>45-71-M00245_MURADİYE DM-5/6 KÖK_DM-5/6-C_M04_72097741</t>
  </si>
  <si>
    <t>2024-02-25 17:37:33</t>
  </si>
  <si>
    <t>2024-02-25 19:32:58</t>
  </si>
  <si>
    <t>35-16-M00850_YUKARIBEY TR-4_A_A_91870525_91870525</t>
  </si>
  <si>
    <t>2024-02-22 14:18:40</t>
  </si>
  <si>
    <t>2024-02-22 15:11:58</t>
  </si>
  <si>
    <t>35-09-M00361_M-361_ _97762949_ _97762949</t>
  </si>
  <si>
    <t>2024-02-19 15:03:55</t>
  </si>
  <si>
    <t>2024-02-19 17:18:12</t>
  </si>
  <si>
    <t>45-83-M00783_TR-2/96_0_955152231_ _955152231</t>
  </si>
  <si>
    <t>2024-02-19 16:01:56</t>
  </si>
  <si>
    <t>2024-02-19 18:23:55</t>
  </si>
  <si>
    <t>45-78-L00182_TR-182___65513062_65513062</t>
  </si>
  <si>
    <t>2024-02-24 22:15:32</t>
  </si>
  <si>
    <t>2024-02-24 22:58:05</t>
  </si>
  <si>
    <t>35-31-L00361_UMURLU TR-7_UMURLU TR-7_35-31-L00361_2365359</t>
  </si>
  <si>
    <t>2024-02-22 13:20:48</t>
  </si>
  <si>
    <t>2024-02-22 14:44:49</t>
  </si>
  <si>
    <t>35-01-K00845_K-845_SANAL BINA_944456411_ _944456411</t>
  </si>
  <si>
    <t>2024-02-23 13:00:49</t>
  </si>
  <si>
    <t>2024-02-23 16:01:50</t>
  </si>
  <si>
    <t>35-09-M01608_M-1608_SANAL BINA_962748016_ _962748016</t>
  </si>
  <si>
    <t>2024-02-02 10:14:47</t>
  </si>
  <si>
    <t>2024-02-02 12:27:35</t>
  </si>
  <si>
    <t>45-73-A00001_ALAŞEHİR TM_SARIGÖL-2_M19_2312684</t>
  </si>
  <si>
    <t>2024-02-27 09:06:04</t>
  </si>
  <si>
    <t>2024-02-27 12:58:46</t>
  </si>
  <si>
    <t>35-16-M00123_ÇAMAVLU TR-1_ÇAMAVLU TR-1_35-16-M00123_2351668</t>
  </si>
  <si>
    <t>2024-02-28 10:51:50</t>
  </si>
  <si>
    <t>2024-02-28 11:17:23</t>
  </si>
  <si>
    <t>35-02-K03744_K-3744_ _910023120_ _910023120</t>
  </si>
  <si>
    <t>2024-02-25 16:37:16</t>
  </si>
  <si>
    <t>2024-02-25 21:27:44</t>
  </si>
  <si>
    <t>45-76-M00101_İLYASLAR TR-4_DIREK TIPI TRAFO HUCRESI_H01_2084841</t>
  </si>
  <si>
    <t>2024-02-28 16:55:22</t>
  </si>
  <si>
    <t>2024-02-28 20:56:28</t>
  </si>
  <si>
    <t>35-03-A00002_VEZİRKÖPRÜ İM_TR-1 10.5_K07_2309360</t>
  </si>
  <si>
    <t>2024-02-25 02:58:13</t>
  </si>
  <si>
    <t>2024-02-25 03:06:26</t>
  </si>
  <si>
    <t>45-72-L00838_AKSELENDİ TR-8_B_B_56393227_56393227</t>
  </si>
  <si>
    <t>2024-02-22 20:23:46</t>
  </si>
  <si>
    <t>35-01-M02184_M-2184_TRAFO_M03_2117672</t>
  </si>
  <si>
    <t>2024-02-03 02:59:18</t>
  </si>
  <si>
    <t>2024-02-03 03:04:49</t>
  </si>
  <si>
    <t>2024-02-26 12:01:30</t>
  </si>
  <si>
    <t>2024-02-26 13:13:41</t>
  </si>
  <si>
    <t>45-72-A00004_AKSELENDİ İM_ILICAKSU_L10_100808383</t>
  </si>
  <si>
    <t>2024-02-28 16:22:09</t>
  </si>
  <si>
    <t>2024-02-28 17:22:31</t>
  </si>
  <si>
    <t>35-14-L00278_L-278 DM-1/TR-19_ _962900987_ _962900987</t>
  </si>
  <si>
    <t>2024-02-19 15:01:35</t>
  </si>
  <si>
    <t>2024-02-19 17:02:05</t>
  </si>
  <si>
    <t>2024-02-19 15:32:29</t>
  </si>
  <si>
    <t>2024-02-19 18:47:00</t>
  </si>
  <si>
    <t>45-73-L00005_SERİNYAYLA TR-2_B_B_91374953_91374953</t>
  </si>
  <si>
    <t>2024-02-24 20:13:19</t>
  </si>
  <si>
    <t>2024-02-24 21:24:51</t>
  </si>
  <si>
    <t>35-01-A00001_BOĞAZİÇİ İM_DOKUMA_K05_2047753</t>
  </si>
  <si>
    <t>2024-02-24 21:38:14</t>
  </si>
  <si>
    <t>2024-02-24 22:24:40</t>
  </si>
  <si>
    <t>35-28-M00682_MENEMEN TR-82_0_953374756_ _953374756</t>
  </si>
  <si>
    <t>2024-02-27 12:14:37</t>
  </si>
  <si>
    <t>2024-02-27 14:12:48</t>
  </si>
  <si>
    <t>35-16-M00031_ARMAĞANLAR TR-1_0_953322582_ _953322582</t>
  </si>
  <si>
    <t>2024-02-19 15:35:10</t>
  </si>
  <si>
    <t>2024-02-19 20:22:02</t>
  </si>
  <si>
    <t>35-01-M01484_M-1484_TRAFO_M03_65822297</t>
  </si>
  <si>
    <t>2024-02-03 03:05:01</t>
  </si>
  <si>
    <t>35-23-M00210_YENİ BAĞARASI TR-4_ _950423220_ _950423220</t>
  </si>
  <si>
    <t>2024-02-19 15:37:26</t>
  </si>
  <si>
    <t>2024-02-19 18:12:37</t>
  </si>
  <si>
    <t>35-16-L00154_KAVŞAK DM TR-154 _BERGAMA İM-2 (KÖYLER)_L07_66050247</t>
  </si>
  <si>
    <t>2024-02-22 19:03:00</t>
  </si>
  <si>
    <t>2024-02-22 19:45:34</t>
  </si>
  <si>
    <t>35-03-A00001_GÜRÇEŞME İM_ŞİRİNYER_K17_2095051</t>
  </si>
  <si>
    <t>2024-02-28 15:12:51</t>
  </si>
  <si>
    <t>35-28-M00201_HAYKIRAN TR-2_A_A_91388186_91388186</t>
  </si>
  <si>
    <t>2024-02-28 09:00:00</t>
  </si>
  <si>
    <t>2024-02-28 17:15:11</t>
  </si>
  <si>
    <t>45-79-M00119_GÜNEYDAMLARI TR-3_C_C_91284354_91284354</t>
  </si>
  <si>
    <t>2024-02-25 00:05:38</t>
  </si>
  <si>
    <t>2024-02-25 01:21:01</t>
  </si>
  <si>
    <t>35-04-K00885_K-885_C_C1_60673745</t>
  </si>
  <si>
    <t>2024-02-25 01:27:04</t>
  </si>
  <si>
    <t>2024-02-25 02:38:00</t>
  </si>
  <si>
    <t>45-71-M02571_YENİ YAĞCILAR KÖK_YAĞCILAR KÖK_M02_95166045</t>
  </si>
  <si>
    <t>2024-02-19 17:58:40</t>
  </si>
  <si>
    <t>2024-02-19 19:08:34</t>
  </si>
  <si>
    <t>2024-02-28 18:33:29</t>
  </si>
  <si>
    <t>2024-02-28 21:01:29</t>
  </si>
  <si>
    <t>2024-02-25 08:35:50</t>
  </si>
  <si>
    <t>2024-02-25 09:30:43</t>
  </si>
  <si>
    <t>45-78-L00154_TR-154_ _953256356_ _953256356</t>
  </si>
  <si>
    <t>2024-02-28 17:08:23</t>
  </si>
  <si>
    <t>2024-02-28 19:45:02</t>
  </si>
  <si>
    <t>35-26-M00435_ÇAPAK KÖK_HatBaşıAyırıcı_95662716_M05_95662716</t>
  </si>
  <si>
    <t>2024-02-13 02:43:05</t>
  </si>
  <si>
    <t>35-14-M00087_YENİ ORHANLI M-87_ _95001330471_ _95001330471</t>
  </si>
  <si>
    <t>2024-02-19 17:38:44</t>
  </si>
  <si>
    <t>2024-02-19 21:44:58</t>
  </si>
  <si>
    <t>35-15-L00920_YOLÜSTÜ TR-2_ _950361460_ _950361460</t>
  </si>
  <si>
    <t>2024-02-19 21:02:34</t>
  </si>
  <si>
    <t>2024-02-19 22:55:09</t>
  </si>
  <si>
    <t>35-15-M00153_TR-153_RAHMANLAR KUYULARI ÖZEL_M02_66928274</t>
  </si>
  <si>
    <t>2024-02-20 08:07:00</t>
  </si>
  <si>
    <t>2024-02-20 08:51:58</t>
  </si>
  <si>
    <t>35-21-L00156_MORDOĞAN TR-28_0_953364737_ _953364737</t>
  </si>
  <si>
    <t>2024-02-28 19:38:52</t>
  </si>
  <si>
    <t>2024-02-28 21:39:58</t>
  </si>
  <si>
    <t>35-30-M00088_ÇANDARLI TATİL KÖYÜ TR-1_A_A_56355776_56355776</t>
  </si>
  <si>
    <t>2024-02-28 20:31:25</t>
  </si>
  <si>
    <t>2024-02-28 21:09:23</t>
  </si>
  <si>
    <t>35-04-K03083_K-3083_ _97721918_ _97721918</t>
  </si>
  <si>
    <t>2024-02-19 15:59:41</t>
  </si>
  <si>
    <t>2024-02-19 17:43:35</t>
  </si>
  <si>
    <t>35-01-K00217_K-217_D_D_56376757_56376757</t>
  </si>
  <si>
    <t>2024-02-19 19:50:55</t>
  </si>
  <si>
    <t>2024-02-19 21:29:01</t>
  </si>
  <si>
    <t>35-02-M00005_M-5_B_B_56364450_56364450</t>
  </si>
  <si>
    <t>2024-02-24 17:40:34</t>
  </si>
  <si>
    <t>2024-02-24 20:08:51</t>
  </si>
  <si>
    <t>2024-02-16 09:30:02</t>
  </si>
  <si>
    <t>2024-02-16 17:31:17</t>
  </si>
  <si>
    <t>35-19-A00006_GÜLBAHÇE İM_GÜLBAHÇE_L02_72213962</t>
  </si>
  <si>
    <t>2024-02-23 09:35:29</t>
  </si>
  <si>
    <t>2024-02-23 16:55:36</t>
  </si>
  <si>
    <t>35-07-K00426_K-426_C_c1b_5830849</t>
  </si>
  <si>
    <t>2024-02-19 21:57:37</t>
  </si>
  <si>
    <t>2024-02-19 23:58:45</t>
  </si>
  <si>
    <t>35-04-K01032_K-1032_D_D_56381704_56381704</t>
  </si>
  <si>
    <t>2024-02-22 23:43:42</t>
  </si>
  <si>
    <t>2024-02-23 00:29:57</t>
  </si>
  <si>
    <t>45-71-M01779_DM-11/6 (ŞİRİN SOKAK)_DIREK TIPI TRAFO HUCRESI_H01_2058895</t>
  </si>
  <si>
    <t>2024-02-20 08:50:07</t>
  </si>
  <si>
    <t>35-25-M00055_ORTA MAHALLE M-55 (ARTIMA) KÖK_ÖZDERE ORTA MAHALLE DM(M-1)_M01_72124313</t>
  </si>
  <si>
    <t>2024-02-12 19:36:34</t>
  </si>
  <si>
    <t>2024-02-12 20:07:11</t>
  </si>
  <si>
    <t>2024-02-25 15:27:27</t>
  </si>
  <si>
    <t>2024-02-25 18:45:05</t>
  </si>
  <si>
    <t>2024-02-19 17:29:24</t>
  </si>
  <si>
    <t>2024-02-19 18:39:03</t>
  </si>
  <si>
    <t>2024-02-19 18:59:41</t>
  </si>
  <si>
    <t>2024-02-19 19:15:58</t>
  </si>
  <si>
    <t>35-22-M00198_DEĞİRMENDERE TR-2_C_C_56362978_56362978</t>
  </si>
  <si>
    <t>2024-02-25 16:54:59</t>
  </si>
  <si>
    <t>2024-02-25 19:53:18</t>
  </si>
  <si>
    <t>35-03-M00982_M-982_A_A_56353452_56353452</t>
  </si>
  <si>
    <t>2024-02-28 16:00:46</t>
  </si>
  <si>
    <t>2024-02-28 18:46:49</t>
  </si>
  <si>
    <t>2024-02-25 18:36:40</t>
  </si>
  <si>
    <t>2024-02-25 20:02:19</t>
  </si>
  <si>
    <t>35-22-M00525_OĞLANANASI TR-19_ _95002450677_ _95002450677</t>
  </si>
  <si>
    <t>2024-02-19 17:28:22</t>
  </si>
  <si>
    <t>2024-02-19 19:20:33</t>
  </si>
  <si>
    <t>2024-02-25 08:35:52</t>
  </si>
  <si>
    <t>2024-02-25 08:50:01</t>
  </si>
  <si>
    <t>35-26-M00018_TR-18_TR-163_M02_65921101</t>
  </si>
  <si>
    <t>2024-02-28 15:51:12</t>
  </si>
  <si>
    <t>2024-02-28 16:42:34</t>
  </si>
  <si>
    <t>45-71-M02401_DM-12/08_ _953199981_ _953199981</t>
  </si>
  <si>
    <t>2024-02-19 18:02:58</t>
  </si>
  <si>
    <t>2024-02-19 19:11:34</t>
  </si>
  <si>
    <t>35-28-M00201_HAYKIRAN TR-2_A_A_56357555</t>
  </si>
  <si>
    <t>2024-02-21 09:10:34</t>
  </si>
  <si>
    <t>2024-02-21 17:08:06</t>
  </si>
  <si>
    <t>35-07-K03159_K-3159_ _99266415_ _99266415</t>
  </si>
  <si>
    <t>2024-02-21 15:12:54</t>
  </si>
  <si>
    <t>2024-02-21 16:20:24</t>
  </si>
  <si>
    <t>35-03-K03711_K-3711_ _910932253_ _910932253</t>
  </si>
  <si>
    <t>2024-02-22 22:00:10</t>
  </si>
  <si>
    <t>2024-02-22 23:02:13</t>
  </si>
  <si>
    <t>35-07-K02413_K-2413_C_C_56382278_56382278</t>
  </si>
  <si>
    <t>2024-02-24 08:56:53</t>
  </si>
  <si>
    <t>2024-02-24 10:24:08</t>
  </si>
  <si>
    <t>35-04-K03214_K-3214_E_E_56372296_56372296</t>
  </si>
  <si>
    <t>2024-02-19 16:24:36</t>
  </si>
  <si>
    <t>2024-02-19 17:07:50</t>
  </si>
  <si>
    <t>45-71-M00168_DM-2/36_45172462_45172462_56404344_56404344</t>
  </si>
  <si>
    <t>2024-02-25 17:35:03</t>
  </si>
  <si>
    <t>2024-02-25 20:21:58</t>
  </si>
  <si>
    <t>45-72-L00192_DOĞANKAYA YEŞİLLER TR-2_A_A_56390565_56390565</t>
  </si>
  <si>
    <t>2024-02-13 16:55:08</t>
  </si>
  <si>
    <t>2024-02-13 19:10:39</t>
  </si>
  <si>
    <t>35-15-L00965_BALABANLI TR-1_D_D_56407266_56407266</t>
  </si>
  <si>
    <t>2024-02-22 19:34:58</t>
  </si>
  <si>
    <t>2024-02-22 20:42:32</t>
  </si>
  <si>
    <t>35-07-M02038_M-2038_MALTEPE KESİCİLİ ÇIKIŞ (Direk No 20)_M01_60557084</t>
  </si>
  <si>
    <t>2024-02-12 21:47:47</t>
  </si>
  <si>
    <t>2024-02-12 22:59:21</t>
  </si>
  <si>
    <t>35-29-M00123_GÖKÇEN DM_GÖKÇEN İM ÇIKIŞ_M06_2104362</t>
  </si>
  <si>
    <t>2024-02-20 00:05:05</t>
  </si>
  <si>
    <t>2024-02-20 00:50:14</t>
  </si>
  <si>
    <t>35-26-M00461_KORUCUK-1_SANAL BINA_915936022_ _915936022</t>
  </si>
  <si>
    <t>2024-02-27 12:54:28</t>
  </si>
  <si>
    <t>2024-02-27 14:43:03</t>
  </si>
  <si>
    <t>35-20-L00373_YENİÇİFTLİK KÖK_YENİÇİFTLİK KÖY_L04_92839123</t>
  </si>
  <si>
    <t>2024-02-24 09:21:08</t>
  </si>
  <si>
    <t>2024-02-24 19:36:45</t>
  </si>
  <si>
    <t>35-28-M00175_ASARLIK DM-3/8_ASARLIK TR-4_M01_66576194</t>
  </si>
  <si>
    <t>2024-02-28 18:16:06</t>
  </si>
  <si>
    <t>2024-02-28 18:45:22</t>
  </si>
  <si>
    <t>2024-02-22 22:30:50</t>
  </si>
  <si>
    <t>2024-02-22 22:43:16</t>
  </si>
  <si>
    <t>35-02-M00955Ö_M-955 HASAN BUĞDAYEKEN_DIREK TIPI TRAFO HUCRESI_H01_2038673</t>
  </si>
  <si>
    <t>2024-02-11 08:34:12</t>
  </si>
  <si>
    <t>2024-02-11 13:01:04</t>
  </si>
  <si>
    <t>35-19-M00401_ZEYTİNLER TR-2_ZEYTİNLER TR-2_35-19-M00401_2363968</t>
  </si>
  <si>
    <t>2024-02-26 14:33:01</t>
  </si>
  <si>
    <t>2024-02-26 19:12:23</t>
  </si>
  <si>
    <t>35-02-M01083Ö_M-1083 DERE MADENCİLİK__M01_2063210</t>
  </si>
  <si>
    <t>2024-02-18 10:08:56</t>
  </si>
  <si>
    <t>2024-02-18 13:22:50</t>
  </si>
  <si>
    <t>35-30-M00352_MAVİ KÖY SİTESİ M-352_DIREK TIPI TRAFO HUCRESI_H01_2044772</t>
  </si>
  <si>
    <t>2024-02-19 16:54:47</t>
  </si>
  <si>
    <t>2024-02-19 21:25:19</t>
  </si>
  <si>
    <t>45-71-M01693_RECEPLİ KÖYÜ TR-2_RECEPLİ KÖYÜ TR-2_45-71-M01693_2371350</t>
  </si>
  <si>
    <t>2024-02-19 21:05:25</t>
  </si>
  <si>
    <t>2024-02-19 22:13:56</t>
  </si>
  <si>
    <t>35-03-A00003_BUCA TM_Buca-5_K07_2055514</t>
  </si>
  <si>
    <t>2024-02-10 10:19:22</t>
  </si>
  <si>
    <t>2024-02-10 12:31:47</t>
  </si>
  <si>
    <t>35-01-K00278_K-278_G_G_56376156_56376156</t>
  </si>
  <si>
    <t>2024-02-22 19:09:05</t>
  </si>
  <si>
    <t>2024-02-22 21:12:04</t>
  </si>
  <si>
    <t>2024-02-12 23:34:36</t>
  </si>
  <si>
    <t>2024-02-13 06:19:52</t>
  </si>
  <si>
    <t>35-28-M00177_ASARLIK TR-6_DIREK TIPI TRAFO HUCRESI_H01_2110292</t>
  </si>
  <si>
    <t>2024-02-22 10:03:25</t>
  </si>
  <si>
    <t>2024-02-22 17:43:00</t>
  </si>
  <si>
    <t>45-71-M00097_AŞAĞIÇOBANİSA TR-12_TR-23_M02_60972113</t>
  </si>
  <si>
    <t>2024-02-25 18:07:50</t>
  </si>
  <si>
    <t>35-21-L00116_KAYNARPINAR TR-1_B_B_90991616_90991616</t>
  </si>
  <si>
    <t>2024-02-19 17:16:53</t>
  </si>
  <si>
    <t>35-28-M00566_TR-1804_C_C_91336164_91336164</t>
  </si>
  <si>
    <t>2024-02-19 19:19:56</t>
  </si>
  <si>
    <t>2024-02-19 20:25:44</t>
  </si>
  <si>
    <t>35-01-A00003_FUAR İM_TR-1_K01_2082135</t>
  </si>
  <si>
    <t>2024-02-25 05:15:30</t>
  </si>
  <si>
    <t>2024-02-25 06:15:48</t>
  </si>
  <si>
    <t>35-26-M00437_KARAKUYU KÖK_HatBaşıAyırıcı_100882898_M06_100882898</t>
  </si>
  <si>
    <t>2024-02-28 16:30:03</t>
  </si>
  <si>
    <t>2024-02-28 18:18:04</t>
  </si>
  <si>
    <t>35-04-K03676_K-3676_B_B_56357014_56357014</t>
  </si>
  <si>
    <t>2024-02-28 17:43:35</t>
  </si>
  <si>
    <t>2024-02-28 18:16:09</t>
  </si>
  <si>
    <t>35-16-M00120_YUKARIBEY TR-1_YUKARIBEY TR-1_35-16-M00120_48534699</t>
  </si>
  <si>
    <t>2024-02-28 17:11:40</t>
  </si>
  <si>
    <t>2024-02-28 17:55:14</t>
  </si>
  <si>
    <t>35-17-M00360_HELVACI KÖK-1_HatBaşıAyırıcı_98604286_M01_98604286</t>
  </si>
  <si>
    <t>2024-02-26 11:52:48</t>
  </si>
  <si>
    <t>2024-02-26 14:02:50</t>
  </si>
  <si>
    <t>35-26-M00454_ÇAMLICA TR-1_C_C_91213074_91213074</t>
  </si>
  <si>
    <t>2024-02-28 15:18:02</t>
  </si>
  <si>
    <t>2024-02-28 18:52:21</t>
  </si>
  <si>
    <t>35-27-M00678_HALİL ETKİN SLM GRB TR_ _98860079_ _98860079</t>
  </si>
  <si>
    <t>2024-02-25 08:39:43</t>
  </si>
  <si>
    <t>2024-02-25 12:32:13</t>
  </si>
  <si>
    <t>45-77-M00187_AHMETLİ DM_ESKİ SELENDİ_M08_80367319</t>
  </si>
  <si>
    <t>2024-02-27 12:13:07</t>
  </si>
  <si>
    <t>2024-02-27 14:24:38</t>
  </si>
  <si>
    <t>35-04-K02814_K-2814_ _99620513_ _99620513</t>
  </si>
  <si>
    <t>2024-02-27 13:36:10</t>
  </si>
  <si>
    <t>2024-02-27 17:53:00</t>
  </si>
  <si>
    <t>45-71-M00128_BEYDERE KÖK_HatBaşıAyırıcı_53134561_M03_53134561</t>
  </si>
  <si>
    <t>2024-02-20 08:19:17</t>
  </si>
  <si>
    <t>35-03-K01129_K-1129_ _910621682_ _910621682</t>
  </si>
  <si>
    <t>2024-02-25 17:33:19</t>
  </si>
  <si>
    <t>2024-02-25 18:57:40</t>
  </si>
  <si>
    <t>35-27-M00486_BÜYÜKKARCI KÖK_AMROS_M05_77618333</t>
  </si>
  <si>
    <t>2024-02-19 19:31:07</t>
  </si>
  <si>
    <t>2024-02-19 22:22:57</t>
  </si>
  <si>
    <t>45-71-M02311_EMLAKDERE KÖK_ON YAPI BETON_M04_72744317</t>
  </si>
  <si>
    <t>2024-02-25 21:02:51</t>
  </si>
  <si>
    <t>2024-02-25 22:17:45</t>
  </si>
  <si>
    <t>35-22-M00283_ŞAŞAL TR-1_B_B_56375341_56375341</t>
  </si>
  <si>
    <t>2024-02-28 17:24:54</t>
  </si>
  <si>
    <t>2024-02-28 21:18:27</t>
  </si>
  <si>
    <t>45-83-L00340_AVŞAR TR-1_FABRİKALAR _L06_72154016</t>
  </si>
  <si>
    <t>2024-02-25 07:48:41</t>
  </si>
  <si>
    <t>2024-02-25 08:52:05</t>
  </si>
  <si>
    <t>35-28-M00654_MENEMEN DM-5/25_0_953391669_ _953391669</t>
  </si>
  <si>
    <t>2024-02-25 20:25:28</t>
  </si>
  <si>
    <t>2024-02-25 21:26:33</t>
  </si>
  <si>
    <t>35-19-M00044_ÖZBEK DM (TR-315)_HatBaşıAyırıcı_53137512_M06_53137512</t>
  </si>
  <si>
    <t>2024-02-09 10:06:07</t>
  </si>
  <si>
    <t>2024-02-09 11:16:08</t>
  </si>
  <si>
    <t>35-02-M01635_M-1635 GEÇİT_M-660_M04_2329435</t>
  </si>
  <si>
    <t>2024-02-18 09:00:25</t>
  </si>
  <si>
    <t>2024-02-18 13:04:33</t>
  </si>
  <si>
    <t>45-78-A00003_YILMAZ İM_ÇAMURHAMAMI_L09_2331484</t>
  </si>
  <si>
    <t>2024-02-17 09:14:15</t>
  </si>
  <si>
    <t>2024-02-17 16:16:53</t>
  </si>
  <si>
    <t>35-29-M00357_MEHMET BOZKURT SULAMA GRUBU_MEHMET BOZKURT SULAMA GRUBU_35-29-M00357_2349383</t>
  </si>
  <si>
    <t>2024-02-19 18:05:28</t>
  </si>
  <si>
    <t>2024-02-19 20:51:44</t>
  </si>
  <si>
    <t>45-81-M00217_ÇİNAN TOYGAR TR-1_B_B_56389050_56389050</t>
  </si>
  <si>
    <t>2024-02-25 09:04:59</t>
  </si>
  <si>
    <t>2024-02-25 10:32:06</t>
  </si>
  <si>
    <t>35-04-K01746_K-1746_TRAFO_K01_2324874</t>
  </si>
  <si>
    <t>2024-02-26 14:28:22</t>
  </si>
  <si>
    <t>2024-02-26 14:31:25</t>
  </si>
  <si>
    <t>35-26-M00776_DM-5/20_DIREK TIPI TRAFO HUCRESI_H01_2052634</t>
  </si>
  <si>
    <t>2024-02-22 19:44:45</t>
  </si>
  <si>
    <t>2024-02-22 21:34:08</t>
  </si>
  <si>
    <t>2024-02-22 14:52:44</t>
  </si>
  <si>
    <t>2024-02-22 18:55:25</t>
  </si>
  <si>
    <t>45-71-M00123_GÜZELKÖY KÖK_VEZİROĞLU_M04_50218079</t>
  </si>
  <si>
    <t>2024-02-20 08:16:01</t>
  </si>
  <si>
    <t>2024-02-20 08:59:06</t>
  </si>
  <si>
    <t>35-02-M00837_M-837_ _910059880_ _910059880</t>
  </si>
  <si>
    <t>2024-02-19 16:37:23</t>
  </si>
  <si>
    <t>2024-02-19 17:47:31</t>
  </si>
  <si>
    <t>L-240 PTT TRAFO_35-18-L00240_9551680_C1_5958436</t>
  </si>
  <si>
    <t>2024-02-10 09:20:26</t>
  </si>
  <si>
    <t>2024-02-10 11:56:29</t>
  </si>
  <si>
    <t>45-77-A00001_KULA İM_HatBaşıAyırıcı_53139086_M01_53139086</t>
  </si>
  <si>
    <t>2024-02-10 11:03:07</t>
  </si>
  <si>
    <t>2024-02-10 19:13:32</t>
  </si>
  <si>
    <t>35-28-M00213_DOĞAKÖY TR-1_A_A_91401594_91401594</t>
  </si>
  <si>
    <t>2024-02-19 21:18:49</t>
  </si>
  <si>
    <t>2024-02-19 22:18:53</t>
  </si>
  <si>
    <t>35-01-K01447_K-1447_TRAFO_K03_2088186</t>
  </si>
  <si>
    <t>2024-02-11 03:04:12</t>
  </si>
  <si>
    <t>35-04-K02732_K-2732_A_A_56364124_56364124</t>
  </si>
  <si>
    <t>2024-02-28 10:52:44</t>
  </si>
  <si>
    <t>2024-02-28 12:08:49</t>
  </si>
  <si>
    <t>45-82-A00004_SOMA B SANTRALİ TM_SOMA KÖYLER DM-2 FİDER-2 (2H09)_M018_66326549</t>
  </si>
  <si>
    <t>2024-02-26 08:26:47</t>
  </si>
  <si>
    <t>2024-02-26 08:43:00</t>
  </si>
  <si>
    <t>35-03-M01393_M-1393_M-2670_M02_41972328</t>
  </si>
  <si>
    <t>2024-02-21 08:56:34</t>
  </si>
  <si>
    <t>2024-02-21 11:30:20</t>
  </si>
  <si>
    <t>45-78-M00058_TR-58___72374190_72374190</t>
  </si>
  <si>
    <t>2024-02-19 21:29:22</t>
  </si>
  <si>
    <t>2024-02-19 22:16:25</t>
  </si>
  <si>
    <t>35-04-K02316_K-2316_B_B_56383865_56383865</t>
  </si>
  <si>
    <t>2024-02-28 09:01:20</t>
  </si>
  <si>
    <t>2024-02-28 09:47:06</t>
  </si>
  <si>
    <t>2024-02-22 18:42:00</t>
  </si>
  <si>
    <t>2024-02-23 01:13:39</t>
  </si>
  <si>
    <t>45-80-M00001_SARUHANLI DM_HACIRAHMANLI_M13_2086516</t>
  </si>
  <si>
    <t>2024-02-26 14:26:24</t>
  </si>
  <si>
    <t>2024-02-26 14:45:40</t>
  </si>
  <si>
    <t>35-28-M00153_KOYUNDERE TR-14_9565623_e4_5822859</t>
  </si>
  <si>
    <t>2024-02-20 02:31:01</t>
  </si>
  <si>
    <t>2024-02-20 02:57:53</t>
  </si>
  <si>
    <t>2024-02-21 16:17:29</t>
  </si>
  <si>
    <t>2024-02-21 16:42:41</t>
  </si>
  <si>
    <t>2024-02-28 19:08:43</t>
  </si>
  <si>
    <t>2024-02-28 21:32:10</t>
  </si>
  <si>
    <t>45-71-M00190_MURADİYE DM-4_KARAALİ TR-1_M03_100965965</t>
  </si>
  <si>
    <t>2024-02-20 08:45:06</t>
  </si>
  <si>
    <t>2024-02-20 09:27:34</t>
  </si>
  <si>
    <t>35-28-M00174_ASARLIK TR-16_0_953376304_ _953376304</t>
  </si>
  <si>
    <t>2024-02-22 14:35:11</t>
  </si>
  <si>
    <t>2024-02-22 15:52:55</t>
  </si>
  <si>
    <t>2024-02-19 16:49:35</t>
  </si>
  <si>
    <t>2024-02-19 17:36:19</t>
  </si>
  <si>
    <t>35-19-M00144_TR-144_TR-144_35-19-M00144_72151168</t>
  </si>
  <si>
    <t>2024-02-25 19:13:52</t>
  </si>
  <si>
    <t>2024-02-25 19:28:48</t>
  </si>
  <si>
    <t>35-04-K03676_K-3676_Burcu_99426456_ _99426456</t>
  </si>
  <si>
    <t>2024-02-28 15:25:53</t>
  </si>
  <si>
    <t>2024-02-28 19:10:49</t>
  </si>
  <si>
    <t>35-10-M02760_M-2760_TCK_M02_81656712</t>
  </si>
  <si>
    <t>2024-02-28 19:09:29</t>
  </si>
  <si>
    <t>35-03-K03143_K-3143_K-515_K02_41960064</t>
  </si>
  <si>
    <t>2024-02-28 10:35:56</t>
  </si>
  <si>
    <t>2024-02-28 20:18:12</t>
  </si>
  <si>
    <t>35-01-K04255_K-4255_ _911148595_ _911148595</t>
  </si>
  <si>
    <t>2024-02-21 15:44:10</t>
  </si>
  <si>
    <t>2024-02-21 16:48:53</t>
  </si>
  <si>
    <t>2024-02-28 12:36:48</t>
  </si>
  <si>
    <t>2024-02-28 16:02:45</t>
  </si>
  <si>
    <t>35-23-M00223_FOÇAKÖY TR-2_SAYACİ PANODA_950409901_ _950409901</t>
  </si>
  <si>
    <t>2024-02-22 10:16:47</t>
  </si>
  <si>
    <t>2024-02-22 18:41:47</t>
  </si>
  <si>
    <t>35-26-M00903_PANCAR TR-6_0_956607773_ _956607773</t>
  </si>
  <si>
    <t>2024-02-28 19:30:52</t>
  </si>
  <si>
    <t>2024-02-28 20:48:01</t>
  </si>
  <si>
    <t>35-01-K01594_K-1594_Ömer_913441286_ _913441286</t>
  </si>
  <si>
    <t>2024-02-26 14:31:05</t>
  </si>
  <si>
    <t>2024-02-26 19:12:33</t>
  </si>
  <si>
    <t>35-04-A00003_ŞEMİKLER TM_ŞEMİKLER-7_K32_2055844</t>
  </si>
  <si>
    <t>2024-02-14 01:33:43</t>
  </si>
  <si>
    <t>2024-02-14 04:00:57</t>
  </si>
  <si>
    <t>45-71-M00330_DM-13/02_ASLAN APT_953219113_ _953219113</t>
  </si>
  <si>
    <t>2024-02-20 00:00:10</t>
  </si>
  <si>
    <t>2024-02-20 05:02:07</t>
  </si>
  <si>
    <t>2024-02-28 09:22:55</t>
  </si>
  <si>
    <t>2024-02-28 14:44:45</t>
  </si>
  <si>
    <t>2024-02-22 23:01:57</t>
  </si>
  <si>
    <t>2024-02-22 23:56:42</t>
  </si>
  <si>
    <t>45-73-M00148_GÜRSU TARİŞ-TAT KÖK__M01_2049886</t>
  </si>
  <si>
    <t>2024-02-20 10:23:00</t>
  </si>
  <si>
    <t>2024-02-20 15:56:36</t>
  </si>
  <si>
    <t>45-71-M00185_SİYEKLİ KÖK_DAĞYENİCE_M07_72256926</t>
  </si>
  <si>
    <t>2024-02-28 20:25:08</t>
  </si>
  <si>
    <t>2024-02-28 20:47:02</t>
  </si>
  <si>
    <t>45-74-M00119_YARBASAN KÖK_ELEK_M04_72246662</t>
  </si>
  <si>
    <t>2024-02-26 14:55:13</t>
  </si>
  <si>
    <t>2024-02-26 15:39:01</t>
  </si>
  <si>
    <t>35-10-K03946_K-3946_E_F4B_5785111</t>
  </si>
  <si>
    <t>2024-02-01 11:14:13</t>
  </si>
  <si>
    <t>2024-02-01 17:48:08</t>
  </si>
  <si>
    <t>35-02-M02999_M-2999 _ _910029413_ _910029413</t>
  </si>
  <si>
    <t>2024-02-27 13:18:15</t>
  </si>
  <si>
    <t>2024-02-27 17:12:55</t>
  </si>
  <si>
    <t>2024-02-28 10:12:38</t>
  </si>
  <si>
    <t>2024-02-28 10:34:56</t>
  </si>
  <si>
    <t>35-02-M02545_M-2545_M-3230_M02_66119797</t>
  </si>
  <si>
    <t>2024-02-20 08:55:32</t>
  </si>
  <si>
    <t>2024-02-20 17:09:26</t>
  </si>
  <si>
    <t>45-78-M00575_POYRAZDAMLARI TR-10_ _953254636_ _953254636</t>
  </si>
  <si>
    <t>2024-02-25 21:29:18</t>
  </si>
  <si>
    <t>2024-02-25 23:26:25</t>
  </si>
  <si>
    <t>45-84-L00155_YARAŞLI TR-2_YARAŞLI TR-2_45-84-L00155_2351760</t>
  </si>
  <si>
    <t>2024-02-16 09:15:35</t>
  </si>
  <si>
    <t>2024-02-16 16:19:00</t>
  </si>
  <si>
    <t>35-19-L00116_ZEYTİNALANI TR-116_0_956669121_ _956669121</t>
  </si>
  <si>
    <t>2024-02-19 20:31:08</t>
  </si>
  <si>
    <t>2024-02-19 21:33:20</t>
  </si>
  <si>
    <t>35-02-K01189_K-1189_G_G_56374333</t>
  </si>
  <si>
    <t>2024-02-23 09:21:29</t>
  </si>
  <si>
    <t>2024-02-23 16:11:12</t>
  </si>
  <si>
    <t>35-27-M01206_PROMAR DM_6 NOLU DİREK_M04_75531272</t>
  </si>
  <si>
    <t>2024-02-28 17:42:35</t>
  </si>
  <si>
    <t>2024-02-28 18:22:16</t>
  </si>
  <si>
    <t>35-19-M00209_ZEYTİNELİ TR-2_ZEYTİNELİ TR-2_35-19-M00209_2360467</t>
  </si>
  <si>
    <t>2024-02-25 08:54:48</t>
  </si>
  <si>
    <t>2024-02-25 10:54:02</t>
  </si>
  <si>
    <t>35-02-M02543_M-2543 _ DOĞANÇAY-2 (M-2543)_M14_73560360</t>
  </si>
  <si>
    <t>2024-02-20 00:33:11</t>
  </si>
  <si>
    <t>2024-02-20 00:53:59</t>
  </si>
  <si>
    <t>35-29-L00056_KIZILCAAVLU KÖK_KAZANLI ENH (CUMHURİYET KÖK)_L07_72209693</t>
  </si>
  <si>
    <t>2024-02-20 01:10:17</t>
  </si>
  <si>
    <t>2024-02-20 06:10:20</t>
  </si>
  <si>
    <t>35-18-L00335_L-335_L-512 L-513_L02_61233854</t>
  </si>
  <si>
    <t>2024-02-28 18:53:54</t>
  </si>
  <si>
    <t>2024-02-28 19:30:05</t>
  </si>
  <si>
    <t>35-04-K03385_K-3385_Şeref_99425656_ _99425656</t>
  </si>
  <si>
    <t>2024-02-19 17:20:52</t>
  </si>
  <si>
    <t>2024-02-19 19:13:14</t>
  </si>
  <si>
    <t>35-26-L00083_CAFER BAĞCI_A_A_91044554_91044554</t>
  </si>
  <si>
    <t>2024-02-28 19:16:55</t>
  </si>
  <si>
    <t>2024-02-28 23:51:05</t>
  </si>
  <si>
    <t>35-17-M00023_TR-23_ _950302721_ _950302721</t>
  </si>
  <si>
    <t>2024-02-25 03:02:15</t>
  </si>
  <si>
    <t>2024-02-25 03:30:08</t>
  </si>
  <si>
    <t>2024-02-20 08:11:02</t>
  </si>
  <si>
    <t>2024-02-20 15:25:51</t>
  </si>
  <si>
    <t>45-80-M00001_SARUHANLI DM_AKHİSAR-1 NURİYE DM_M07_2086499</t>
  </si>
  <si>
    <t>2024-02-26 14:51:32</t>
  </si>
  <si>
    <t>2024-02-26 15:17:14</t>
  </si>
  <si>
    <t>35-01-K03556_K-3556_B_B_56380805_56380805</t>
  </si>
  <si>
    <t>2024-02-17 10:02:18</t>
  </si>
  <si>
    <t>2024-02-22 19:20:35</t>
  </si>
  <si>
    <t>35-27-L00401_ÖRNEK VADİ EVLERİ TR__L02_79361667</t>
  </si>
  <si>
    <t>2024-02-28 17:10:32</t>
  </si>
  <si>
    <t>2024-02-28 18:02:36</t>
  </si>
  <si>
    <t>2024-02-21 16:45:29</t>
  </si>
  <si>
    <t>2024-02-21 19:56:39</t>
  </si>
  <si>
    <t>35-29-L00036_KÜÇÜKKALE KÖK_HatBaşıAyırıcı_72424375_L06_72424375</t>
  </si>
  <si>
    <t>2024-02-26 14:42:26</t>
  </si>
  <si>
    <t>2024-02-26 15:18:10</t>
  </si>
  <si>
    <t>35-04-K00785_K-785_B_B_56383535_56383535</t>
  </si>
  <si>
    <t>2024-02-22 14:18:43</t>
  </si>
  <si>
    <t>2024-02-22 15:18:14</t>
  </si>
  <si>
    <t>35-26-M00061_TR-61_TR-62/TR-61/1_M02_65930719</t>
  </si>
  <si>
    <t>2024-02-28 14:36:04</t>
  </si>
  <si>
    <t>45-72-L00193_KARAKÖY ÜÇYOL TR-1_C_C_56392873_56392873</t>
  </si>
  <si>
    <t>2024-02-19 16:29:34</t>
  </si>
  <si>
    <t>2024-02-19 17:52:41</t>
  </si>
  <si>
    <t>35-15-L01044_BADEMLİ TR-5_48663863_48663863_56361613_56361613</t>
  </si>
  <si>
    <t>2024-02-25 18:48:28</t>
  </si>
  <si>
    <t>2024-02-25 20:32:32</t>
  </si>
  <si>
    <t>35-26-L00145_ASLANLAR TR-2_0_956606554_ _956606554</t>
  </si>
  <si>
    <t>2024-02-20 08:33:57</t>
  </si>
  <si>
    <t>2024-02-20 10:30:25</t>
  </si>
  <si>
    <t>35-04-K04767_K-4767_B_B_91085029_91085029</t>
  </si>
  <si>
    <t>2024-02-23 09:04:09</t>
  </si>
  <si>
    <t>2024-02-23 10:10:07</t>
  </si>
  <si>
    <t>45-77-A00001_KULA İM_BAŞI BÜYÜK_L14_2049996</t>
  </si>
  <si>
    <t>2024-02-23 02:08:42</t>
  </si>
  <si>
    <t>2024-02-23 02:57:35</t>
  </si>
  <si>
    <t>45-77-A00001_KULA İM_KULA-1 (ŞEHİR-1)_L12_2050000</t>
  </si>
  <si>
    <t>2024-02-23 02:04:39</t>
  </si>
  <si>
    <t>2024-02-23 02:59:31</t>
  </si>
  <si>
    <t>45-81-M00046_OKLUİSA KÖK_CINAN GRUP_M04_71994464</t>
  </si>
  <si>
    <t>2024-02-28 18:04:13</t>
  </si>
  <si>
    <t>2024-02-28 18:42:37</t>
  </si>
  <si>
    <t>45-75-M00079_AKPINAR TR-1_AKPINAR TR-1_45-75-M00079_2368342</t>
  </si>
  <si>
    <t>2024-02-22 22:10:37</t>
  </si>
  <si>
    <t>2024-02-22 22:47:03</t>
  </si>
  <si>
    <t>45-82-A00001_SOMA A SANTRALİ İM/DM_KIRKAĞAÇ_L15_2091659</t>
  </si>
  <si>
    <t>2024-02-28 12:38:52</t>
  </si>
  <si>
    <t>2024-02-28 13:01:07</t>
  </si>
  <si>
    <t>35-01-K01563_K-1563_A_A_56369370_56369370</t>
  </si>
  <si>
    <t>2024-02-23 10:24:46</t>
  </si>
  <si>
    <t>2024-02-23 10:49:58</t>
  </si>
  <si>
    <t>35-27-M00482_BAHATTİN DOĞANER KÖK_ÇİFTEL KAZAN_M05_72166799</t>
  </si>
  <si>
    <t>2024-02-19 22:29:18</t>
  </si>
  <si>
    <t>2024-02-19 23:19:33</t>
  </si>
  <si>
    <t>45-80-M02917_OTOYOL DM_SARUHANLI DM_M04_60784026</t>
  </si>
  <si>
    <t>2024-02-28 17:48:53</t>
  </si>
  <si>
    <t>2024-02-28 18:49:16</t>
  </si>
  <si>
    <t>35-26-M00096_TR-96_6413510_6413510_56358722_56358722</t>
  </si>
  <si>
    <t>2024-02-28 19:43:29</t>
  </si>
  <si>
    <t>2024-02-28 22:55:10</t>
  </si>
  <si>
    <t>35-14-M00425_SIĞACIK DM (L-35)_SEFERİHİSAR İM-LİMAN_M06_97014094</t>
  </si>
  <si>
    <t>2024-02-23 09:34:35</t>
  </si>
  <si>
    <t>2024-02-23 18:35:18</t>
  </si>
  <si>
    <t>2024-02-19 09:42:39</t>
  </si>
  <si>
    <t>2024-02-19 13:38:25</t>
  </si>
  <si>
    <t>2024-02-12 19:36:33</t>
  </si>
  <si>
    <t>2024-02-12 23:52:07</t>
  </si>
  <si>
    <t>35-09-K01938_K-1938_A_A_56379647</t>
  </si>
  <si>
    <t>2024-02-19 09:16:16</t>
  </si>
  <si>
    <t>2024-02-19 17:15:44</t>
  </si>
  <si>
    <t>35-13-A00004_SELÇUK İM/DM_KÖYLER-ÇAMLIK_L14_65986062</t>
  </si>
  <si>
    <t>2024-02-19 18:47:28</t>
  </si>
  <si>
    <t>2024-02-19 19:22:48</t>
  </si>
  <si>
    <t>35-29-L00012_TİRE TR-12_DAHİLİ TRAFO_L01_82689716</t>
  </si>
  <si>
    <t>2024-02-28 15:21:26</t>
  </si>
  <si>
    <t>2024-02-28 17:17:13</t>
  </si>
  <si>
    <t>45-71-M00179_YAĞCILAR KÖK_YAĞCILAR_M04_72258021</t>
  </si>
  <si>
    <t>2024-02-15 11:01:40</t>
  </si>
  <si>
    <t>2024-02-15 17:33:07</t>
  </si>
  <si>
    <t>2024-02-25 21:44:22</t>
  </si>
  <si>
    <t>2024-02-25 22:18:49</t>
  </si>
  <si>
    <t>35-14-M00311_İM-1/TR-7 (MİMOZA)_0_956657975_ _956657975</t>
  </si>
  <si>
    <t>2024-02-22 15:13:14</t>
  </si>
  <si>
    <t>2024-02-22 17:29:57</t>
  </si>
  <si>
    <t>35-03-M01929_M-1929 GEÇİT_M-2033_M02_66740300</t>
  </si>
  <si>
    <t>2024-02-11 09:02:56</t>
  </si>
  <si>
    <t>2024-02-11 13:49:54</t>
  </si>
  <si>
    <t>2024-02-28 10:41:04</t>
  </si>
  <si>
    <t>2024-02-28 11:50:13</t>
  </si>
  <si>
    <t>45-79-M00041_SARIGÖL TR-41_ _945558053_ _945558053</t>
  </si>
  <si>
    <t>2024-02-26 16:55:36</t>
  </si>
  <si>
    <t>2024-02-26 18:06:55</t>
  </si>
  <si>
    <t>35-22-M00096_M-1815 KISIK DM-2_M-1814 KISIK DM(CUMAOVASI-2)_M13_72100665</t>
  </si>
  <si>
    <t>2024-02-25 09:13:44</t>
  </si>
  <si>
    <t>2024-02-25 13:53:45</t>
  </si>
  <si>
    <t>45-83-M00011_TR-1/11___84021673_84021673</t>
  </si>
  <si>
    <t>2024-02-25 20:25:10</t>
  </si>
  <si>
    <t>2024-02-25 22:37:54</t>
  </si>
  <si>
    <t>45-79-M00008_SARIGÖL TR-8_TR-15_M02_2318554</t>
  </si>
  <si>
    <t>2024-02-28 12:18:53</t>
  </si>
  <si>
    <t>2024-02-28 13:34:55</t>
  </si>
  <si>
    <t>35-22-M00088_TEKELİ DM_DEVELİ (KÖYLER-1)_M09_48495818</t>
  </si>
  <si>
    <t>2024-02-28 20:23:57</t>
  </si>
  <si>
    <t>2024-02-28 21:37:27</t>
  </si>
  <si>
    <t>35-03-M01298_M-1298_ _910829388_ _910829388</t>
  </si>
  <si>
    <t>2024-02-25 18:34:03</t>
  </si>
  <si>
    <t>2024-02-25 20:46:40</t>
  </si>
  <si>
    <t>35-27-A00002_KEMALPAŞA TM_KEMALPAŞA-1_M06_2048964</t>
  </si>
  <si>
    <t>2024-02-19 21:40:54</t>
  </si>
  <si>
    <t>2024-02-19 22:46:46</t>
  </si>
  <si>
    <t>45-72-M00077_TR-1/77_TR-1/77A_M05_83461172</t>
  </si>
  <si>
    <t>2024-02-28 16:32:17</t>
  </si>
  <si>
    <t>2024-02-28 17:23:59</t>
  </si>
  <si>
    <t>45-78-A00005_DEMİRKÖPRÜ TM_HatBaşıAyırıcı_53135875_M07_53135875</t>
  </si>
  <si>
    <t>2024-02-29 08:32:27</t>
  </si>
  <si>
    <t>2024-02-29 11:06:11</t>
  </si>
  <si>
    <t>2024-02-23 10:06:14</t>
  </si>
  <si>
    <t>2024-02-23 16:35:00</t>
  </si>
  <si>
    <t>35-09-M03090_M-3090_ _95000129073_ _95000129073</t>
  </si>
  <si>
    <t>2024-02-19 17:01:46</t>
  </si>
  <si>
    <t>2024-02-19 18:47:07</t>
  </si>
  <si>
    <t>35-17-M00215_YENİ ŞAKRAN TR-15_ _950312875_ _950312875</t>
  </si>
  <si>
    <t>2024-02-20 01:28:43</t>
  </si>
  <si>
    <t>2024-02-20 02:03:15</t>
  </si>
  <si>
    <t>35-26-A00004_ARSLANLAR TM_BALIKDAĞI_M02_2056028</t>
  </si>
  <si>
    <t>2024-02-28 11:37:24</t>
  </si>
  <si>
    <t>2024-02-28 11:55:06</t>
  </si>
  <si>
    <t>2024-02-19 19:05:32</t>
  </si>
  <si>
    <t>2024-02-19 20:06:44</t>
  </si>
  <si>
    <t>35-23-M00258_FOÇA M-258_SANAL BINA_964652474_ _964652474</t>
  </si>
  <si>
    <t>2024-02-26 14:33:24</t>
  </si>
  <si>
    <t>2024-02-26 18:58:14</t>
  </si>
  <si>
    <t>45-73-M01293_DM02/TR-32_ _945681056_ _945681056</t>
  </si>
  <si>
    <t>2024-02-25 20:50:30</t>
  </si>
  <si>
    <t>2024-02-25 21:12:16</t>
  </si>
  <si>
    <t>35-04-A00003_ŞEMİKLER TM_ŞEMİKLER-9_K38_2312126</t>
  </si>
  <si>
    <t>2024-02-15 02:37:11</t>
  </si>
  <si>
    <t>2024-02-23 02:06:57</t>
  </si>
  <si>
    <t>2024-02-23 02:58:28</t>
  </si>
  <si>
    <t>45-71-M00103_AŞAĞIÇOBANİSA TR-3_AŞAĞIÇOBANİSA TR-3_45-71-M00103_72236852</t>
  </si>
  <si>
    <t>2024-02-22 18:51:48</t>
  </si>
  <si>
    <t>2024-02-23 02:37:46</t>
  </si>
  <si>
    <t>35-16-M00043_TAVUK ÇUKURU TR-1_TAVUK ÇUKURU TR-1_35-16-M00043_2346851</t>
  </si>
  <si>
    <t>2024-02-24 11:46:19</t>
  </si>
  <si>
    <t>2024-02-24 12:14:27</t>
  </si>
  <si>
    <t>45-71-M02184_DM-19/02A_MANİSA VANA HATTI_M08_65995560</t>
  </si>
  <si>
    <t>2024-02-18 10:11:50</t>
  </si>
  <si>
    <t>2024-02-18 12:42:07</t>
  </si>
  <si>
    <t>45-78-L00202_YILMAZ TR-2_YILMAZ TR-2_45-78-L00202_2363238</t>
  </si>
  <si>
    <t>2024-02-28 11:10:06</t>
  </si>
  <si>
    <t>2024-02-28 12:56:48</t>
  </si>
  <si>
    <t>35-19-M00002_YASEMİN DM_KUŞÇULAR DM-2_M02_2116641</t>
  </si>
  <si>
    <t>2024-02-20 09:23:13</t>
  </si>
  <si>
    <t>2024-02-20 17:58:39</t>
  </si>
  <si>
    <t>2024-02-25 23:50:32</t>
  </si>
  <si>
    <t>2024-02-26 00:51:31</t>
  </si>
  <si>
    <t>2024-02-22 23:00:15</t>
  </si>
  <si>
    <t>2024-02-23 02:44:09</t>
  </si>
  <si>
    <t>45-82-M00082_SOMA TR-2/1_C_C_56384455_56384455</t>
  </si>
  <si>
    <t>2024-02-20 09:07:33</t>
  </si>
  <si>
    <t>2024-02-20 11:33:16</t>
  </si>
  <si>
    <t>2024-02-22 13:41:34</t>
  </si>
  <si>
    <t>2024-02-22 19:14:03</t>
  </si>
  <si>
    <t>35-18-M00147_M-147 SAKIZLIKOY_ _950444460_ _950444460</t>
  </si>
  <si>
    <t>2024-02-25 16:46:52</t>
  </si>
  <si>
    <t>2024-02-25 19:16:57</t>
  </si>
  <si>
    <t>35-01-K02550_K-2550_C_C_56364779_56364779</t>
  </si>
  <si>
    <t>2024-02-19 20:59:35</t>
  </si>
  <si>
    <t>2024-02-19 21:22:43</t>
  </si>
  <si>
    <t>35-03-K00141_K-141_Tolunay_910320600_ _910320600</t>
  </si>
  <si>
    <t>2024-02-22 18:26:00</t>
  </si>
  <si>
    <t>2024-02-23 02:54:30</t>
  </si>
  <si>
    <t>35-16-M00073_PAŞAKÖY TR-1_A_A_56394199_56394199</t>
  </si>
  <si>
    <t>2024-02-22 23:26:26</t>
  </si>
  <si>
    <t>2024-02-23 01:11:19</t>
  </si>
  <si>
    <t>45-72-L00111_SUDELİĞİ KÖK_HatBaşıAyırıcı_53140498_L04_53140498</t>
  </si>
  <si>
    <t>2024-02-21 14:16:15</t>
  </si>
  <si>
    <t>2024-02-21 19:00:48</t>
  </si>
  <si>
    <t>35-02-M01057_M-1057_ _95002366892_ _95002366892</t>
  </si>
  <si>
    <t>2024-02-28 18:58:45</t>
  </si>
  <si>
    <t>2024-02-28 20:19:50</t>
  </si>
  <si>
    <t>35-26-M00813_DM-2/2_0_956627140_ _956627140</t>
  </si>
  <si>
    <t>2024-02-22 14:04:47</t>
  </si>
  <si>
    <t>2024-02-22 15:49:30</t>
  </si>
  <si>
    <t>45-76-M00043_KIRKAĞAÇ DM_GELENBE_M03_72247484</t>
  </si>
  <si>
    <t>2024-02-19 09:27:49</t>
  </si>
  <si>
    <t>2024-02-19 17:20:31</t>
  </si>
  <si>
    <t>35-07-K04260_K-4260_B_k979/b6_5844471</t>
  </si>
  <si>
    <t>2024-02-27 13:28:19</t>
  </si>
  <si>
    <t>2024-02-27 14:48:49</t>
  </si>
  <si>
    <t>2024-02-20 11:29:22</t>
  </si>
  <si>
    <t>2024-02-20 20:26:56</t>
  </si>
  <si>
    <t>35-30-M00320_MAVİ KÖY SİTESİ TR_MAVİ KÖY SİTESİ TR_35-30-M00320_2347656</t>
  </si>
  <si>
    <t>2024-02-19 18:27:03</t>
  </si>
  <si>
    <t>2024-02-19 22:47:03</t>
  </si>
  <si>
    <t>2024-02-25 19:05:07</t>
  </si>
  <si>
    <t>2024-02-25 21:26:29</t>
  </si>
  <si>
    <t>45-75-M00053_CABARLAR KÖK_HatBaşıAyırıcı_53135602_M02_53135602</t>
  </si>
  <si>
    <t>2024-02-28 14:49:23</t>
  </si>
  <si>
    <t>2024-02-28 15:26:05</t>
  </si>
  <si>
    <t>35-19-M00012_TR-12 HÜKÜMET KONAĞI_0_956664443_ _956664443</t>
  </si>
  <si>
    <t>2024-02-26 22:16:27</t>
  </si>
  <si>
    <t>2024-02-27 01:08:16</t>
  </si>
  <si>
    <t>45-75-M00067_YAKAKÖY KÖK_HatBaşıAyırıcı_53135021_M05_53135021</t>
  </si>
  <si>
    <t>2024-02-25 21:19:17</t>
  </si>
  <si>
    <t>2024-02-25 23:45:14</t>
  </si>
  <si>
    <t>35-29-L00809_KİRELLİ KÖK_BOYNUYOĞUN KÖK-TAMTAT_L02_74719094</t>
  </si>
  <si>
    <t>2024-02-20 08:42:50</t>
  </si>
  <si>
    <t>2024-02-20 10:00:58</t>
  </si>
  <si>
    <t>45-80-M00062_HALİTPAŞA TR-6_HALİTPAŞA TR-12_M03_72189837</t>
  </si>
  <si>
    <t>2024-02-21 16:23:58</t>
  </si>
  <si>
    <t>2024-02-21 17:07:49</t>
  </si>
  <si>
    <t>35-01-M01483_M-1483_ _911957790_ _911957790</t>
  </si>
  <si>
    <t>2024-02-28 16:01:45</t>
  </si>
  <si>
    <t>2024-02-28 18:54:31</t>
  </si>
  <si>
    <t>2024-02-19 20:49:14</t>
  </si>
  <si>
    <t>2024-02-19 22:27:11</t>
  </si>
  <si>
    <t>35-02-M01335_M-1335 KAYADİBİ KÖK_M-1157 KARAÇAM_M05_2319919</t>
  </si>
  <si>
    <t>2024-02-28 14:35:02</t>
  </si>
  <si>
    <t>2024-02-28 15:58:53</t>
  </si>
  <si>
    <t>2024-02-26 14:39:28</t>
  </si>
  <si>
    <t>2024-02-26 16:37:12</t>
  </si>
  <si>
    <t>45-74-M00284_GÖMEÇLER TR-1_GÖMEÇLER TR-1_45-74-M00284_2373991</t>
  </si>
  <si>
    <t>2024-02-23 06:59:01</t>
  </si>
  <si>
    <t>2024-02-23 07:41:28</t>
  </si>
  <si>
    <t>35-18-L00400_L-400_ _950459368_ _950459368</t>
  </si>
  <si>
    <t>2024-02-19 16:03:48</t>
  </si>
  <si>
    <t>2024-02-20 00:43:19</t>
  </si>
  <si>
    <t>45-71-M01555_KARAKILIÇLI TR-1_KARAKILIÇLI TR-1_45-71-M01555_2371336</t>
  </si>
  <si>
    <t>2024-02-25 18:51:26</t>
  </si>
  <si>
    <t>2024-02-25 19:17:26</t>
  </si>
  <si>
    <t>35-04-K00848_K-848_F_F_56382398_56382398</t>
  </si>
  <si>
    <t>2024-02-23 10:13:52</t>
  </si>
  <si>
    <t>2024-02-23 11:13:08</t>
  </si>
  <si>
    <t>45-75-M00070_ÇİÇEKLİ KÖK_META ÖZEL_M07_2308352</t>
  </si>
  <si>
    <t>2024-02-19 17:02:48</t>
  </si>
  <si>
    <t>2024-02-19 19:50:26</t>
  </si>
  <si>
    <t>45-84-M00005_CAMBAZLI KÖK _MADEN KÖK_M03_50241539</t>
  </si>
  <si>
    <t>2024-02-25 17:48:15</t>
  </si>
  <si>
    <t>2024-02-25 18:47:07</t>
  </si>
  <si>
    <t>35-29-L00036_KÜÇÜKKALE KÖK_HASAN ÇAVUŞLAR_L06_2088237</t>
  </si>
  <si>
    <t>2024-02-22 14:44:12</t>
  </si>
  <si>
    <t>2024-02-22 19:37:16</t>
  </si>
  <si>
    <t>2024-02-22 19:23:37</t>
  </si>
  <si>
    <t>2024-02-22 22:34:03</t>
  </si>
  <si>
    <t>35-01-A00013_UZUNDERE TM_ESBAŞ-2_M18_2302927</t>
  </si>
  <si>
    <t>2024-02-08 23:46:35</t>
  </si>
  <si>
    <t>2024-02-09 00:21:52</t>
  </si>
  <si>
    <t>35-03-M01155_M-1155_ _913518848_ _913518848</t>
  </si>
  <si>
    <t>2024-02-19 23:31:52</t>
  </si>
  <si>
    <t>2024-02-20 00:36:57</t>
  </si>
  <si>
    <t>2024-02-22 20:49:48</t>
  </si>
  <si>
    <t>2024-02-23 00:05:27</t>
  </si>
  <si>
    <t>2024-02-19 17:18:26</t>
  </si>
  <si>
    <t>2024-02-19 19:02:24</t>
  </si>
  <si>
    <t>35-02-K01189_K-1189_B_B_56374328</t>
  </si>
  <si>
    <t>2024-02-21 09:08:52</t>
  </si>
  <si>
    <t>2024-02-21 16:14:27</t>
  </si>
  <si>
    <t>45-78-L00229_KAPANCI KÖK_HatBaşıAyırıcı_89696975_L02_89696975</t>
  </si>
  <si>
    <t>2024-02-28 10:03:38</t>
  </si>
  <si>
    <t>M-3230_35-02-M03230_M-3231_M07_85738384</t>
  </si>
  <si>
    <t>2024-02-20 00:49:34</t>
  </si>
  <si>
    <t>2024-02-20 01:20:32</t>
  </si>
  <si>
    <t>45-72-M00070_TR-1/70_TR-1/77_M02_83462617</t>
  </si>
  <si>
    <t>2024-02-25 09:27:04</t>
  </si>
  <si>
    <t>2024-02-25 10:31:47</t>
  </si>
  <si>
    <t>45-75-M00028_GÖRDES TR-28_B_B_56390522_56390522</t>
  </si>
  <si>
    <t>2024-02-28 16:16:58</t>
  </si>
  <si>
    <t>2024-02-28 17:05:19</t>
  </si>
  <si>
    <t>2024-02-22 12:06:37</t>
  </si>
  <si>
    <t>35-04-K04325_K-4325_SANAL BINA_915148914_ _915148914</t>
  </si>
  <si>
    <t>2024-02-27 13:17:08</t>
  </si>
  <si>
    <t>2024-02-27 16:50:39</t>
  </si>
  <si>
    <t>45-82-M00253_CENKYERİ TR-5_A_A_56401523_56401523</t>
  </si>
  <si>
    <t>2024-02-19 17:23:15</t>
  </si>
  <si>
    <t>2024-02-19 20:55:49</t>
  </si>
  <si>
    <t>35-28-M00176_ASARLIK TR-5_A_A_91416798_91416798</t>
  </si>
  <si>
    <t>2024-02-25 18:23:38</t>
  </si>
  <si>
    <t>2024-02-25 19:52:53</t>
  </si>
  <si>
    <t>2024-02-20 09:02:46</t>
  </si>
  <si>
    <t>2024-02-20 10:02:37</t>
  </si>
  <si>
    <t>2024-02-28 20:10:11</t>
  </si>
  <si>
    <t>2024-02-28 21:33:37</t>
  </si>
  <si>
    <t>2024-02-22 20:02:55</t>
  </si>
  <si>
    <t>2024-02-22 22:48:44</t>
  </si>
  <si>
    <t>2024-02-20 09:45:07</t>
  </si>
  <si>
    <t>2024-02-20 15:44:09</t>
  </si>
  <si>
    <t>2024-02-28 19:21:21</t>
  </si>
  <si>
    <t>2024-02-28 19:39:38</t>
  </si>
  <si>
    <t>35-13-L00035_TR-35_HANİM_946422040_ _946422040</t>
  </si>
  <si>
    <t>2024-02-23 09:19:18</t>
  </si>
  <si>
    <t>2024-02-23 10:43:52</t>
  </si>
  <si>
    <t>35-01-K04871_K-4871_B_B_60984591_60984591</t>
  </si>
  <si>
    <t>2024-02-23 10:07:28</t>
  </si>
  <si>
    <t>2024-02-23 17:15:31</t>
  </si>
  <si>
    <t>35-03-M02670_M-2670_B_B03b_79217106</t>
  </si>
  <si>
    <t>2024-02-22 12:32:35</t>
  </si>
  <si>
    <t>2024-02-22 14:44:26</t>
  </si>
  <si>
    <t>2024-02-25 09:15:48</t>
  </si>
  <si>
    <t>2024-02-25 10:36:06</t>
  </si>
  <si>
    <t>2024-02-04 19:07:12</t>
  </si>
  <si>
    <t>2024-02-04 21:49:47</t>
  </si>
  <si>
    <t>45-78-M00180_SART TR-8_49315492_49315492_56392382_56392382</t>
  </si>
  <si>
    <t>2024-02-20 02:54:47</t>
  </si>
  <si>
    <t>2024-02-20 04:54:03</t>
  </si>
  <si>
    <t>45-78-M00169_SART TR-4/A_ _953253191_ _953253191</t>
  </si>
  <si>
    <t>2024-02-28 09:48:32</t>
  </si>
  <si>
    <t>2024-02-28 11:32:40</t>
  </si>
  <si>
    <t>45-78-L00626_ÇAVLU TR-3_ÇAVLU TR-3_45-78-L00626_2355684</t>
  </si>
  <si>
    <t>2024-02-23 16:17:49</t>
  </si>
  <si>
    <t>2024-02-23 18:21:06</t>
  </si>
  <si>
    <t>45-71-M00278_DM-4/81 (MANİSA İTFAİYESİ)_ÖZER APARTMANI_953218218_ _953218218</t>
  </si>
  <si>
    <t>2024-02-26 13:48:10</t>
  </si>
  <si>
    <t>2024-02-26 14:20:59</t>
  </si>
  <si>
    <t>2024-02-25 05:00:51</t>
  </si>
  <si>
    <t>2024-02-25 07:14:57</t>
  </si>
  <si>
    <t>45-83-L00153_IRLAMAZ KÖK_ÇEPİNDERE TR-1_L02_72158532</t>
  </si>
  <si>
    <t>2024-02-20 09:03:23</t>
  </si>
  <si>
    <t>2024-02-20 10:11:57</t>
  </si>
  <si>
    <t>2024-02-25 20:05:08</t>
  </si>
  <si>
    <t>2024-02-25 22:21:35</t>
  </si>
  <si>
    <t>45-72-M00122_HİKMET GIDA KÖK _HatBaşıAyırıcı_53136431_M04_53136431</t>
  </si>
  <si>
    <t>2024-02-23 10:27:55</t>
  </si>
  <si>
    <t>2024-02-23 15:42:25</t>
  </si>
  <si>
    <t>2024-02-20 09:01:13</t>
  </si>
  <si>
    <t>2024-02-20 16:01:05</t>
  </si>
  <si>
    <t>45-78-M00179_SART TR-12_ _953252417_ _953252417</t>
  </si>
  <si>
    <t>2024-02-28 19:01:08</t>
  </si>
  <si>
    <t>2024-02-28 21:02:41</t>
  </si>
  <si>
    <t>45-78-A00003_YILMAZ İM_CAFERBEY_L05_2331485</t>
  </si>
  <si>
    <t>2024-02-17 09:13:25</t>
  </si>
  <si>
    <t>2024-02-17 16:19:33</t>
  </si>
  <si>
    <t>45-83-L00130_GÜNEY DM_A_A_56399418_56399418</t>
  </si>
  <si>
    <t>2024-02-26 10:22:46</t>
  </si>
  <si>
    <t>2024-02-26 13:30:58</t>
  </si>
  <si>
    <t>45-71-M02147_MURADİYE TR-3_A_A01b_66081690</t>
  </si>
  <si>
    <t>2024-02-28 10:35:57</t>
  </si>
  <si>
    <t>2024-02-28 11:31:24</t>
  </si>
  <si>
    <t>35-23-M00082_ILIPINAR TR-2_ _950415939_ _950415939</t>
  </si>
  <si>
    <t>2024-02-25 19:55:02</t>
  </si>
  <si>
    <t>2024-02-25 22:52:04</t>
  </si>
  <si>
    <t>35-01-M02727_M-2727 (M-2559 TR-2)_ _911577521_ _911577521</t>
  </si>
  <si>
    <t>2024-02-20 08:18:44</t>
  </si>
  <si>
    <t>2024-02-20 09:55:34</t>
  </si>
  <si>
    <t>45-79-M00419_DİNDARLI TR-5 URUFLAR_DİNDARLI TR-5 URUFLAR_45-79-M00419_2348734</t>
  </si>
  <si>
    <t>2024-02-19 19:04:24</t>
  </si>
  <si>
    <t>35-30-L00090_TR-107 EGE YALINKENT SİTESİ_0_955330880_ _955330880</t>
  </si>
  <si>
    <t>2024-02-25 09:16:46</t>
  </si>
  <si>
    <t>2024-02-25 09:53:04</t>
  </si>
  <si>
    <t>35-18-L00097_L-97_B_B_65594721_65594721</t>
  </si>
  <si>
    <t>2024-02-27 12:38:45</t>
  </si>
  <si>
    <t>2024-02-27 13:17:54</t>
  </si>
  <si>
    <t>35-04-K02316_K-2316_A_A_56366541_56366541</t>
  </si>
  <si>
    <t>2024-02-28 09:01:30</t>
  </si>
  <si>
    <t>2024-02-28 09:49:23</t>
  </si>
  <si>
    <t>35-29-L00056_KIZILCAAVLU KÖK_ŞAKİR PALA ENH_L02_72209691</t>
  </si>
  <si>
    <t>2024-02-20 03:44:33</t>
  </si>
  <si>
    <t>2024-02-20 06:36:44</t>
  </si>
  <si>
    <t>45-78-M00180_SART TR-8_SART TR-8_45-78-M00180_2355409</t>
  </si>
  <si>
    <t>2024-02-20 07:52:35</t>
  </si>
  <si>
    <t>2024-02-20 10:17:11</t>
  </si>
  <si>
    <t>2024-02-28 17:02:08</t>
  </si>
  <si>
    <t>2024-02-28 18:10:25</t>
  </si>
  <si>
    <t>2024-02-25 08:58:51</t>
  </si>
  <si>
    <t>2024-02-25 09:39:43</t>
  </si>
  <si>
    <t>45-72-L00230_KOCAKAĞAN KAPAKLI TR-1_KOCAKAĞAN KAPAKLI TR-1_45-72-L00230_2357128</t>
  </si>
  <si>
    <t>2024-02-25 19:33:59</t>
  </si>
  <si>
    <t>2024-02-25 21:37:38</t>
  </si>
  <si>
    <t>35-02-A00015_BORNOVA 380 GIS TM_KAYADİBİ_M08_73019607</t>
  </si>
  <si>
    <t>2024-02-24 08:47:40</t>
  </si>
  <si>
    <t>2024-02-24 10:36:43</t>
  </si>
  <si>
    <t>45-86-M00204_FATİH MAH. TR-5_FATİH MAH. TR-5_45-86-M00204_2361489</t>
  </si>
  <si>
    <t>2024-02-20 06:52:38</t>
  </si>
  <si>
    <t>2024-02-20 08:45:58</t>
  </si>
  <si>
    <t>35-15-A00002_YOLÜSTÜ İM_ERTUĞRUL KÖYÜ_L15_2316543</t>
  </si>
  <si>
    <t>2024-02-23 09:10:37</t>
  </si>
  <si>
    <t>2024-02-23 11:42:24</t>
  </si>
  <si>
    <t>2024-02-25 03:03:03</t>
  </si>
  <si>
    <t>2024-02-25 03:37:51</t>
  </si>
  <si>
    <t>35-03-K04385_K-4385_ _95002445031_ _95002445031</t>
  </si>
  <si>
    <t>2024-02-25 08:17:41</t>
  </si>
  <si>
    <t>2024-02-25 10:51:15</t>
  </si>
  <si>
    <t>35-29-L00456_KİRELİ TR-1_C_C_90998735_90998735</t>
  </si>
  <si>
    <t>2024-02-28 13:09:03</t>
  </si>
  <si>
    <t>2024-02-28 14:52:03</t>
  </si>
  <si>
    <t>2024-02-19 21:13:36</t>
  </si>
  <si>
    <t>2024-02-19 23:38:20</t>
  </si>
  <si>
    <t>35-18-L00400_L-400_EMNİYET_L10_2324792</t>
  </si>
  <si>
    <t>2024-02-20 02:07:37</t>
  </si>
  <si>
    <t>2024-02-20 02:49:44</t>
  </si>
  <si>
    <t>35-18-L00583_DM-2/2 ESKİ KUYUYANI_ _950454405_ _950454405</t>
  </si>
  <si>
    <t>2024-02-28 19:35:42</t>
  </si>
  <si>
    <t>2024-02-29 03:14:31</t>
  </si>
  <si>
    <t>35-19-L00345_TR-327_8916249_TA2_5930872</t>
  </si>
  <si>
    <t>2024-02-25 20:58:54</t>
  </si>
  <si>
    <t>2024-02-25 23:35:43</t>
  </si>
  <si>
    <t>45-77-A00001_KULA İM_KULA-2(ŞEHİR-2)_L03_2052212</t>
  </si>
  <si>
    <t>2024-02-23 02:11:02</t>
  </si>
  <si>
    <t>2024-02-23 02:58:00</t>
  </si>
  <si>
    <t>2024-02-28 18:51:47</t>
  </si>
  <si>
    <t>2024-02-13 09:57:21</t>
  </si>
  <si>
    <t>2024-02-13 18:47:22</t>
  </si>
  <si>
    <t>2024-02-20 09:00:03</t>
  </si>
  <si>
    <t>2024-02-20 12:56:37</t>
  </si>
  <si>
    <t>35-29-A00001_TİRE İM-DM-1_GÖKÇEN SULAMA_M26_2059026</t>
  </si>
  <si>
    <t>2024-02-25 09:06:05</t>
  </si>
  <si>
    <t>2024-02-25 11:28:05</t>
  </si>
  <si>
    <t>35-21-L00210_MORDOĞAN TR-24_0_953365259_ _953365259</t>
  </si>
  <si>
    <t>2024-02-25 20:16:30</t>
  </si>
  <si>
    <t>2024-02-25 23:16:57</t>
  </si>
  <si>
    <t>2024-02-21 16:05:01</t>
  </si>
  <si>
    <t>2024-02-21 16:09:00</t>
  </si>
  <si>
    <t>2024-02-20 08:27:42</t>
  </si>
  <si>
    <t>2024-02-20 09:19:19</t>
  </si>
  <si>
    <t>35-04-M01177_M-1177_ _99246383_ _99246383</t>
  </si>
  <si>
    <t>2024-02-11 10:51:11</t>
  </si>
  <si>
    <t>2024-02-11 12:26:55</t>
  </si>
  <si>
    <t>35-01-K00162_K-162_B_B_56380865_56380865</t>
  </si>
  <si>
    <t>2024-02-20 08:50:35</t>
  </si>
  <si>
    <t>2024-02-20 10:30:58</t>
  </si>
  <si>
    <t>35-26-M00446_KARAKUYU-7_0_956620258_ _956620258</t>
  </si>
  <si>
    <t>2024-02-19 17:14:59</t>
  </si>
  <si>
    <t>2024-02-19 18:50:46</t>
  </si>
  <si>
    <t>45-75-M00300_OĞULDURUK AKYAR TR-1_DIREK TIPI TRAFO HUCRESI_H01_2089061</t>
  </si>
  <si>
    <t>2024-02-19 20:50:21</t>
  </si>
  <si>
    <t>2024-02-19 21:57:40</t>
  </si>
  <si>
    <t>2024-02-23 10:23:24</t>
  </si>
  <si>
    <t>2024-02-23 17:08:24</t>
  </si>
  <si>
    <t>35-16-A00003_SAĞANCI İM_YAVAŞÇA_L06_2073458</t>
  </si>
  <si>
    <t>2024-02-23 10:18:06</t>
  </si>
  <si>
    <t>2024-02-23 17:22:08</t>
  </si>
  <si>
    <t>35-01-K00123_K-123_B_B_56374946_56374946</t>
  </si>
  <si>
    <t>2024-02-27 11:13:21</t>
  </si>
  <si>
    <t>45-75-M00028_GÖRDES TR-28_GÖRDES TR-28_45-75-M00028_2353571</t>
  </si>
  <si>
    <t>2024-02-28 18:40:31</t>
  </si>
  <si>
    <t>35-19-L00053_TR-53_A_A_91185981_91185981</t>
  </si>
  <si>
    <t>2024-02-17 09:44:42</t>
  </si>
  <si>
    <t>2024-02-17 12:10:12</t>
  </si>
  <si>
    <t>35-01-K01214_K-1214_D_D2_5927517</t>
  </si>
  <si>
    <t>2024-02-19 21:24:01</t>
  </si>
  <si>
    <t>2024-02-19 23:33:29</t>
  </si>
  <si>
    <t>35-09-M00200_HARMANDALI DM-2 (M-200)_DM-2/16 (M-205)_M05_45385842</t>
  </si>
  <si>
    <t>2024-02-20 10:00:16</t>
  </si>
  <si>
    <t>2024-02-20 16:18:40</t>
  </si>
  <si>
    <t>35-03-M00448_M-448_M-448_35-03-M00448_2365707</t>
  </si>
  <si>
    <t>2024-02-20 07:57:25</t>
  </si>
  <si>
    <t>2024-02-20 09:48:04</t>
  </si>
  <si>
    <t>35-19-L00053_TR-53_TR-53_35-19-L00053_2361635</t>
  </si>
  <si>
    <t>2024-02-17 12:15:17</t>
  </si>
  <si>
    <t>2024-02-19 19:25:54</t>
  </si>
  <si>
    <t>35-25-M00145_ÜRKMEZ DM-3 (ÜRKMEZ M-6)_ÜRKMEZ M-10_M05_72077273</t>
  </si>
  <si>
    <t>2024-02-26 14:06:14</t>
  </si>
  <si>
    <t>2024-02-26 14:53:20</t>
  </si>
  <si>
    <t>45-78-M01333_SALİHLİ BİOKÜTLE YAKITLI ENERJİ SANTRALİ KÖK_HatBaşıAyırıcı_53139837_M06_53139837</t>
  </si>
  <si>
    <t>2024-02-27 13:06:33</t>
  </si>
  <si>
    <t>2024-02-27 18:05:42</t>
  </si>
  <si>
    <t>35-03-K03550_K-3550_TRAFO_K03_41951728</t>
  </si>
  <si>
    <t>2024-02-26 09:07:47</t>
  </si>
  <si>
    <t>2024-02-26 18:39:38</t>
  </si>
  <si>
    <t>2024-02-29 11:04:53</t>
  </si>
  <si>
    <t>2024-02-29 16:44:45</t>
  </si>
  <si>
    <t>35-01-K00049_K-49_G_G1_5865798</t>
  </si>
  <si>
    <t>2024-02-25 12:24:01</t>
  </si>
  <si>
    <t>2024-02-25 16:23:16</t>
  </si>
  <si>
    <t>35-26-M00160_TR-160_SANAL BINA_961270226_ _961270226</t>
  </si>
  <si>
    <t>2024-02-29 09:48:06</t>
  </si>
  <si>
    <t>2024-02-29 11:06:46</t>
  </si>
  <si>
    <t>35-19-A00003_BADEMLER İM-DM_SEFERİHİSAR ÇIKIŞ SAĞ_M10_100970890</t>
  </si>
  <si>
    <t>2024-02-28 11:17:00</t>
  </si>
  <si>
    <t>35-18-L00332_L-332 SERKANKENT_9103482_9103482_56372463_56372463</t>
  </si>
  <si>
    <t>2024-02-25 09:18:50</t>
  </si>
  <si>
    <t>2024-02-25 12:41:30</t>
  </si>
  <si>
    <t>35-15-L01044_BADEMLİ TR-5_BADEMLİ TR-5_35-15-L01044_66857065</t>
  </si>
  <si>
    <t>2024-02-25 19:36:00</t>
  </si>
  <si>
    <t>2024-02-25 20:11:57</t>
  </si>
  <si>
    <t>2024-02-22 19:21:17</t>
  </si>
  <si>
    <t>2024-02-22 20:01:57</t>
  </si>
  <si>
    <t>45-73-A00001_ALAŞEHİR TM_SARIGÖL-1_M02_2312668</t>
  </si>
  <si>
    <t>2024-02-27 09:19:58</t>
  </si>
  <si>
    <t>2024-02-27 12:58:07</t>
  </si>
  <si>
    <t>35-28-M00153_KOYUNDERE TR-14_7053552_TR14-K3_5822803</t>
  </si>
  <si>
    <t>2024-02-20 07:25:28</t>
  </si>
  <si>
    <t>2024-02-20 13:20:11</t>
  </si>
  <si>
    <t>35-01-K01516_K-1516_K-1516_35-01-K01516_2355245</t>
  </si>
  <si>
    <t>2024-02-14 10:57:12</t>
  </si>
  <si>
    <t>2024-02-14 12:04:22</t>
  </si>
  <si>
    <t>35-30-M00087_ÇANDARLI TATİL KÖYÜ KÖK-12_AYYILDIZ _M04_2334667</t>
  </si>
  <si>
    <t>2024-02-20 05:20:36</t>
  </si>
  <si>
    <t>2024-02-20 07:07:38</t>
  </si>
  <si>
    <t>35-19-M00260_MENTEŞ KÖK_UZUNADA_M02_72141085</t>
  </si>
  <si>
    <t>2024-02-28 11:58:52</t>
  </si>
  <si>
    <t>2024-02-28 14:16:30</t>
  </si>
  <si>
    <t>35-04-K02447_K-2447_A_A_56362524</t>
  </si>
  <si>
    <t>2024-02-18 12:20:49</t>
  </si>
  <si>
    <t>2024-02-18 14:14:21</t>
  </si>
  <si>
    <t>2024-02-23 07:38:21</t>
  </si>
  <si>
    <t>2024-02-23 15:23:51</t>
  </si>
  <si>
    <t>45-71-M00065_HACI HALİLLER DM_MANİSA-2_M08_72237340</t>
  </si>
  <si>
    <t>2024-02-28 15:09:29</t>
  </si>
  <si>
    <t>2024-02-28 17:42:55</t>
  </si>
  <si>
    <t>35-16-M00009_AYASKENT DM-1_AYASKENT SULAMA_M05_82964103</t>
  </si>
  <si>
    <t>2024-02-27 11:11:32</t>
  </si>
  <si>
    <t>2024-02-27 12:17:43</t>
  </si>
  <si>
    <t>2024-02-22 20:38:40</t>
  </si>
  <si>
    <t>2024-02-22 22:33:33</t>
  </si>
  <si>
    <t>45-71-M00600_DM-20/16_SANAL BINA_95000003953_ _95000003953</t>
  </si>
  <si>
    <t>2024-02-24 09:44:43</t>
  </si>
  <si>
    <t>2024-02-24 11:17:40</t>
  </si>
  <si>
    <t>2024-02-02 08:37:18</t>
  </si>
  <si>
    <t>2024-02-02 17:46:08</t>
  </si>
  <si>
    <t>35-16-L00017_TR-17_TR-9_L02_72003348</t>
  </si>
  <si>
    <t>2024-02-29 11:59:27</t>
  </si>
  <si>
    <t>2024-02-29 18:18:51</t>
  </si>
  <si>
    <t>35-30-M00219_GÜLKENT KÖK-3_GÜLKENT_M02_84885354</t>
  </si>
  <si>
    <t>2024-02-19 20:39:52</t>
  </si>
  <si>
    <t>2024-02-19 21:14:39</t>
  </si>
  <si>
    <t>35-28-A00002_ULUCAK TM_KOYUNDERE_M13_2313760</t>
  </si>
  <si>
    <t>2024-02-11 00:48:24</t>
  </si>
  <si>
    <t>2024-02-11 05:37:35</t>
  </si>
  <si>
    <t>35-24-A00004_KINIK TM_KINIK-1_M017_76822105</t>
  </si>
  <si>
    <t>2024-02-09 01:27:27</t>
  </si>
  <si>
    <t>2024-02-09 01:35:18</t>
  </si>
  <si>
    <t>2024-02-08 17:17:45</t>
  </si>
  <si>
    <t>2024-02-09 01:41:55</t>
  </si>
  <si>
    <t>M-36_35-02-M00036_DIREK TIPI TRAFO HUCRESI_H01_2059084</t>
  </si>
  <si>
    <t>2024-02-27 17:50:05</t>
  </si>
  <si>
    <t>2024-02-27 22:21:59</t>
  </si>
  <si>
    <t>DM-2_35-28-M00700_DM-2/TR-2_M05_83506971</t>
  </si>
  <si>
    <t>2024-02-29 09:49:25</t>
  </si>
  <si>
    <t>ULUKENT DM-6/7 KÖK_35-28-M00618_M-639_M06_79699771</t>
  </si>
  <si>
    <t>2024-02-13 14:55:38</t>
  </si>
  <si>
    <t>2024-02-13 15:15:24</t>
  </si>
  <si>
    <t>35-26-M01147_TR-164_ALİ ERDEMİR_95002518092_ _95002518092</t>
  </si>
  <si>
    <t>2024-02-29 17:10:43</t>
  </si>
  <si>
    <t>2024-02-29 20:14:53</t>
  </si>
  <si>
    <t>YAYLAYURT TR-2_35-30-M00686_YAYLAYURT TR-2_35-30-M00686_42942720</t>
  </si>
  <si>
    <t>2024-02-02 11:56:25</t>
  </si>
  <si>
    <t>2024-02-02 17:27:47</t>
  </si>
  <si>
    <t>TR-138_35-19-L00138_TR-138_35-19-L00138_2361786</t>
  </si>
  <si>
    <t>2024-02-13 09:45:37</t>
  </si>
  <si>
    <t>2024-02-13 14:03:47</t>
  </si>
  <si>
    <t>2024-02-28 09:53:15</t>
  </si>
  <si>
    <t>2024-02-28 17:12:48</t>
  </si>
  <si>
    <t>K-777_35-02-K00777_K-777_35-02-K00777_2363607</t>
  </si>
  <si>
    <t>2024-02-27 09:11:24</t>
  </si>
  <si>
    <t>2024-02-27 16:24:05</t>
  </si>
  <si>
    <t>GÜMÜLDÜR M-36_35-25-M00036_GÜMÜLDÜR M-36_35-25-M00036_2374640</t>
  </si>
  <si>
    <t>2024-02-29 18:39:28</t>
  </si>
  <si>
    <t>2024-02-29 18:57:34</t>
  </si>
  <si>
    <t>K-3966_35-04-K03966_K-4263_K04_72033118</t>
  </si>
  <si>
    <t>2024-02-24 16:40:42</t>
  </si>
  <si>
    <t>35-02-K00147Ö_K-147Ö DSİ 2. BÖLGE_K-147Ö DSİ 2. BÖLGE_35-02-K00147Ö_2359437</t>
  </si>
  <si>
    <t>2024-02-06 00:37:01</t>
  </si>
  <si>
    <t>2024-02-06 01:22:35</t>
  </si>
  <si>
    <t>35-28-M00165_KOYUNDERE DM_KOYUNDERE TR-13_M03_66524381</t>
  </si>
  <si>
    <t>2024-02-11 04:30:59</t>
  </si>
  <si>
    <t>2024-02-11 04:36:04</t>
  </si>
  <si>
    <t>45-71-M00001_DM-1_AKGÜN_M21_2308940</t>
  </si>
  <si>
    <t>2024-02-02 09:01:11</t>
  </si>
  <si>
    <t>2024-02-02 12:25:09</t>
  </si>
  <si>
    <t>45-72-L00940_DM-12/TR-12___72373009</t>
  </si>
  <si>
    <t>2024-02-12 23:14:12</t>
  </si>
  <si>
    <t>2024-02-13 02:29:08</t>
  </si>
  <si>
    <t>35-28-M00582_ULUKENT DM-2/12_DAĞITIM TRAFO ULUKENT DM-2/12_M04_66549469</t>
  </si>
  <si>
    <t>2024-02-04 19:40:24</t>
  </si>
  <si>
    <t>2024-02-04 23:46:51</t>
  </si>
  <si>
    <t>35-04-M01039_M-1039_TRAFO_M03_2119396</t>
  </si>
  <si>
    <t>2024-02-04 09:17:37</t>
  </si>
  <si>
    <t>2024-02-04 17:39:53</t>
  </si>
  <si>
    <t>35-28-M00178_ASARLIK DM-3_DAĞITIM TRAFO ASARLIK DM-3_M03_2101083</t>
  </si>
  <si>
    <t>2024-02-22 10:29:09</t>
  </si>
  <si>
    <t>2024-02-22 17:36:21</t>
  </si>
  <si>
    <t>35-04-A00003_ŞEMİKLER TM_İMBAT_M03_2310728</t>
  </si>
  <si>
    <t>2024-02-03 12:35:57</t>
  </si>
  <si>
    <t>2024-02-03 17:27:01</t>
  </si>
  <si>
    <t>2024-02-03 09:00:16</t>
  </si>
  <si>
    <t>2024-02-03 17:16:00</t>
  </si>
  <si>
    <t>2024-02-27 10:06:45</t>
  </si>
  <si>
    <t>2024-02-27 18:43:51</t>
  </si>
  <si>
    <t>2024-02-09 09:00:04</t>
  </si>
  <si>
    <t>2024-02-09 16:51:13</t>
  </si>
  <si>
    <t>35-03-M02846_M-2846_DEMİRCİ KÖK_M02_82471950</t>
  </si>
  <si>
    <t>2024-02-05 19:07:05</t>
  </si>
  <si>
    <t>2024-02-05 22:12:23</t>
  </si>
  <si>
    <t>35-15-A00001_ÖDEMİŞ İM_TR-110_M03_2058912</t>
  </si>
  <si>
    <t>2024-02-27 09:33:54</t>
  </si>
  <si>
    <t>2024-02-27 16:47:56</t>
  </si>
  <si>
    <t>K-1664_35-04-K01664_A_A_56364193_56364193</t>
  </si>
  <si>
    <t>2024-02-02 09:27:00</t>
  </si>
  <si>
    <t>2024-02-02 10:21:00</t>
  </si>
  <si>
    <t>45-71-M00214_MURADİYE DM-4/12_DM-4/14_M03_55013397</t>
  </si>
  <si>
    <t>2024-02-02 12:45:06</t>
  </si>
  <si>
    <t>2024-02-02 17:44:43</t>
  </si>
  <si>
    <t>35-29-M00002_TİRE DM-2_DM-1/50_M17_2060788</t>
  </si>
  <si>
    <t>2024-02-27 10:21:29</t>
  </si>
  <si>
    <t>2024-02-27 15:44:32</t>
  </si>
  <si>
    <t>2024-02-05 08:00:21</t>
  </si>
  <si>
    <t>2024-02-05 14:07:27</t>
  </si>
  <si>
    <t>35-28-M00497_YAHŞELLİ TR-5_C_C_56361327</t>
  </si>
  <si>
    <t>2024-02-02 00:02:15</t>
  </si>
  <si>
    <t>2024-02-02 03:16:06</t>
  </si>
  <si>
    <t>45-72-M00137_AKHİSARSPOR TESİSLERİ_AKHİSARSPOR TESİSLERİ_45-72-M00137_2366532</t>
  </si>
  <si>
    <t>2024-02-09 09:27:32</t>
  </si>
  <si>
    <t>2024-02-09 16:08:10</t>
  </si>
  <si>
    <t>K-975Ö_35-02-K00975Ö__K01_2059534</t>
  </si>
  <si>
    <t>2024-02-06 00:56:29</t>
  </si>
  <si>
    <t>2024-02-06 01:24:25</t>
  </si>
  <si>
    <t>35-28-M00174_ASARLIK TR-16_DAĞITIM TRAFO ASARLIK TR-16_M04_66531446</t>
  </si>
  <si>
    <t>2024-02-26 10:18:49</t>
  </si>
  <si>
    <t>2024-02-26 18:15:35</t>
  </si>
  <si>
    <t>45-71-M00206_MURADİYE TR-3/B_ _953220903_ _953220903</t>
  </si>
  <si>
    <t>2024-02-05 16:25:23</t>
  </si>
  <si>
    <t>2024-02-05 23:25:22</t>
  </si>
  <si>
    <t>MURADİYE DM-5_45-71-M00618_DM-3/11_M03_2090928</t>
  </si>
  <si>
    <t>2024-02-16 09:02:18</t>
  </si>
  <si>
    <t>2024-02-16 10:12:00</t>
  </si>
  <si>
    <t>MURADİYE TR-5 (ESKİ MEZARLIK YANI)_45-71-M00204_HatBaşıAyırıcı_53134671_M02_53134671</t>
  </si>
  <si>
    <t>2024-02-02 23:56:33</t>
  </si>
  <si>
    <t>35-17-M00449_ŞEHİT KEMAL KÖK_OMS METAL_M02_66442958</t>
  </si>
  <si>
    <t>2024-02-26 11:08:18</t>
  </si>
  <si>
    <t>2024-02-26 15:23:18</t>
  </si>
  <si>
    <t>MURADİYE DM-5_45-71-M00618_DM-5/1_M01_2034794</t>
  </si>
  <si>
    <t>2024-02-16 09:00:00</t>
  </si>
  <si>
    <t>2024-02-16 10:40:00</t>
  </si>
  <si>
    <t>45-71-M00388_DM-11F TURGUT ÖZAL-2___56403754</t>
  </si>
  <si>
    <t>2024-02-06 18:44:24</t>
  </si>
  <si>
    <t>2024-02-06 19:56:15</t>
  </si>
  <si>
    <t>MORSAN TM_45-71-A00002_MURADİYE_M13_2061931</t>
  </si>
  <si>
    <t>2024-02-20 11:20:49</t>
  </si>
  <si>
    <t>2024-02-20 12:10:00</t>
  </si>
  <si>
    <t>45-73-M00005_ALAŞEHİR TR-5_B_B_65500119_65500119</t>
  </si>
  <si>
    <t>2024-02-18 13:03:11</t>
  </si>
  <si>
    <t>2024-02-18 15:55:14</t>
  </si>
  <si>
    <t>2024-02-10 09:15:19</t>
  </si>
  <si>
    <t>2024-02-10 16:25:26</t>
  </si>
  <si>
    <t>45-82-A00004_SOMA B SANTRALİ TM_SOMA KÖYLER DM-2 FİDER-2 (2H09)_M018_66326718</t>
  </si>
  <si>
    <t>2024-02-22 11:04:18</t>
  </si>
  <si>
    <t>2024-02-22 11:15:00</t>
  </si>
  <si>
    <t>35-03-K01596_K-1596_K-1596_35-03-K01596_41960393</t>
  </si>
  <si>
    <t>2024-02-01 09:02:20</t>
  </si>
  <si>
    <t>2024-02-01 17:06:39</t>
  </si>
  <si>
    <t>45-71-M00800_MURADİYE DM-11/10-A KÖK_EGE KAUÇUK_M05_2123094</t>
  </si>
  <si>
    <t>2024-02-10 11:07:01</t>
  </si>
  <si>
    <t>2024-02-10 14:24:46</t>
  </si>
  <si>
    <t>35-28-M00175_ASARLIK DM-3/8_DAĞITIM TRAFO ASARLIK DM-3/8_M03_66576192</t>
  </si>
  <si>
    <t>2024-02-25 10:01:23</t>
  </si>
  <si>
    <t>2024-02-25 17:23:25</t>
  </si>
  <si>
    <t>45-71-M00775_MURADİYE DM-5/10_DM-5/9A_M07_2124694</t>
  </si>
  <si>
    <t>2024-02-11 10:58:33</t>
  </si>
  <si>
    <t>2024-02-11 13:02:36</t>
  </si>
  <si>
    <t>35-20-L00348_SÖĞÜTÖREN TR-2_SÖĞÜTÖREN TR-2_35-20-L00348_2360690</t>
  </si>
  <si>
    <t>2024-02-05 10:23:45</t>
  </si>
  <si>
    <t>2024-02-05 16:57:39</t>
  </si>
  <si>
    <t>45-77-L00001_TR-1_DAĞITIM TRAFOSU_L06_72202880</t>
  </si>
  <si>
    <t>2024-02-14 10:27:01</t>
  </si>
  <si>
    <t>2024-02-14 16:36:15</t>
  </si>
  <si>
    <t>35-19-L00350_TR-350_A_A_91291848</t>
  </si>
  <si>
    <t>2024-02-06 09:28:59</t>
  </si>
  <si>
    <t>2024-02-06 16:40:07</t>
  </si>
  <si>
    <t>2024-02-05 08:53:42</t>
  </si>
  <si>
    <t>2024-02-05 18:27:55</t>
  </si>
  <si>
    <t>2024-02-11 09:04:39</t>
  </si>
  <si>
    <t>2024-02-11 16:40:39</t>
  </si>
  <si>
    <t>45-77-L00003_TR-3_DIREK TIPI TRAFO HUCRESI_H01_2045729</t>
  </si>
  <si>
    <t>2024-02-14 10:05:38</t>
  </si>
  <si>
    <t>2024-02-14 16:35:54</t>
  </si>
  <si>
    <t>35-28-M00168_ASARLIK TR-14 KÖK_ASARLIK DM-2_M02_66531980</t>
  </si>
  <si>
    <t>2024-02-01 09:25:08</t>
  </si>
  <si>
    <t>2024-02-01 17:15:59</t>
  </si>
  <si>
    <t>L-401 ALTINYUNUS DM_35-18-L00401_SAĞLIKÇILAR L-477_L15_2326016</t>
  </si>
  <si>
    <t>2024-02-06 10:16:00</t>
  </si>
  <si>
    <t>2024-02-06 19:52:00</t>
  </si>
  <si>
    <t>2024-02-29 09:06:49</t>
  </si>
  <si>
    <t>2024-02-29 16:58:06</t>
  </si>
  <si>
    <t>K-122_35-01-K00122_B_B_56376185_56376185</t>
  </si>
  <si>
    <t>2024-02-24 10:19:56</t>
  </si>
  <si>
    <t>2024-02-24 16:17:38</t>
  </si>
  <si>
    <t>45-72-L00080_KURTULMUŞ KÖK_SARILAR ÇIKIŞI_L03_66546764</t>
  </si>
  <si>
    <t>2024-02-25 09:03:41</t>
  </si>
  <si>
    <t>2024-02-25 17:57:35</t>
  </si>
  <si>
    <t>TATAR DM_35-19-M00256_ALİZE-2_M03_2058325</t>
  </si>
  <si>
    <t>2024-02-21 02:02:37</t>
  </si>
  <si>
    <t>2024-02-21 02:06:00</t>
  </si>
  <si>
    <t>ÇETMEN DM_35-26-M00924_AYRANCILAR_M02_2058067</t>
  </si>
  <si>
    <t>2024-02-24 09:18:43</t>
  </si>
  <si>
    <t>2024-02-24 18:01:23</t>
  </si>
  <si>
    <t>M-1778_35-01-M01778_M-1933_M05_65864867</t>
  </si>
  <si>
    <t>2024-02-10 13:56:21</t>
  </si>
  <si>
    <t>2024-02-10 19:51:44</t>
  </si>
  <si>
    <t>M-2845_35-03-M02845_M-749_M03_72156239</t>
  </si>
  <si>
    <t>2024-02-08 14:48:19</t>
  </si>
  <si>
    <t>2024-02-08 18:25:07</t>
  </si>
  <si>
    <t>BOĞAZİÇİ İM_35-01-A00001_TR-1_K14_2047755</t>
  </si>
  <si>
    <t>2024-02-08 02:52:53</t>
  </si>
  <si>
    <t>2024-02-08 03:13:12</t>
  </si>
  <si>
    <t>35-19-L00027_TR-27_DIREK TIPI TRAFO HUCRESI_H01_2060141</t>
  </si>
  <si>
    <t>2024-02-06 09:25:31</t>
  </si>
  <si>
    <t>2024-02-06 16:51:59</t>
  </si>
  <si>
    <t>BEYDERE KÖK_45-71-M00128_ÜÇPINAR_M03_50217225</t>
  </si>
  <si>
    <t>2024-02-02 12:37:57</t>
  </si>
  <si>
    <t>2024-02-02 18:22:09</t>
  </si>
  <si>
    <t>35-18-A00003_ÇİFTLİK İM_ALAÇATI TM_M07_2055239</t>
  </si>
  <si>
    <t>2024-02-29 09:00:15</t>
  </si>
  <si>
    <t>2024-02-29 16:53:13</t>
  </si>
  <si>
    <t>35-15-L00027_TR-27_B_b3b_48898396</t>
  </si>
  <si>
    <t>2024-02-13 12:10:31</t>
  </si>
  <si>
    <t>2024-02-13 16:28:38</t>
  </si>
  <si>
    <t>M-1060_35-02-M01060_M-3100_M04_2037373</t>
  </si>
  <si>
    <t>2024-02-22 09:25:54</t>
  </si>
  <si>
    <t>2024-02-22 16:00:22</t>
  </si>
  <si>
    <t>ALAÇATI TM_35-18-A00005_ALAÇATI-4_M04_2311005</t>
  </si>
  <si>
    <t>2024-02-16 02:01:03</t>
  </si>
  <si>
    <t>2024-02-16 03:48:14</t>
  </si>
  <si>
    <t>2024-02-05 10:34:14</t>
  </si>
  <si>
    <t>2024-02-05 17:41:38</t>
  </si>
  <si>
    <t>35-04-K04059_K-4059_E_E_56383089</t>
  </si>
  <si>
    <t>2024-02-07 09:56:36</t>
  </si>
  <si>
    <t>2024-02-07 11:18:27</t>
  </si>
  <si>
    <t>45-75-M00068_FUNDACIK KÖK_AKHİSAR - GÖRDES _M01_67108820</t>
  </si>
  <si>
    <t>2024-02-22 16:12:05</t>
  </si>
  <si>
    <t>2024-02-22 16:24:48</t>
  </si>
  <si>
    <t>35-19-L00027_TR-27_E_E_56394771</t>
  </si>
  <si>
    <t>2024-02-07 09:35:10</t>
  </si>
  <si>
    <t>2024-02-07 16:59:52</t>
  </si>
  <si>
    <t>2024-02-09 10:36:19</t>
  </si>
  <si>
    <t>2024-02-09 16:43:18</t>
  </si>
  <si>
    <t>35-22-M00112_METAL İŞLERİ TR-12 KÖK_TAHTALIÇAY-OĞLANANASI DİZDARLAR SULAMA GRUBU_M04_72106669</t>
  </si>
  <si>
    <t>2024-02-03 16:00:00</t>
  </si>
  <si>
    <t>2024-02-03 16:30:01</t>
  </si>
  <si>
    <t>35-19-L00027_TR-27_D_D_56370100</t>
  </si>
  <si>
    <t>2024-02-07 09:15:03</t>
  </si>
  <si>
    <t>2024-02-07 17:04:28</t>
  </si>
  <si>
    <t>2024-02-04 10:15:08</t>
  </si>
  <si>
    <t>2024-02-04 12:03:52</t>
  </si>
  <si>
    <t>45-81-M00003_SELENDİ TR-3_DAĞITIM TRAFOSU_M06_2077266</t>
  </si>
  <si>
    <t>2024-02-28 10:47:04</t>
  </si>
  <si>
    <t>2024-02-28 16:29:01</t>
  </si>
  <si>
    <t>35-19-L00013_TR-13_DIREK TIPI TRAFO HUCRESI_H01_2060133</t>
  </si>
  <si>
    <t>2024-02-09 09:20:25</t>
  </si>
  <si>
    <t>2024-02-09 16:47:26</t>
  </si>
  <si>
    <t>M-3412(YATIRIM REZERVE)_35-03-M03412_M-3412(YATIRIM REZERVE)_35-03-M03412_101100609</t>
  </si>
  <si>
    <t>2024-02-17 19:23:45</t>
  </si>
  <si>
    <t>2024-02-17 20:34:39</t>
  </si>
  <si>
    <t>35-04-K01285_K-1285_K-1285_35-04-K01285_2359966</t>
  </si>
  <si>
    <t>2024-02-07 08:56:25</t>
  </si>
  <si>
    <t>2024-02-07 09:36:30</t>
  </si>
  <si>
    <t>45-71-M00387_DM-14/3_ _953239101_ _953239101</t>
  </si>
  <si>
    <t>2024-02-02 10:46:35</t>
  </si>
  <si>
    <t>2024-02-02 15:42:24</t>
  </si>
  <si>
    <t>2024-02-18 14:28:20</t>
  </si>
  <si>
    <t>2024-02-19 00:13:22</t>
  </si>
  <si>
    <t>35-27-A00001_ARMUTLU İM_ÇUKURBAĞ_L04_100963264</t>
  </si>
  <si>
    <t>2024-02-04 14:34:23</t>
  </si>
  <si>
    <t>2024-02-04 19:11:45</t>
  </si>
  <si>
    <t>35-28-M00130_KOYUNDERE TR-2_C_C_91323986</t>
  </si>
  <si>
    <t>2024-02-12 13:56:17</t>
  </si>
  <si>
    <t>2024-02-12 20:36:58</t>
  </si>
  <si>
    <t>2024-02-24 08:55:13</t>
  </si>
  <si>
    <t>35-02-M03450_K-1561_C_C_56381102</t>
  </si>
  <si>
    <t>2024-02-10 09:23:51</t>
  </si>
  <si>
    <t>2024-02-10 16:10:38</t>
  </si>
  <si>
    <t>35-26-M00001_TORBALI DM_6712321_6712321_56357969</t>
  </si>
  <si>
    <t>2024-02-14 17:55:17</t>
  </si>
  <si>
    <t>2024-02-14 21:27:59</t>
  </si>
  <si>
    <t>35-02-K00048Ö_K-48 K.YOLLARI 2.BÖLGE_K-48 K.YOLLARI 2.BÖLGE_35-02-K00048Ö_2349016</t>
  </si>
  <si>
    <t>2024-02-06 01:22:45</t>
  </si>
  <si>
    <t>2024-02-06 01:48:51</t>
  </si>
  <si>
    <t>TR-20_45-78-L00020_TR-20_45-78-L00020_65866442</t>
  </si>
  <si>
    <t>2024-02-09 21:53:08</t>
  </si>
  <si>
    <t>2024-02-09 23:31:57</t>
  </si>
  <si>
    <t>35-01-M02427Ö_M-2427 BÖLGE ADLİYE MAHKEMESİ_M-2427 BÖLGE ADLİYE MAHKEMESİ_35-01-M02427Ö_49921163</t>
  </si>
  <si>
    <t>2024-02-10 14:59:03</t>
  </si>
  <si>
    <t>2024-02-10 20:01:08</t>
  </si>
  <si>
    <t>35-26-A00002_SUBAŞI İM_SUBAŞI 15.8 ŞEHİR_L02_2035582</t>
  </si>
  <si>
    <t>2024-02-11 09:53:46</t>
  </si>
  <si>
    <t>2024-02-11 14:55:55</t>
  </si>
  <si>
    <t>35-01-M02615_M-2615 _C_C_56364721</t>
  </si>
  <si>
    <t>2024-02-06 15:43:46</t>
  </si>
  <si>
    <t>2024-02-06 19:15:42</t>
  </si>
  <si>
    <t>35-01-M03198_M-3198 (YATIRIM REZERVE)_A_A_56380151</t>
  </si>
  <si>
    <t>2024-02-15 09:38:40</t>
  </si>
  <si>
    <t>2024-02-15 18:01:51</t>
  </si>
  <si>
    <t>35-01-K00162_K-162_D_D_56373343_56373343</t>
  </si>
  <si>
    <t>2024-02-20 08:51:43</t>
  </si>
  <si>
    <t>2024-02-20 13:26:18</t>
  </si>
  <si>
    <t>35-28-M00168_ASARLIK TR-14 KÖK_ASARLIK TR-14 KÖK_35-28-M00168_66531982</t>
  </si>
  <si>
    <t>2024-02-19 11:52:09</t>
  </si>
  <si>
    <t>2024-02-19 20:16:14</t>
  </si>
  <si>
    <t>2024-02-27 08:01:08</t>
  </si>
  <si>
    <t>2024-02-27 13:46:21</t>
  </si>
  <si>
    <t>35-02-K00697_K-697_Mum-silay_910247676_ _910247676</t>
  </si>
  <si>
    <t>2024-02-07 21:06:43</t>
  </si>
  <si>
    <t>2024-02-07 21:47:19</t>
  </si>
  <si>
    <t>35-03-M02638_M-2638___79157141_79157141</t>
  </si>
  <si>
    <t>2024-02-20 19:21:53</t>
  </si>
  <si>
    <t>2024-02-21 01:18:56</t>
  </si>
  <si>
    <t>35-01-M02745_M-2745_D_D_56373910_56373910</t>
  </si>
  <si>
    <t>2024-02-22 10:06:04</t>
  </si>
  <si>
    <t>2024-02-22 11:28:22</t>
  </si>
  <si>
    <t>2024-02-11 10:20:20</t>
  </si>
  <si>
    <t>2024-02-11 19:55:47</t>
  </si>
  <si>
    <t>35-01-K03974_K-3974_K-3974_35-01-K03974_2356107</t>
  </si>
  <si>
    <t>2024-02-16 12:02:17</t>
  </si>
  <si>
    <t>2024-02-16 15:19:42</t>
  </si>
  <si>
    <t>35-28-M00171_ASARLIK TR-18_DAĞITIM TRAFO ASARLIK TR-18_M04_66530273</t>
  </si>
  <si>
    <t>2024-02-11 10:30:48</t>
  </si>
  <si>
    <t>2024-02-11 16:37:35</t>
  </si>
  <si>
    <t>35-19-A00006_GÜLBAHÇE İM_GÜLBAHÇE_L02_72213957</t>
  </si>
  <si>
    <t>2024-02-27 09:12:26</t>
  </si>
  <si>
    <t>2024-02-27 14:41:39</t>
  </si>
  <si>
    <t>HAYKIRAN TR-1_35-28-M00200_A_A_91439236_91439236</t>
  </si>
  <si>
    <t>2024-02-17 09:03:42</t>
  </si>
  <si>
    <t>2024-02-17 19:15:47</t>
  </si>
  <si>
    <t>K-210_35-07-K00210_K-210_35-07-K00210_49912380</t>
  </si>
  <si>
    <t>2024-02-14 16:06:16</t>
  </si>
  <si>
    <t>2024-02-14 21:26:28</t>
  </si>
  <si>
    <t>35-01-M01933_M-1933_M-1933_35-01-M01933_54840185</t>
  </si>
  <si>
    <t>2024-02-10 14:58:35</t>
  </si>
  <si>
    <t>2024-02-10 20:00:50</t>
  </si>
  <si>
    <t>35-01-M01589_M-1589_M-1589_35-01-M01589_2360545</t>
  </si>
  <si>
    <t>2024-02-03 03:04:53</t>
  </si>
  <si>
    <t>35-04-A00002_KARŞIYAKA GIS TM_Karşıyaka-6_K13_2053756</t>
  </si>
  <si>
    <t>2024-02-29 09:58:53</t>
  </si>
  <si>
    <t>2024-02-29 16:19:37</t>
  </si>
  <si>
    <t>2024-02-26 10:18:26</t>
  </si>
  <si>
    <t>2024-02-26 18:13:53</t>
  </si>
  <si>
    <t>2024-02-29 11:58:48</t>
  </si>
  <si>
    <t>2024-02-29 14:11:37</t>
  </si>
  <si>
    <t>35-23-M00329_FOÇA TOYGAR KÖK__M02_44467132</t>
  </si>
  <si>
    <t>2024-02-20 20:05:04</t>
  </si>
  <si>
    <t>M-2845_35-03-M02845_M-749_M03_72156244</t>
  </si>
  <si>
    <t>2024-02-08 14:42:54</t>
  </si>
  <si>
    <t>2024-02-08 18:13:53</t>
  </si>
  <si>
    <t>35-27-M01188_KORAY GES KÖK _KORAY GES_M03_74140233</t>
  </si>
  <si>
    <t>2024-02-24 10:08:56</t>
  </si>
  <si>
    <t>2024-02-24 17:52:12</t>
  </si>
  <si>
    <t>SOMA MERKEZ DM-2_45-82-M00070_TR-40_M05_2322046</t>
  </si>
  <si>
    <t>2024-02-05 15:09:08</t>
  </si>
  <si>
    <t>2024-02-05 15:27:30</t>
  </si>
  <si>
    <t>35-02-K03961Ö_K-3961 HAS OTOMOTİV_K-3961 HAS OTOMOTİV_35-02-K03961Ö_2361710</t>
  </si>
  <si>
    <t>2024-02-07 01:00:10</t>
  </si>
  <si>
    <t>2024-02-07 03:45:20</t>
  </si>
  <si>
    <t>35-03-M03442Ö_M-3442 EVKA1 SU POMPA ÖZEL TR(YATIRIM REZERVE)_M-3442 EVKA1 SU POMPA ÖZEL TR(YATIRIM REZERVE)_35-03-M03442Ö_88208566</t>
  </si>
  <si>
    <t>2024-02-07 15:16:37</t>
  </si>
  <si>
    <t>2024-02-07 15:56:10</t>
  </si>
  <si>
    <t>SAĞLIKÇILAR DM_35-18-L00544_ALTINYUNUS DM_L01_2094908</t>
  </si>
  <si>
    <t>2024-02-05 09:26:54</t>
  </si>
  <si>
    <t>2024-02-05 18:45:42</t>
  </si>
  <si>
    <t>K-4633_35-09-K04633_K-4633_35-09-K04633_45386892</t>
  </si>
  <si>
    <t>2024-02-10 12:02:01</t>
  </si>
  <si>
    <t>2024-02-10 14:14:53</t>
  </si>
  <si>
    <t>35-02-M03570_M-3570(YATIRIM REZERVE)_M-3570(YATIRIM REZERVE)_35-02-M03570_92410706</t>
  </si>
  <si>
    <t>2024-02-13 10:43:42</t>
  </si>
  <si>
    <t>2024-02-13 12:12:08</t>
  </si>
  <si>
    <t>35-02-K02543Ö_K-2543 PTT ÖZEL_K-2543Ö_35-02-K02543Ö_2364583</t>
  </si>
  <si>
    <t>2024-02-06 01:00:49</t>
  </si>
  <si>
    <t>2024-02-06 01:15:04</t>
  </si>
  <si>
    <t>35-28-M00175_ASARLIK DM-3/8_ASARLIK TR-5_M02_66576190</t>
  </si>
  <si>
    <t>2024-02-11 09:28:04</t>
  </si>
  <si>
    <t>2024-02-11 14:06:09</t>
  </si>
  <si>
    <t>45-71-M02127_KARAALİ DM_BAĞYOLU GİRİŞ_M01_54851025</t>
  </si>
  <si>
    <t>2024-02-25 05:03:34</t>
  </si>
  <si>
    <t>2024-02-25 05:55:56</t>
  </si>
  <si>
    <t>45-85-A00001_GÖLMARMARA İM__M15_100866256</t>
  </si>
  <si>
    <t>2024-02-03 08:03:48</t>
  </si>
  <si>
    <t>2024-02-03 12:48:27</t>
  </si>
  <si>
    <t>35-28-M00618_ULUKENT DM-6/7 KÖK_İNDEKS ELEKTRİK_M07_84972658</t>
  </si>
  <si>
    <t>2024-02-13 15:23:26</t>
  </si>
  <si>
    <t>35-19-A00005_URLA TM-2_URLA TR-5 FİDERİ_M13_2313902</t>
  </si>
  <si>
    <t>2024-02-24 09:00:08</t>
  </si>
  <si>
    <t>2024-02-24 16:55:50</t>
  </si>
  <si>
    <t>35-30-A00001_DİKİLİ İM_DİKİLİ-(DİKİLİ TM)_M13_72356813</t>
  </si>
  <si>
    <t>2024-02-28 09:51:42</t>
  </si>
  <si>
    <t>2024-02-28 15:16:19</t>
  </si>
  <si>
    <t>SÜTÇÜLER DM_35-27-M00900_A101-BAŞARI YEM_M03_92758051</t>
  </si>
  <si>
    <t>2024-02-14 10:37:25</t>
  </si>
  <si>
    <t>2024-02-14 17:44:46</t>
  </si>
  <si>
    <t>2024-02-07 13:29:09</t>
  </si>
  <si>
    <t>2024-02-07 14:57:24</t>
  </si>
  <si>
    <t>35-03-M01680Ö_M-1680 ORMAN BÖLGE MÜDÜRLÜĞÜ_M-1680 ORMAN BÖLGE MÜDÜRLÜĞÜ_35-03-M01680Ö_2352755</t>
  </si>
  <si>
    <t>2024-02-08 09:52:21</t>
  </si>
  <si>
    <t>2024-02-08 12:09:43</t>
  </si>
  <si>
    <t>TR-27_35-19-L00027_B_B_91048239_91048239</t>
  </si>
  <si>
    <t>2024-02-19 15:19:52</t>
  </si>
  <si>
    <t>SULUDERE KÖK_35-31-L00057_DONANIMLI YEDEK_L08_72237010</t>
  </si>
  <si>
    <t>2024-02-12 10:17:00</t>
  </si>
  <si>
    <t>2024-02-12 14:34:25</t>
  </si>
  <si>
    <t>BADEMLER İM-DM_35-19-A00003_TR-338_L05_100971079</t>
  </si>
  <si>
    <t>2024-02-14 10:21:43</t>
  </si>
  <si>
    <t>2024-02-14 19:15:42</t>
  </si>
  <si>
    <t>YUSUFLU KÖK_35-20-L00077_YUSUFLU ÇAYIR_L02_66528469</t>
  </si>
  <si>
    <t>2024-02-21 09:42:19</t>
  </si>
  <si>
    <t>2024-02-21 15:38:16</t>
  </si>
  <si>
    <t>M-914_35-22-M00914_M-914_35-22-M00914_100966635</t>
  </si>
  <si>
    <t>2024-02-03 14:23:32</t>
  </si>
  <si>
    <t>2024-02-03 18:41:57</t>
  </si>
  <si>
    <t>M-1373_35-04-M01373_TRAFO_M03_2099197</t>
  </si>
  <si>
    <t>2024-02-16 09:07:47</t>
  </si>
  <si>
    <t>2024-02-16 14:08:24</t>
  </si>
  <si>
    <t>ÇİFTLİK İM_35-18-A00003_SAĞLIKÇILAR_L06_2054615</t>
  </si>
  <si>
    <t>2024-02-11 09:12:56</t>
  </si>
  <si>
    <t>2024-02-11 17:42:35</t>
  </si>
  <si>
    <t>L-291_35-18-L00291_L-292 OVACIK YOLU (KERİMOĞLU)_L03_72186892</t>
  </si>
  <si>
    <t>2024-02-02 10:29:20</t>
  </si>
  <si>
    <t>2024-02-02 15:54:46</t>
  </si>
  <si>
    <t>M-2075_35-02-M02075_ _910031118_ _910031118</t>
  </si>
  <si>
    <t>2024-02-13 01:26:42</t>
  </si>
  <si>
    <t>2024-02-13 01:52:15</t>
  </si>
  <si>
    <t>35-02-M02904_M-2904_G_E2b_83760870</t>
  </si>
  <si>
    <t>2024-02-07 15:22:51</t>
  </si>
  <si>
    <t>2024-02-07 16:29:30</t>
  </si>
  <si>
    <t>TR-55 KÖK_35-19-M00055_0_956684606_ _956684606</t>
  </si>
  <si>
    <t>2024-02-07 15:33:21</t>
  </si>
  <si>
    <t>2024-02-07 20:58:53</t>
  </si>
  <si>
    <t>TR-27_35-15-L00027_E_A04b_94861856</t>
  </si>
  <si>
    <t>2024-02-12 11:16:44</t>
  </si>
  <si>
    <t>2024-02-12 13:34:45</t>
  </si>
  <si>
    <t>TR-89_45-78-L00089_ _953254379_ _953254379</t>
  </si>
  <si>
    <t>2024-02-23 10:23:23</t>
  </si>
  <si>
    <t>2024-02-23 12:22:58</t>
  </si>
  <si>
    <t>45-83-M00771_TR-2/75 KÖK_TR-2/77-1_L04_84763324</t>
  </si>
  <si>
    <t>2024-02-08 06:38:00</t>
  </si>
  <si>
    <t>2024-02-08 13:34:29</t>
  </si>
  <si>
    <t>SOMA B SANTRALİ TM_45-82-A00004_SOMA KÖYLER DM-2 FİDER-2 (2H09)_M018_66326549</t>
  </si>
  <si>
    <t>2024-02-08 17:39:17</t>
  </si>
  <si>
    <t>2024-02-08 18:27:01</t>
  </si>
  <si>
    <t>35-20-L00347_SÖĞÜTÖREN TR-1_DIREK TIPI TRAFO HUCRESI_H01_2045628</t>
  </si>
  <si>
    <t>2024-02-24 10:23:04</t>
  </si>
  <si>
    <t>2024-02-24 16:58:24</t>
  </si>
  <si>
    <t>45-71-M00536_DM-2/28_B_b4_45193421</t>
  </si>
  <si>
    <t>2024-02-06 13:14:19</t>
  </si>
  <si>
    <t>2024-02-06 15:33:38</t>
  </si>
  <si>
    <t>M-2846_35-03-M02846_KARACAAĞAÇ_M01_82471958</t>
  </si>
  <si>
    <t>2024-02-25 20:49:35</t>
  </si>
  <si>
    <t>2024-02-25 22:13:04</t>
  </si>
  <si>
    <t>2024-02-23 09:28:57</t>
  </si>
  <si>
    <t>2024-02-23 16:38:01</t>
  </si>
  <si>
    <t>SAĞLIKÇILAR DM_35-18-L00544_L-81 ÇAĞDAŞKENT_L02_2325543</t>
  </si>
  <si>
    <t>2024-02-03 10:51:33</t>
  </si>
  <si>
    <t>2024-02-03 19:32:00</t>
  </si>
  <si>
    <t>HİKMET GIDA KÖK _45-72-M00122_HatBaşıAyırıcı_53136426_M04_53136426</t>
  </si>
  <si>
    <t>2024-02-29 13:43:00</t>
  </si>
  <si>
    <t>2024-02-29 19:23:02</t>
  </si>
  <si>
    <t>35-07-K04136_K-4136_B_B_56382390</t>
  </si>
  <si>
    <t>2024-02-09 12:17:23</t>
  </si>
  <si>
    <t>2024-02-09 16:16:25</t>
  </si>
  <si>
    <t>ASARLIK TR-9_35-28-M00590_DIREK TIPI TRAFO HUCRESI_H01_2106331</t>
  </si>
  <si>
    <t>2024-02-20 10:51:19</t>
  </si>
  <si>
    <t>2024-02-20 16:52:50</t>
  </si>
  <si>
    <t>KABAZLI KÖK_45-78-M00675_TAYTAN OFİS ESKİ GİRİŞ_M04_65971363</t>
  </si>
  <si>
    <t>2024-02-06 18:22:14</t>
  </si>
  <si>
    <t>2024-02-06 20:46:00</t>
  </si>
  <si>
    <t>L-261 SİTESPOR_35-18-L00261_ _950450788_ _950450788</t>
  </si>
  <si>
    <t>2024-02-16 07:55:43</t>
  </si>
  <si>
    <t>2024-02-16 16:07:57</t>
  </si>
  <si>
    <t>TR-2/97_45-83-L00097_DAĞITIM TRF TR-2/97_L03_61341031</t>
  </si>
  <si>
    <t>2024-02-15 09:42:39</t>
  </si>
  <si>
    <t>2024-02-15 10:22:00</t>
  </si>
  <si>
    <t>BAKIR KÖK_45-76-M00047_İLYASLAR KARAKURT_M03_72212582</t>
  </si>
  <si>
    <t>2024-02-29 12:54:00</t>
  </si>
  <si>
    <t>2024-02-29 18:45:00</t>
  </si>
  <si>
    <t>TR-174/A_45-78-L00736_SANAL BINA_95002415337_ _95002415337</t>
  </si>
  <si>
    <t>2024-02-23 10:59:50</t>
  </si>
  <si>
    <t>2024-02-23 12:41:20</t>
  </si>
  <si>
    <t>2024-02-21 09:13:08</t>
  </si>
  <si>
    <t>2024-02-21 10:01:00</t>
  </si>
  <si>
    <t>2024-02-29 12:01:53</t>
  </si>
  <si>
    <t>45-75-M00036_GÖRDES TR-36_C_c2_42660192</t>
  </si>
  <si>
    <t>2024-02-11 22:38:02</t>
  </si>
  <si>
    <t>2024-02-12 00:32:54</t>
  </si>
  <si>
    <t>TATAR DM_35-19-M00256_ALİZE-1_M12_2319183</t>
  </si>
  <si>
    <t>2024-02-14 09:42:57</t>
  </si>
  <si>
    <t>2024-02-14 10:31:27</t>
  </si>
  <si>
    <t>35-25-M00100_GÜMÜLDÜR DM_TAHTALI-3_M06_2054413</t>
  </si>
  <si>
    <t>2024-02-27 09:06:22</t>
  </si>
  <si>
    <t>2024-02-27 17:04:19</t>
  </si>
  <si>
    <t>35-19-L00183_GÜLBAHÇE TR-2 (TR-183)_GÜLBAHÇE TR-2 (TR-183)_35-19-L00183_49091734</t>
  </si>
  <si>
    <t>2024-02-25 09:16:30</t>
  </si>
  <si>
    <t>2024-02-25 14:15:01</t>
  </si>
  <si>
    <t>TR-33_45-78-L00033_TR-27_L03_61244316</t>
  </si>
  <si>
    <t>2024-02-06 16:05:00</t>
  </si>
  <si>
    <t>2024-02-06 16:48:00</t>
  </si>
  <si>
    <t>35-09-A00001_EBSO TM_BALATCIK_M16_2314254</t>
  </si>
  <si>
    <t>2024-02-06 20:15:42</t>
  </si>
  <si>
    <t>35-32-L00007_TR-7 (KURTULUŞ PARKI KABİN)_TR-7 (KURTULUŞ PARKI KABİN)_35-32-L00007_72262168</t>
  </si>
  <si>
    <t>2024-02-12 09:17:28</t>
  </si>
  <si>
    <t>2024-02-12 12:13:06</t>
  </si>
  <si>
    <t>35-03-M02566_M-2566_ _910337198_ _910337198</t>
  </si>
  <si>
    <t>2024-02-01 15:09:49</t>
  </si>
  <si>
    <t>2024-02-01 17:04:29</t>
  </si>
  <si>
    <t>2024-02-15 09:35:34</t>
  </si>
  <si>
    <t>2024-02-15 10:05:02</t>
  </si>
  <si>
    <t>2024-02-10 09:44:27</t>
  </si>
  <si>
    <t>2024-02-10 17:21:04</t>
  </si>
  <si>
    <t>35-15-L00069_TR-69 M.ALİ SOYLU GRB. YANIKIR MEVKİİ_TR-69 M.ALİ SOYLU GRB. YANIKIR MEVKİİ_35-15-L00069_2365842</t>
  </si>
  <si>
    <t>2024-02-15 09:16:40</t>
  </si>
  <si>
    <t>2024-02-15 10:33:20</t>
  </si>
  <si>
    <t>35-18-M00147_M-147 SAKIZLIKOY_SANAL BINA_95000649862_ _95000649862</t>
  </si>
  <si>
    <t>2024-02-09 12:21:47</t>
  </si>
  <si>
    <t>2024-02-09 14:44:44</t>
  </si>
  <si>
    <t>35-09-K01938_K-1938_K-1938_35-09-K01938_45353399</t>
  </si>
  <si>
    <t>2024-02-12 09:24:17</t>
  </si>
  <si>
    <t>2024-02-12 13:12:16</t>
  </si>
  <si>
    <t>35-18-L00114_L-114 OVACIK_A_A_91217986_91217986</t>
  </si>
  <si>
    <t>2024-02-22 11:01:47</t>
  </si>
  <si>
    <t>2024-02-22 13:44:32</t>
  </si>
  <si>
    <t>2024-02-24 05:54:24</t>
  </si>
  <si>
    <t>2024-02-24 16:07:00</t>
  </si>
  <si>
    <t>35-19-L00144_GÜLBAHÇE TR-4_DIREK TIPI TRAFO HUCRESI_H01_2079385</t>
  </si>
  <si>
    <t>2024-02-25 09:16:02</t>
  </si>
  <si>
    <t>2024-02-25 14:16:01</t>
  </si>
  <si>
    <t>KÖSEDERE TR-2_35-21-L00125_0_953359494_ _953359494</t>
  </si>
  <si>
    <t>2024-02-13 11:53:41</t>
  </si>
  <si>
    <t>2024-02-13 14:50:37</t>
  </si>
  <si>
    <t>M-2008_35-02-M02008_M-2008_35-02-M02008_65775063</t>
  </si>
  <si>
    <t>2024-02-12 14:11:22</t>
  </si>
  <si>
    <t>2024-02-12 14:40:27</t>
  </si>
  <si>
    <t>TEKELİ TR-12_35-22-M00230_TEKELİ TR-12_35-22-M00230_81471443</t>
  </si>
  <si>
    <t>2024-02-09 13:35:00</t>
  </si>
  <si>
    <t>35-27-M00792_ULUCAK DM_EĞRİDERE-1_M06_2053524</t>
  </si>
  <si>
    <t>2024-02-28 08:48:47</t>
  </si>
  <si>
    <t>2024-02-28 14:34:14</t>
  </si>
  <si>
    <t>35-16-M00036_SEKLİK TR-1_C_C_90935766</t>
  </si>
  <si>
    <t>2024-02-01 09:09:09</t>
  </si>
  <si>
    <t>2024-02-01 17:04:31</t>
  </si>
  <si>
    <t>ILIKSU VADİ EVLERİ TR-244_35-19-M00295_ILIKSU VADİ EVLERİ TR-244_35-19-M00295_72112173</t>
  </si>
  <si>
    <t>2024-02-10 10:10:42</t>
  </si>
  <si>
    <t>35-02-M02075_M-2075_ _913547640_ _913547640</t>
  </si>
  <si>
    <t>2024-02-12 19:45:49</t>
  </si>
  <si>
    <t>2024-02-12 22:05:09</t>
  </si>
  <si>
    <t>KAYMAKÇI DM-2_35-15-M00309_OSB_M04_66415347</t>
  </si>
  <si>
    <t>2024-02-13 09:28:00</t>
  </si>
  <si>
    <t>2024-02-13 09:41:01</t>
  </si>
  <si>
    <t>35-26-A00004_ARSLANLAR TM_SUBAŞI_M19_2057968</t>
  </si>
  <si>
    <t>2024-02-27 13:06:38</t>
  </si>
  <si>
    <t>2024-02-27 13:14:00</t>
  </si>
  <si>
    <t>TEKELİ TR-7 _35-22-M00274_0_955254080_ _955254080</t>
  </si>
  <si>
    <t>2024-02-01 21:02:09</t>
  </si>
  <si>
    <t>2024-02-01 23:40:00</t>
  </si>
  <si>
    <t>2024-02-09 09:26:31</t>
  </si>
  <si>
    <t>2024-02-09 14:30:20</t>
  </si>
  <si>
    <t>35-18-L00331_L-331 DENİZKENT_L-331 DENİZKENT_35-18-L00331_2371956</t>
  </si>
  <si>
    <t>2024-02-17 19:15:02</t>
  </si>
  <si>
    <t>2024-02-17 20:02:26</t>
  </si>
  <si>
    <t>TURGUTLU İM_45-83-A00001_ŞEHİR-3_M10_42295569</t>
  </si>
  <si>
    <t>2024-02-08 06:42:34</t>
  </si>
  <si>
    <t>2024-02-08 07:51:00</t>
  </si>
  <si>
    <t>35-02-M01269_M-1269_TRF_M02_2097994</t>
  </si>
  <si>
    <t>2024-02-01 09:11:20</t>
  </si>
  <si>
    <t>2024-02-01 17:22:12</t>
  </si>
  <si>
    <t>VİLLAKENT TR-9_35-28-M00384_0_953394085_ _953394085</t>
  </si>
  <si>
    <t>2024-02-16 17:47:39</t>
  </si>
  <si>
    <t>2024-02-16 18:12:13</t>
  </si>
  <si>
    <t>2024-02-02 09:04:54</t>
  </si>
  <si>
    <t>2024-02-02 11:56:19</t>
  </si>
  <si>
    <t>35-02-M03450_K-1561_E_E_56381101</t>
  </si>
  <si>
    <t>2024-02-09 09:32:00</t>
  </si>
  <si>
    <t>2024-02-09 15:51:39</t>
  </si>
  <si>
    <t>45-75-M00050_GÖRDES DM_GÖRDES ŞEHİR-2_M03_2083582</t>
  </si>
  <si>
    <t>2024-02-06 10:15:48</t>
  </si>
  <si>
    <t>2024-02-06 10:29:25</t>
  </si>
  <si>
    <t>35-16-A00002_BERGAMA İM-2_TR-A_M05_2055205</t>
  </si>
  <si>
    <t>2024-02-22 20:12:31</t>
  </si>
  <si>
    <t>45-72-A00004_AKSELENDİ İM_AKSELENDİ TR-7_L02_100808376</t>
  </si>
  <si>
    <t>2024-02-08 15:06:44</t>
  </si>
  <si>
    <t>2024-02-08 17:31:00</t>
  </si>
  <si>
    <t>35-26-M00023_TR-23 HASTANE_A_A04_81568851</t>
  </si>
  <si>
    <t>2024-02-22 18:43:07</t>
  </si>
  <si>
    <t>2024-02-22 20:29:54</t>
  </si>
  <si>
    <t>2024-02-17 12:54:04</t>
  </si>
  <si>
    <t>2024-02-17 12:57:00</t>
  </si>
  <si>
    <t>35-04-K03012_K-3012_K-912_K01_2053174</t>
  </si>
  <si>
    <t>2024-02-01 10:21:31</t>
  </si>
  <si>
    <t>2024-02-01 17:32:18</t>
  </si>
  <si>
    <t>K-2433_35-04-K02433_ _99298157_ _99298157</t>
  </si>
  <si>
    <t>2024-02-04 21:44:52</t>
  </si>
  <si>
    <t>2024-02-05 01:01:51</t>
  </si>
  <si>
    <t>35-02-M00850_M-850 KARAÇAM KÖK_BENZİNLİK_M08_2065602</t>
  </si>
  <si>
    <t>2024-02-28 09:32:35</t>
  </si>
  <si>
    <t>2024-02-28 13:22:32</t>
  </si>
  <si>
    <t>SALİHLİ İM_45-78-A00001_ŞEHİR-4_L15_48928862</t>
  </si>
  <si>
    <t>2024-02-06 16:24:00</t>
  </si>
  <si>
    <t>35-21-L00113_BOYABAĞ TR-1_BOYABAĞ TR-1_35-21-L00113_2373867</t>
  </si>
  <si>
    <t>2024-02-18 09:20:47</t>
  </si>
  <si>
    <t>2024-02-18 16:20:52</t>
  </si>
  <si>
    <t>35-28-M00069_ULUKENT DM-1/16_ESKİ KARŞIYAKA_M06_66552881</t>
  </si>
  <si>
    <t>2024-02-18 12:52:07</t>
  </si>
  <si>
    <t>2024-02-18 18:49:12</t>
  </si>
  <si>
    <t>35-26-M00435_ÇAPAK KÖK_DAĞKIZILCA-2 ÇIKIŞ_M05_66033272</t>
  </si>
  <si>
    <t>2024-02-14 09:40:14</t>
  </si>
  <si>
    <t>2024-02-14 10:05:18</t>
  </si>
  <si>
    <t>2024-02-03 18:00:30</t>
  </si>
  <si>
    <t>2024-02-03 22:00:00</t>
  </si>
  <si>
    <t>YAZIBAŞI DM-4_35-26-M00633_H.K. KÖK_M05_2083163</t>
  </si>
  <si>
    <t>2024-02-03 15:27:28</t>
  </si>
  <si>
    <t>2024-02-03 15:45:01</t>
  </si>
  <si>
    <t>35-26-M00001_TORBALI DM_TR-55 YENİ TEZCANLAR_M02_2056484</t>
  </si>
  <si>
    <t>2024-02-24 07:37:16</t>
  </si>
  <si>
    <t>2024-02-24 07:49:00</t>
  </si>
  <si>
    <t>35-30-L00140_GÖKÇEAĞIL TR-2_D_D_91035439_91035439</t>
  </si>
  <si>
    <t>2024-02-25 16:12:19</t>
  </si>
  <si>
    <t>2024-02-25 19:07:47</t>
  </si>
  <si>
    <t>35-03-M03434_M-3434(YATIRIM REZERVE)_M-3434(YATIRIM REZERVE)_35-03-M03434_88207857</t>
  </si>
  <si>
    <t>2024-02-06 15:00:00</t>
  </si>
  <si>
    <t>2024-02-06 16:14:46</t>
  </si>
  <si>
    <t>35-10-M02486_M-2486 DADAŞKENT TR-2_TRAFO_M02_50112803</t>
  </si>
  <si>
    <t>2024-02-01 10:41:28</t>
  </si>
  <si>
    <t>2024-02-01 11:50:49</t>
  </si>
  <si>
    <t>ALİZE KÖK_35-18-M00059_ALAÇATI TM (URLA-1)_M10_72185135</t>
  </si>
  <si>
    <t>2024-02-09 12:01:34</t>
  </si>
  <si>
    <t>2024-02-09 15:37:18</t>
  </si>
  <si>
    <t>35-02-M00850_M-850 KARAÇAM KÖK_BENZİNLİK_M08_2065732</t>
  </si>
  <si>
    <t>2024-02-28 13:36:33</t>
  </si>
  <si>
    <t>2024-02-28 14:59:44</t>
  </si>
  <si>
    <t>2024-02-13 13:10:02</t>
  </si>
  <si>
    <t>2024-02-13 15:26:21</t>
  </si>
  <si>
    <t>MENEMEN TR-66_35-28-L00066_Funda_953380019_ _953380019</t>
  </si>
  <si>
    <t>2024-02-14 15:16:01</t>
  </si>
  <si>
    <t>2024-02-14 18:55:58</t>
  </si>
  <si>
    <t>35-17-M00070_TR-70_ _950300734_ _950300734</t>
  </si>
  <si>
    <t>2024-02-29 15:13:53</t>
  </si>
  <si>
    <t>2024-02-29 17:06:29</t>
  </si>
  <si>
    <t>35-16-L00081_TR-81_47591135_47591135_56353468_56353468</t>
  </si>
  <si>
    <t>2024-02-26 09:00:55</t>
  </si>
  <si>
    <t>2024-02-26 14:44:01</t>
  </si>
  <si>
    <t>35-18-L00207_L-207 MERKEZTUR_L-207 MERKEZTUR_35-18-L00207_2372712</t>
  </si>
  <si>
    <t>2024-02-29 10:00:00</t>
  </si>
  <si>
    <t>2024-02-29 11:22:34</t>
  </si>
  <si>
    <t>SUCAHLI TR-1_35-24-M00103_SUCAHLI TR-1_35-24-M00103_2376344</t>
  </si>
  <si>
    <t>2024-02-12 17:31:34</t>
  </si>
  <si>
    <t>2024-02-12 17:59:35</t>
  </si>
  <si>
    <t>35-19-M00200_BARBAROS TR-2_DIREK TIPI TRAFO HUCRESI_H01_2057022</t>
  </si>
  <si>
    <t>2024-02-14 09:12:07</t>
  </si>
  <si>
    <t>2024-02-14 17:21:15</t>
  </si>
  <si>
    <t>2024-02-06 10:00:00</t>
  </si>
  <si>
    <t>2024-02-06 10:25:39</t>
  </si>
  <si>
    <t>35-04-A00002_KARŞIYAKA GIS TM_Karşıyaka-6_K13_2310423</t>
  </si>
  <si>
    <t>2024-02-22 15:18:01</t>
  </si>
  <si>
    <t>2024-02-22 16:45:40</t>
  </si>
  <si>
    <t>35-27-L00230_BAĞYURDU DM-1/12_BAĞYURDU VE KÖYLER ENH_L01_72158588</t>
  </si>
  <si>
    <t>2024-02-13 11:55:51</t>
  </si>
  <si>
    <t>2024-02-13 13:42:28</t>
  </si>
  <si>
    <t>35-18-M00089_M-89_M-89_35-18-M00089_82757156</t>
  </si>
  <si>
    <t>2024-02-14 09:00:48</t>
  </si>
  <si>
    <t>2024-02-14 09:29:11</t>
  </si>
  <si>
    <t>AKALAN TR-1_35-27-M00433_DIREK TIPI TRAFO HUCRESI_H01_2051132</t>
  </si>
  <si>
    <t>2024-02-20 13:43:36</t>
  </si>
  <si>
    <t>2024-02-20 14:23:18</t>
  </si>
  <si>
    <t>M-2615 _35-01-M02615_B_B_56366127_56366127</t>
  </si>
  <si>
    <t>2024-02-09 03:23:16</t>
  </si>
  <si>
    <t>2024-02-09 05:48:55</t>
  </si>
  <si>
    <t>L-319 BAHÇELİEVLER-2_35-18-L00319_L-319 BAHÇELİEVLER-2_35-18-L00319_2371962</t>
  </si>
  <si>
    <t>2024-02-10 15:15:56</t>
  </si>
  <si>
    <t>45-82-A00004_SOMA B SANTRALİ TM_DM-1 FİDER-1 (2H05)_M022_66326541</t>
  </si>
  <si>
    <t>2024-02-08 18:27:00</t>
  </si>
  <si>
    <t>2024-02-08 19:05:00</t>
  </si>
  <si>
    <t>MURADİYE TR-4_45-71-M02427_ _953176601_ _953176601</t>
  </si>
  <si>
    <t>2024-02-01 11:34:01</t>
  </si>
  <si>
    <t>2024-02-01 13:27:55</t>
  </si>
  <si>
    <t>2024-02-06 23:50:42</t>
  </si>
  <si>
    <t>2024-02-07 03:17:43</t>
  </si>
  <si>
    <t>35-18-L00224_L-224 SİBAM EVLERİ_10386751_10386751_56376392_56376392</t>
  </si>
  <si>
    <t>2024-02-28 22:48:17</t>
  </si>
  <si>
    <t>2024-02-29 02:31:43</t>
  </si>
  <si>
    <t>K-1153_35-03-K01153_ _98531929_ _98531929</t>
  </si>
  <si>
    <t>2024-02-04 07:18:22</t>
  </si>
  <si>
    <t>2024-02-04 10:14:25</t>
  </si>
  <si>
    <t>35-32-L00014_TR-14_TR-14_35-32-L00014_65827180</t>
  </si>
  <si>
    <t>2024-02-11 09:07:52</t>
  </si>
  <si>
    <t>2024-02-11 15:53:00</t>
  </si>
  <si>
    <t>K-112_35-01-K00112_ _911629459_ _911629459</t>
  </si>
  <si>
    <t>2024-02-13 19:09:02</t>
  </si>
  <si>
    <t>2024-02-13 20:19:27</t>
  </si>
  <si>
    <t>35-09-A00001_EBSO TM_EBSO-20_K49_2062850</t>
  </si>
  <si>
    <t>2024-02-07 11:12:25</t>
  </si>
  <si>
    <t>2024-02-07 13:10:00</t>
  </si>
  <si>
    <t>SARUHANLI TR-25_45-80-M00025_TR-135 PAĞMAT ÖZEL_M03_72203476</t>
  </si>
  <si>
    <t>2024-02-11 14:53:39</t>
  </si>
  <si>
    <t>2024-02-11 15:31:25</t>
  </si>
  <si>
    <t>2024-02-11 09:16:58</t>
  </si>
  <si>
    <t>2024-02-11 14:33:31</t>
  </si>
  <si>
    <t>K-405_35-02-K00405_B_B_56363139_56363139</t>
  </si>
  <si>
    <t>2024-02-02 12:30:37</t>
  </si>
  <si>
    <t>2024-02-02 17:05:19</t>
  </si>
  <si>
    <t>35-31-L00301_İĞDELİ TR-2_İĞDELİ TR-2_35-31-L00301_2364743</t>
  </si>
  <si>
    <t>2024-02-11 09:22:42</t>
  </si>
  <si>
    <t>2024-02-11 15:26:26</t>
  </si>
  <si>
    <t>35-18-L00287_L-287 SCOTCH PARK _8989607_8989607_56371860_56371860</t>
  </si>
  <si>
    <t>2024-02-24 09:04:28</t>
  </si>
  <si>
    <t>2024-02-24 14:25:39</t>
  </si>
  <si>
    <t>35-17-M00089_TR-89___56355270</t>
  </si>
  <si>
    <t>2024-02-01 11:43:35</t>
  </si>
  <si>
    <t>2024-02-01 14:11:41</t>
  </si>
  <si>
    <t>2024-02-22 09:01:32</t>
  </si>
  <si>
    <t>2024-02-22 15:08:05</t>
  </si>
  <si>
    <t>35-01-M02383_M-2383_M-1638_M02_80310517</t>
  </si>
  <si>
    <t>2024-02-14 07:03:22</t>
  </si>
  <si>
    <t>2024-02-14 09:04:09</t>
  </si>
  <si>
    <t>M-3198 (YATIRIM REZERVE)_35-01-M03198_E_E_56381839_56381839</t>
  </si>
  <si>
    <t>2024-02-09 16:10:23</t>
  </si>
  <si>
    <t>2024-02-09 21:19:21</t>
  </si>
  <si>
    <t>35-19-A00001_URLA İM_TR-77_L10_100779801</t>
  </si>
  <si>
    <t>2024-02-14 22:36:34</t>
  </si>
  <si>
    <t>2024-02-14 23:53:40</t>
  </si>
  <si>
    <t>35-27-M00593_TEKNOPET KÖK-2_ARMUTLU TR-21/TR-22/A.CANCAN SULAMA GRUBU_M02_72162540</t>
  </si>
  <si>
    <t>2024-02-10 13:28:42</t>
  </si>
  <si>
    <t>2024-02-10 14:06:16</t>
  </si>
  <si>
    <t>2024-02-07 08:45:51</t>
  </si>
  <si>
    <t>2024-02-07 08:48:31</t>
  </si>
  <si>
    <t>NASMED KÖK_35-15-M00445_GES ÇIKIŞ_M03_93882584</t>
  </si>
  <si>
    <t>2024-02-22 17:46:19</t>
  </si>
  <si>
    <t>2024-02-22 19:14:19</t>
  </si>
  <si>
    <t>35-04-M01802_M-1802_M-1177_M02_2085990</t>
  </si>
  <si>
    <t>2024-02-07 18:12:14</t>
  </si>
  <si>
    <t>2024-02-07 21:23:13</t>
  </si>
  <si>
    <t>35-16-L00065_TR-65_E_E02_5771045</t>
  </si>
  <si>
    <t>2024-02-07 18:13:50</t>
  </si>
  <si>
    <t>2024-02-07 22:38:24</t>
  </si>
  <si>
    <t>PANCAR OSB DM-1_35-26-M00869_AYRANCILAR DM-5_M37_2122985</t>
  </si>
  <si>
    <t>2024-02-08 17:40:12</t>
  </si>
  <si>
    <t>2024-02-08 17:47:00</t>
  </si>
  <si>
    <t>35-01-K01405_K-1405_B_k4705/b1_5881625</t>
  </si>
  <si>
    <t>2024-02-05 12:56:18</t>
  </si>
  <si>
    <t>2024-02-01 11:09:51</t>
  </si>
  <si>
    <t>2024-02-01 15:56:16</t>
  </si>
  <si>
    <t>K-4784_35-01-K04784_ _911547473_ _911547473</t>
  </si>
  <si>
    <t>2024-02-09 01:17:29</t>
  </si>
  <si>
    <t>2024-02-09 02:12:50</t>
  </si>
  <si>
    <t>M-2898_35-02-M02898_ _97459649_ _97459649</t>
  </si>
  <si>
    <t>2024-02-14 20:18:20</t>
  </si>
  <si>
    <t>2024-02-14 21:45:39</t>
  </si>
  <si>
    <t>35-01-K01809_K-1809_R_R1_5869126</t>
  </si>
  <si>
    <t>2024-02-01 13:48:27</t>
  </si>
  <si>
    <t>2024-02-01 16:48:12</t>
  </si>
  <si>
    <t>35-16-L00073_TR-73_TR-76_L02_71993446</t>
  </si>
  <si>
    <t>2024-02-02 09:02:58</t>
  </si>
  <si>
    <t>2024-02-02 16:52:28</t>
  </si>
  <si>
    <t>45-72-A00004_AKSELENDİ İM_MORALILAR_L09_100808371</t>
  </si>
  <si>
    <t>2024-02-07 09:29:04</t>
  </si>
  <si>
    <t>2024-02-07 19:02:19</t>
  </si>
  <si>
    <t>MENDERES DM-4/TR-1_35-22-M00004_DAĞITIM TRAFO MENDERES DM-4/TR-1_M17_2104470</t>
  </si>
  <si>
    <t>2024-02-12 16:57:23</t>
  </si>
  <si>
    <t>2024-02-12 17:24:11</t>
  </si>
  <si>
    <t>35-28-A00002_ULUCAK TM_ÇİĞLİ-1_M04_2061776</t>
  </si>
  <si>
    <t>2024-02-01 12:03:51</t>
  </si>
  <si>
    <t>2024-02-01 13:12:19</t>
  </si>
  <si>
    <t>35-02-M01854_M-1854 YAKAKÖY TR-3_A_A_91246039</t>
  </si>
  <si>
    <t>2024-02-08 09:12:10</t>
  </si>
  <si>
    <t>2024-02-08 16:13:29</t>
  </si>
  <si>
    <t>35-01-K00742_K-742_F_k742/f1_5897565</t>
  </si>
  <si>
    <t>2024-02-06 21:33:50</t>
  </si>
  <si>
    <t>2024-02-07 01:19:10</t>
  </si>
  <si>
    <t>35-18-L00145_L-145 DALYAN DM_7490971_7490971_56368776</t>
  </si>
  <si>
    <t>2024-02-11 10:00:37</t>
  </si>
  <si>
    <t>2024-02-11 15:24:27</t>
  </si>
  <si>
    <t>ULUKENT DM-3_35-28-M00003_0_953382536_ _953382536</t>
  </si>
  <si>
    <t>2024-02-15 14:00:06</t>
  </si>
  <si>
    <t>2024-02-15 15:49:47</t>
  </si>
  <si>
    <t>35-03-M01000_M-1000_M-1642_M01_41972776</t>
  </si>
  <si>
    <t>2024-02-29 10:18:59</t>
  </si>
  <si>
    <t>2024-02-29 11:03:48</t>
  </si>
  <si>
    <t>35-17-M00700_DM-8_A_A_83714373</t>
  </si>
  <si>
    <t>2024-02-02 14:01:02</t>
  </si>
  <si>
    <t>2024-02-02 15:46:11</t>
  </si>
  <si>
    <t>45-72-L00550_BALLICA TR-4_BALLICA TR-4_45-72-L00550_2363202</t>
  </si>
  <si>
    <t>2024-02-11 17:30:11</t>
  </si>
  <si>
    <t>2024-02-11 18:07:13</t>
  </si>
  <si>
    <t>35-17-A00006_ALOSBİ TM_ADALET-2_M08_2054691</t>
  </si>
  <si>
    <t>2024-02-10 09:16:48</t>
  </si>
  <si>
    <t>2024-02-10 10:36:00</t>
  </si>
  <si>
    <t>35-01-K00742_K-742_A_k742/a1_5897629</t>
  </si>
  <si>
    <t>2024-02-06 21:32:30</t>
  </si>
  <si>
    <t>2024-02-07 01:16:09</t>
  </si>
  <si>
    <t>2024-02-07 11:56:48</t>
  </si>
  <si>
    <t>2024-02-07 14:20:29</t>
  </si>
  <si>
    <t>2024-02-01 10:03:36</t>
  </si>
  <si>
    <t>2024-02-01 13:04:50</t>
  </si>
  <si>
    <t>35-28-M00200_HAYKIRAN TR-1_B_B_91439235</t>
  </si>
  <si>
    <t>2024-02-06 14:03:31</t>
  </si>
  <si>
    <t>2024-02-06 17:54:47</t>
  </si>
  <si>
    <t>35-27-M00045_TR-45_B_B02b_66364611</t>
  </si>
  <si>
    <t>2024-02-11 07:23:19</t>
  </si>
  <si>
    <t>2024-02-11 09:09:52</t>
  </si>
  <si>
    <t>35-01-K04022_K-4022_B_b3_5908770</t>
  </si>
  <si>
    <t>2024-02-05 14:20:22</t>
  </si>
  <si>
    <t>2024-02-05 17:45:03</t>
  </si>
  <si>
    <t>35-15-L00866_KAYAKÖY DM_KAYAKÖY MERKEZ _L06_72307056</t>
  </si>
  <si>
    <t>2024-02-02 13:50:58</t>
  </si>
  <si>
    <t>2024-02-02 14:42:02</t>
  </si>
  <si>
    <t>45-78-L00077_TR-77_D_D_91080739_91080739</t>
  </si>
  <si>
    <t>2024-02-23 16:38:28</t>
  </si>
  <si>
    <t>2024-02-23 20:10:35</t>
  </si>
  <si>
    <t>35-27-M00792_ULUCAK DM_EĞRİDERE-2_M18_2052607</t>
  </si>
  <si>
    <t>2024-02-28 09:43:20</t>
  </si>
  <si>
    <t>2024-02-28 14:35:00</t>
  </si>
  <si>
    <t>2024-02-07 08:45:16</t>
  </si>
  <si>
    <t>2024-02-07 10:46:20</t>
  </si>
  <si>
    <t>45-76-M00043_KIRKAĞAÇ DM_GELENBE_M03_72247483</t>
  </si>
  <si>
    <t>2024-02-05 13:34:42</t>
  </si>
  <si>
    <t>2024-02-05 13:42:00</t>
  </si>
  <si>
    <t>GÜLBAHÇE TR-4_35-19-L00144_GÜLBAHÇE TR-4_35-19-L00144_2350399</t>
  </si>
  <si>
    <t>2024-02-29 09:32:05</t>
  </si>
  <si>
    <t>2024-02-29 16:50:55</t>
  </si>
  <si>
    <t>35-04-A00001_BOSTANLI GIS TM_Bostanlı-5_K05_2311273</t>
  </si>
  <si>
    <t>2024-02-27 04:11:14</t>
  </si>
  <si>
    <t>2024-02-27 05:54:59</t>
  </si>
  <si>
    <t>35-17-M00470_M-470_C_C03_66162937</t>
  </si>
  <si>
    <t>2024-02-06 17:01:37</t>
  </si>
  <si>
    <t>2024-02-06 18:55:20</t>
  </si>
  <si>
    <t>DM-1/TR-12 (TR-58) ALPKENT_35-26-M00058_0_956625807_ _956625807</t>
  </si>
  <si>
    <t>2024-02-11 10:48:41</t>
  </si>
  <si>
    <t>2024-02-11 11:46:10</t>
  </si>
  <si>
    <t>35-04-A00002_KARŞIYAKA GIS TM_Karşıyaka-17_K31_2053605</t>
  </si>
  <si>
    <t>2024-02-16 03:03:02</t>
  </si>
  <si>
    <t>2024-02-16 04:33:16</t>
  </si>
  <si>
    <t>2024-02-15 08:49:24</t>
  </si>
  <si>
    <t>2024-02-15 16:00:10</t>
  </si>
  <si>
    <t>45-71-M00103_AŞAĞIÇOBANİSA TR-3_C_C_56385628_56385628</t>
  </si>
  <si>
    <t>2024-02-23 08:27:18</t>
  </si>
  <si>
    <t>2024-02-23 13:44:52</t>
  </si>
  <si>
    <t>35-17-M00577_M-577 (DM-6/17)_C_C01_60797532</t>
  </si>
  <si>
    <t>2024-02-07 11:57:54</t>
  </si>
  <si>
    <t>2024-02-07 12:46:27</t>
  </si>
  <si>
    <t>35-19-M00281_DM-5/19 (TR-281)_6123611_B02_5934933</t>
  </si>
  <si>
    <t>2024-02-09 09:56:36</t>
  </si>
  <si>
    <t>2024-02-09 13:27:21</t>
  </si>
  <si>
    <t>35-03-M01002_M-1002_ _910656510_ _910656510</t>
  </si>
  <si>
    <t>2024-02-14 08:06:25</t>
  </si>
  <si>
    <t>2024-02-14 08:23:34</t>
  </si>
  <si>
    <t>35-21-L00167_MORDOĞAN YUVAM SİTESİ TR_MORDOĞAN YUVAM SİTESİ TR_35-21-L00167_72200546</t>
  </si>
  <si>
    <t>2024-02-18 10:36:39</t>
  </si>
  <si>
    <t>2024-02-18 15:11:46</t>
  </si>
  <si>
    <t>35-04-A00003_ŞEMİKLER TM_DEMİRKÖPRÜ_M16_2055339</t>
  </si>
  <si>
    <t>2024-02-07 17:42:28</t>
  </si>
  <si>
    <t>K-907_35-04-K00907_Huzur_99104831_ _99104831</t>
  </si>
  <si>
    <t>2024-02-12 10:03:48</t>
  </si>
  <si>
    <t>2024-02-12 11:24:12</t>
  </si>
  <si>
    <t>35-15-L00858_EMİRLİ TR-2_EMİRLİ TR-2_35-15-L00858_65832161</t>
  </si>
  <si>
    <t>2024-02-27 14:34:09</t>
  </si>
  <si>
    <t>2024-02-27 18:30:21</t>
  </si>
  <si>
    <t>35-22-M00103_AĞAÇ İŞLERİ TR-3_9419123_TR3/D2_5933637</t>
  </si>
  <si>
    <t>2024-02-28 07:56:37</t>
  </si>
  <si>
    <t>2024-02-28 10:37:22</t>
  </si>
  <si>
    <t>TEPEBOZ TR-3_35-21-L00062_DAĞITIM TRAFO TEPEBOZ TR-3_L03_72177038</t>
  </si>
  <si>
    <t>2024-02-16 13:35:09</t>
  </si>
  <si>
    <t>2024-02-16 16:37:00</t>
  </si>
  <si>
    <t>35-31-L00052_KARAMAN OKUL YANI TR-2_KARAMAN OKUL YANI TR-2_35-31-L00052_2364616</t>
  </si>
  <si>
    <t>2024-02-28 16:03:42</t>
  </si>
  <si>
    <t>2024-02-28 17:27:42</t>
  </si>
  <si>
    <t>35-01-A00007_BOZYAKA TM_GÖZTEPE-2_M06_2064770</t>
  </si>
  <si>
    <t>2024-02-14 05:51:32</t>
  </si>
  <si>
    <t>35-01-K00649_K-649_F_F3_5895553</t>
  </si>
  <si>
    <t>2024-02-22 20:51:33</t>
  </si>
  <si>
    <t>2024-02-22 21:40:15</t>
  </si>
  <si>
    <t>35-02-A00006_IŞIKLAR TM_BOĞAZİÇİ-1_M04_2307645</t>
  </si>
  <si>
    <t>2024-02-02 09:05:27</t>
  </si>
  <si>
    <t>2024-02-02 10:18:20</t>
  </si>
  <si>
    <t>35-01-K02850_K-2850_K-190_K02_42797737</t>
  </si>
  <si>
    <t>2024-02-07 12:12:21</t>
  </si>
  <si>
    <t>BUCA TM_35-03-A00003_Kuru Çeşme_M33_2054877</t>
  </si>
  <si>
    <t>2024-02-29 09:31:06</t>
  </si>
  <si>
    <t>2024-02-29 10:21:44</t>
  </si>
  <si>
    <t>2024-02-20 11:00:41</t>
  </si>
  <si>
    <t>2024-02-20 16:25:00</t>
  </si>
  <si>
    <t>2024-02-08 10:02:09</t>
  </si>
  <si>
    <t>2024-02-08 16:52:42</t>
  </si>
  <si>
    <t>35-03-M03440_M-3440(YATIRIM REZERVE)_M-3440(YATIRIM REZERVE)_35-03-M03440_88208343</t>
  </si>
  <si>
    <t>2024-02-07 13:16:50</t>
  </si>
  <si>
    <t>2024-02-07 13:53:36</t>
  </si>
  <si>
    <t>35-02-M03450_K-1561_D_D_56381087</t>
  </si>
  <si>
    <t>2024-02-08 09:52:41</t>
  </si>
  <si>
    <t>2024-02-08 15:42:28</t>
  </si>
  <si>
    <t>35-02-M03450_K-1561_B_B_56381086</t>
  </si>
  <si>
    <t>2024-02-08 09:41:30</t>
  </si>
  <si>
    <t>2024-02-08 15:41:51</t>
  </si>
  <si>
    <t>K-177_35-07-K00177_ _965844486_ _965844486</t>
  </si>
  <si>
    <t>2024-02-12 16:52:24</t>
  </si>
  <si>
    <t>2024-02-12 20:58:23</t>
  </si>
  <si>
    <t>BAHATTİN DOĞANER KÖK_35-27-M00482_HatBaşıAyırıcı_53133728_M05_53133728</t>
  </si>
  <si>
    <t>2024-02-10 11:02:51</t>
  </si>
  <si>
    <t>2024-02-10 11:30:45</t>
  </si>
  <si>
    <t>35-20-L00054_TR-1-5/10_TR-1-5/10_35-20-L00054_2355330</t>
  </si>
  <si>
    <t>2024-02-23 09:59:34</t>
  </si>
  <si>
    <t>2024-02-23 16:55:15</t>
  </si>
  <si>
    <t>2024-02-29 10:47:24</t>
  </si>
  <si>
    <t>2024-02-29 11:07:30</t>
  </si>
  <si>
    <t>KIRKAĞAÇ DM_45-76-M00043_AKHİSAR_M08_72247474</t>
  </si>
  <si>
    <t>2024-02-29 13:00:35</t>
  </si>
  <si>
    <t>2024-02-29 15:10:00</t>
  </si>
  <si>
    <t>M-3075(YATIRIM REZERVE)_35-03-M03075_M-3075(YATIRIM REZERVE)_35-03-M03075_80739304</t>
  </si>
  <si>
    <t>2024-02-08 14:41:17</t>
  </si>
  <si>
    <t>2024-02-08 18:16:01</t>
  </si>
  <si>
    <t>K-342_35-02-K00342_ _910161404_ _910161404</t>
  </si>
  <si>
    <t>2024-02-09 17:55:09</t>
  </si>
  <si>
    <t>2024-02-09 20:34:52</t>
  </si>
  <si>
    <t>45-72-A00004_AKSELENDİ İM_MORALILAR_L09_100808540</t>
  </si>
  <si>
    <t>2024-02-08 09:35:09</t>
  </si>
  <si>
    <t>2024-02-08 18:45:44</t>
  </si>
  <si>
    <t>DM-1/TR-29_35-26-M01588_DM-1/TR-29_35-26-M01588_85855519</t>
  </si>
  <si>
    <t>2024-02-20 10:11:36</t>
  </si>
  <si>
    <t>2024-02-20 11:28:55</t>
  </si>
  <si>
    <t>TR-144_35-19-M00144_5856944_5856944_56376351_56376351</t>
  </si>
  <si>
    <t>2024-02-25 13:13:30</t>
  </si>
  <si>
    <t>TR-1-2/1_35-20-L00007_0_955204651_ _955204651</t>
  </si>
  <si>
    <t>2024-02-09 11:17:50</t>
  </si>
  <si>
    <t>2024-02-09 14:28:03</t>
  </si>
  <si>
    <t>2024-02-08 12:51:01</t>
  </si>
  <si>
    <t>2024-02-08 17:25:21</t>
  </si>
  <si>
    <t>35-07-K04260_K-4260_B_979/b2_5802614</t>
  </si>
  <si>
    <t>2024-02-23 10:05:59</t>
  </si>
  <si>
    <t>2024-02-23 12:09:21</t>
  </si>
  <si>
    <t>35-02-M03451_M-3451(YATIRIM REZERVE)_D_D_56372283</t>
  </si>
  <si>
    <t>2024-02-09 09:01:46</t>
  </si>
  <si>
    <t>2024-02-09 15:48:53</t>
  </si>
  <si>
    <t>2024-02-08 10:56:06</t>
  </si>
  <si>
    <t>2024-02-08 11:01:00</t>
  </si>
  <si>
    <t>L-331 DENİZKENT_35-18-L00331_B_B_91253189_91253189</t>
  </si>
  <si>
    <t>2024-02-17 12:42:14</t>
  </si>
  <si>
    <t>2024-02-14 08:34:06</t>
  </si>
  <si>
    <t>2024-02-14 12:08:59</t>
  </si>
  <si>
    <t>SOMA DM-1_45-82-M00050_TR-7/2_M11_60207316</t>
  </si>
  <si>
    <t>2024-02-08 17:42:00</t>
  </si>
  <si>
    <t>2024-02-08 19:44:32</t>
  </si>
  <si>
    <t>DM-8_45-72-L00980_DM-12/TR-1_L04_67047413</t>
  </si>
  <si>
    <t>2024-02-19 14:29:02</t>
  </si>
  <si>
    <t>2024-02-19 14:43:30</t>
  </si>
  <si>
    <t>35-30-M00079_ÇANDARLI TATİL KÖYÜ KÖK-11_ÇANDARLI TATİL KÖYÜ_M04_72085947</t>
  </si>
  <si>
    <t>2024-02-20 02:20:58</t>
  </si>
  <si>
    <t>2024-02-20 03:07:58</t>
  </si>
  <si>
    <t>2024-02-01 09:14:49</t>
  </si>
  <si>
    <t>2024-02-01 11:12:46</t>
  </si>
  <si>
    <t>BAĞARASI TR-1_35-23-M00170_BAĞARASI TR-1_35-23-M00170_59847239</t>
  </si>
  <si>
    <t>2024-02-29 21:55:05</t>
  </si>
  <si>
    <t>2024-02-29 22:20:36</t>
  </si>
  <si>
    <t>35-26-M00208_DOMİNOS KÖK_BEŞİKÇİOĞLU_M03_65962998</t>
  </si>
  <si>
    <t>2024-02-10 13:20:39</t>
  </si>
  <si>
    <t>2024-02-10 17:41:14</t>
  </si>
  <si>
    <t>35-02-M02431_M-2431_ _911796317_ _911796317</t>
  </si>
  <si>
    <t>2024-02-19 17:15:03</t>
  </si>
  <si>
    <t>2024-02-19 20:54:00</t>
  </si>
  <si>
    <t>BİRGİ DM_35-15-L01013_YOLÜSTÜ İM_L10_67562409</t>
  </si>
  <si>
    <t>2024-02-17 18:21:13</t>
  </si>
  <si>
    <t>2024-02-17 19:26:14</t>
  </si>
  <si>
    <t>AKGEDİK KÖK-3_45-71-M00164_AKGEDİK_M02_55994694</t>
  </si>
  <si>
    <t>2024-02-07 11:09:22</t>
  </si>
  <si>
    <t>2024-02-07 13:56:40</t>
  </si>
  <si>
    <t>K-463_35-01-K00463_R_R_56355145_56355145</t>
  </si>
  <si>
    <t>2024-02-06 09:26:38</t>
  </si>
  <si>
    <t>2024-02-06 10:18:00</t>
  </si>
  <si>
    <t>M-3415(YATIRIM REZERVE)_35-03-M03415_M-3415(YATIRIM REZERVE)_35-03-M03415_88064879</t>
  </si>
  <si>
    <t>2024-02-09 20:00:00</t>
  </si>
  <si>
    <t>2024-02-09 21:01:33</t>
  </si>
  <si>
    <t>45-82-M00257_CENKYERİ TR-2_ _945534477_ _945534477</t>
  </si>
  <si>
    <t>2024-02-23 01:10:27</t>
  </si>
  <si>
    <t>2024-02-23 03:42:55</t>
  </si>
  <si>
    <t>45-78-L00037_TR-37___56387680</t>
  </si>
  <si>
    <t>2024-02-09 16:20:59</t>
  </si>
  <si>
    <t>2024-02-09 17:09:22</t>
  </si>
  <si>
    <t>M-1885_35-02-M01885_ _99747582_ _99747582</t>
  </si>
  <si>
    <t>2024-02-13 11:37:49</t>
  </si>
  <si>
    <t>K-660_35-04-K00660_Gürsel_99764861_ _99764861</t>
  </si>
  <si>
    <t>2024-02-10 13:16:10</t>
  </si>
  <si>
    <t>2024-02-10 14:41:59</t>
  </si>
  <si>
    <t>K-4184_35-04-K04184_K-4680_K04_2113868</t>
  </si>
  <si>
    <t>2024-02-05 15:42:39</t>
  </si>
  <si>
    <t>2024-02-05 18:37:32</t>
  </si>
  <si>
    <t>45-78-M01387_SALİHLİ TR-85/A_ _953263688_ _953263688</t>
  </si>
  <si>
    <t>2024-02-10 09:35:22</t>
  </si>
  <si>
    <t>2024-02-10 11:28:43</t>
  </si>
  <si>
    <t>GERMİYAN İM_35-18-A00004_ŞİFNE_L06_2313576</t>
  </si>
  <si>
    <t>2024-02-28 18:15:51</t>
  </si>
  <si>
    <t>TATAR DM_35-19-M00256_ALİZE-1_M12_2053774</t>
  </si>
  <si>
    <t>2024-02-26 13:09:35</t>
  </si>
  <si>
    <t>2024-02-26 13:54:46</t>
  </si>
  <si>
    <t>2024-02-08 09:48:44</t>
  </si>
  <si>
    <t>2024-02-08 17:57:22</t>
  </si>
  <si>
    <t>35-27-A00001_ARMUTLU İM_TR-1 34.5_M02_100963092</t>
  </si>
  <si>
    <t>2024-02-01 10:45:51</t>
  </si>
  <si>
    <t>2024-02-01 13:09:11</t>
  </si>
  <si>
    <t>L-33_35-14-L00033_L-33_35-14-L00033_2374321</t>
  </si>
  <si>
    <t>2024-02-22 11:44:45</t>
  </si>
  <si>
    <t>2024-02-22 13:58:40</t>
  </si>
  <si>
    <t>L-300 DM_35-18-L00300_PETEK_L11_2332977</t>
  </si>
  <si>
    <t>2024-02-27 08:54:08</t>
  </si>
  <si>
    <t>2024-02-27 09:52:24</t>
  </si>
  <si>
    <t>35-28-M00175_ASARLIK DM-3/8_0_953378480_ _953378480</t>
  </si>
  <si>
    <t>2024-02-22 10:39:15</t>
  </si>
  <si>
    <t>2024-02-22 17:39:21</t>
  </si>
  <si>
    <t>ATAKENT DM (M-2214)_35-09-M02214_ATAKENT-1_M11_2307765</t>
  </si>
  <si>
    <t>35-07-K00210_K-210_B_B_56376229</t>
  </si>
  <si>
    <t>2024-02-15 07:18:05</t>
  </si>
  <si>
    <t>2024-02-15 10:50:45</t>
  </si>
  <si>
    <t>35-28-M00178_ASARLIK DM-3_DAĞITIM TRAFO ASARLIK DM-3_M03_2326749</t>
  </si>
  <si>
    <t>2024-02-20 10:51:58</t>
  </si>
  <si>
    <t>2024-02-20 17:14:16</t>
  </si>
  <si>
    <t>FOLKART BOYALIK GEÇİT_35-18-M00260_M-53_M01_79388873</t>
  </si>
  <si>
    <t>2024-02-21 01:56:53</t>
  </si>
  <si>
    <t>2024-02-21 04:13:10</t>
  </si>
  <si>
    <t>2024-02-06 11:02:08</t>
  </si>
  <si>
    <t>2024-02-10 18:49:19</t>
  </si>
  <si>
    <t>2024-02-10 20:03:17</t>
  </si>
  <si>
    <t>VİLLA SERA TR-1_35-18-L00601_49954344_B02_49954705</t>
  </si>
  <si>
    <t>2024-02-12 14:27:14</t>
  </si>
  <si>
    <t>2024-02-12 22:03:38</t>
  </si>
  <si>
    <t>K-2535_35-01-K02535_Kaya_912437116_ _912437116</t>
  </si>
  <si>
    <t>2024-02-09 12:38:56</t>
  </si>
  <si>
    <t>2024-02-09 13:36:12</t>
  </si>
  <si>
    <t>ÇIRPI TR-1/1_35-20-M00001_0_955197194_ _955197194</t>
  </si>
  <si>
    <t>2024-02-04 17:08:40</t>
  </si>
  <si>
    <t>2024-02-04 18:58:57</t>
  </si>
  <si>
    <t>35-07-K01671_K-1671___96120580</t>
  </si>
  <si>
    <t>2024-02-01 09:11:51</t>
  </si>
  <si>
    <t>2024-02-01 10:28:00</t>
  </si>
  <si>
    <t>45-78-L00027_TR-27_TR-33_L02_2105343</t>
  </si>
  <si>
    <t>2024-02-10 01:07:18</t>
  </si>
  <si>
    <t>2024-02-10 02:00:06</t>
  </si>
  <si>
    <t>K-463_35-01-K00463_K-463_35-01-K00463_2357557</t>
  </si>
  <si>
    <t>2024-02-06 10:40:00</t>
  </si>
  <si>
    <t>GÜLBAHÇE TR-6_35-19-L00166_EGESEV_956685976_ _956685976</t>
  </si>
  <si>
    <t>2024-02-15 15:10:01</t>
  </si>
  <si>
    <t>2024-02-15 18:42:30</t>
  </si>
  <si>
    <t>35-16-L00071_TR-71_TR-71_35-16-L00071_2349559</t>
  </si>
  <si>
    <t>2024-02-09 09:41:11</t>
  </si>
  <si>
    <t>2024-02-09 10:46:21</t>
  </si>
  <si>
    <t>L-76 DEPREM KONUTLARI-1_35-14-L00076_DAĞITIM TRAFO L-76 DEPREM KONUTLARI-1_L01_72210030</t>
  </si>
  <si>
    <t>2024-02-12 11:20:25</t>
  </si>
  <si>
    <t>35-18-L00447Ö_L-447 SÜHA ÖZÇELEBİ ÖZEL_DIREK TIPI TRAFO HUCRESI_H01_2101920</t>
  </si>
  <si>
    <t>2024-02-09 08:31:48</t>
  </si>
  <si>
    <t>2024-02-09 18:59:23</t>
  </si>
  <si>
    <t>45-72-L00722_TAŞÇILAR TR-1_TAŞÇILAR TR-1_45-72-L00722_2376947</t>
  </si>
  <si>
    <t>2024-02-24 13:14:28</t>
  </si>
  <si>
    <t>2024-02-24 17:54:11</t>
  </si>
  <si>
    <t>35-31-L00143_UZUNKÖY TR-2_DIREK TIPI TRAFO HUCRESI_H01_2050113</t>
  </si>
  <si>
    <t>2024-02-06 10:11:00</t>
  </si>
  <si>
    <t>2024-02-06 17:49:06</t>
  </si>
  <si>
    <t>AKÇAKİLİSE TR-1_35-21-L00044_0_953361243_ _953361243</t>
  </si>
  <si>
    <t>2024-02-03 17:05:04</t>
  </si>
  <si>
    <t>2024-02-03 20:02:10</t>
  </si>
  <si>
    <t>TR-48_35-26-M00048_7296471_TR48C11_5911722</t>
  </si>
  <si>
    <t>2024-02-05 09:02:56</t>
  </si>
  <si>
    <t>2024-02-05 16:08:57</t>
  </si>
  <si>
    <t>ÖDEMİŞ İM_35-15-A00001_TOKİ_L16_2062383</t>
  </si>
  <si>
    <t>2024-02-01 09:45:48</t>
  </si>
  <si>
    <t>2024-02-01 18:58:15</t>
  </si>
  <si>
    <t>45-76-M00010_KIRKAĞAÇ TR-10_KIRKAĞAÇ TR-25/TR-22/TR-15/TR-17_M02_72217301</t>
  </si>
  <si>
    <t>2024-02-11 14:41:26</t>
  </si>
  <si>
    <t>2024-02-11 15:37:31</t>
  </si>
  <si>
    <t>35-31-L00145_UZUNKÖY TR-3_DIREK TIPI TRAFO HUCRESI_H01_2050115</t>
  </si>
  <si>
    <t>2024-02-06 09:17:00</t>
  </si>
  <si>
    <t>2024-02-06 17:28:48</t>
  </si>
  <si>
    <t>35-03-M03444_M-3444(YATIRIM REZERVE)_M-3444(YATIRIM REZERVE)_35-03-M03444_88208688</t>
  </si>
  <si>
    <t>2024-02-07 16:57:41</t>
  </si>
  <si>
    <t>2024-02-07 18:12:36</t>
  </si>
  <si>
    <t>MURADİYE TR-5 (ESKİ MEZARLIK YANI)_45-71-M00204_ _953207596_ _953207596</t>
  </si>
  <si>
    <t>2024-02-13 15:58:43</t>
  </si>
  <si>
    <t>2024-02-13 23:21:29</t>
  </si>
  <si>
    <t>2024-02-02 13:43:41</t>
  </si>
  <si>
    <t>2024-02-02 22:16:04</t>
  </si>
  <si>
    <t>35-16-L00070_TR-70_C_C_56398468</t>
  </si>
  <si>
    <t>2024-02-09 09:00:16</t>
  </si>
  <si>
    <t>2024-02-09 09:31:00</t>
  </si>
  <si>
    <t>35-01-K03594_K-3594_A_A_56375733</t>
  </si>
  <si>
    <t>2024-02-01 09:19:51</t>
  </si>
  <si>
    <t>2024-02-01 12:00:32</t>
  </si>
  <si>
    <t>45-71-M00020_DM-1/59_KUŞLUBAHÇE_M02_66398587</t>
  </si>
  <si>
    <t>2024-02-12 16:04:24</t>
  </si>
  <si>
    <t>2024-02-13 00:26:42</t>
  </si>
  <si>
    <t>45-81-M00255_SELENDİ TR-20/A_ _945633391_ _945633391</t>
  </si>
  <si>
    <t>2024-02-04 09:22:07</t>
  </si>
  <si>
    <t>2024-02-04 11:37:44</t>
  </si>
  <si>
    <t>MANDIRA ÖNÜ FAHRİ DOĞAN VE ARK. TR_35-24-M00036_MANDIRA ÖNÜ FAHRİ DOĞAN VE ARK. TR_35-24-M00036_2376346</t>
  </si>
  <si>
    <t>2024-02-25 10:12:52</t>
  </si>
  <si>
    <t>2024-02-25 11:54:50</t>
  </si>
  <si>
    <t>2024-02-05 17:04:28</t>
  </si>
  <si>
    <t>2024-02-05 18:48:15</t>
  </si>
  <si>
    <t>35-19-L00270_BALIKLIOVA DM_BALIKLIOVA TR-5  TR-8_L04_2314437</t>
  </si>
  <si>
    <t>2024-02-23 09:47:05</t>
  </si>
  <si>
    <t>2024-02-23 17:38:41</t>
  </si>
  <si>
    <t>35-03-M03169_M-3169_M-3169_35-03-M03169_82188655</t>
  </si>
  <si>
    <t>2024-02-08 14:42:03</t>
  </si>
  <si>
    <t>2024-02-08 18:18:24</t>
  </si>
  <si>
    <t>35-28-L00001_MENEMEN TR-1_DIREK TIPI TRAFO HUCRESI_H01_2108926</t>
  </si>
  <si>
    <t>2024-02-08 13:17:29</t>
  </si>
  <si>
    <t>2024-02-08 16:02:15</t>
  </si>
  <si>
    <t>35-27-M00707_YİĞİTLER KÖK_HatBaşıAyırıcı_73736904_M04_73736904</t>
  </si>
  <si>
    <t>2024-02-14 14:08:16</t>
  </si>
  <si>
    <t>2024-02-14 16:22:37</t>
  </si>
  <si>
    <t>35-16-M00138_ZEYTİNDAĞ DM_HatBaşıAyırıcı_53140652_M06_53140652</t>
  </si>
  <si>
    <t>2024-02-06 09:10:03</t>
  </si>
  <si>
    <t>2024-02-06 17:24:45</t>
  </si>
  <si>
    <t>2024-02-16 09:29:57</t>
  </si>
  <si>
    <t>2024-02-16 20:01:29</t>
  </si>
  <si>
    <t>M-2845_35-03-M02845_M-2846_M05_72156235</t>
  </si>
  <si>
    <t>2024-02-08 14:44:46</t>
  </si>
  <si>
    <t>2024-02-08 18:26:54</t>
  </si>
  <si>
    <t>35-27-M01057_HALİLBEYLİ TR-1 KÖK_BAĞYURDU İSKİMAETİ HALİLBEYLİ TR-2/TR-3_M03_61283943</t>
  </si>
  <si>
    <t>2024-02-03 10:06:50</t>
  </si>
  <si>
    <t>2024-02-03 10:53:24</t>
  </si>
  <si>
    <t>35-16-A00004_BERGAMA TM_TR-A_M12_2057508</t>
  </si>
  <si>
    <t>2024-02-17 02:40:55</t>
  </si>
  <si>
    <t>2024-02-17 03:06:57</t>
  </si>
  <si>
    <t>TR-2_45-77-L00002_DIREK TIPI TRAFO HUCRESI_H01_2045728</t>
  </si>
  <si>
    <t>2024-02-22 10:00:52</t>
  </si>
  <si>
    <t>2024-02-22 16:48:05</t>
  </si>
  <si>
    <t>35-25-M00121_SULTAN DM_GRAND EFE SULTAN_M03_72117222</t>
  </si>
  <si>
    <t>2024-02-10 10:20:21</t>
  </si>
  <si>
    <t>2024-02-10 12:47:41</t>
  </si>
  <si>
    <t>K-4152_35-01-K04152_A_A_91272374_91272374</t>
  </si>
  <si>
    <t>2024-02-10 08:59:00</t>
  </si>
  <si>
    <t>2024-02-10 19:08:04</t>
  </si>
  <si>
    <t>YAYLA KÖYÜ TR-1_35-21-L00093_YAYLA KÖYÜ TR-1_35-21-L00093_2376073</t>
  </si>
  <si>
    <t>2024-02-13 10:01:30</t>
  </si>
  <si>
    <t>2024-02-13 16:42:56</t>
  </si>
  <si>
    <t>MURADİYE DM-4_45-71-M00190_MURADİYE DM-4/12_M013_100965962</t>
  </si>
  <si>
    <t>2024-02-03 15:10:40</t>
  </si>
  <si>
    <t>2024-02-03 15:23:26</t>
  </si>
  <si>
    <t>2024-02-10 10:06:53</t>
  </si>
  <si>
    <t>2024-02-10 16:28:34</t>
  </si>
  <si>
    <t>2024-02-29 09:50:23</t>
  </si>
  <si>
    <t>2024-02-09 09:31:40</t>
  </si>
  <si>
    <t>2024-02-09 17:37:11</t>
  </si>
  <si>
    <t>2024-02-15 13:34:30</t>
  </si>
  <si>
    <t>2024-02-15 19:57:24</t>
  </si>
  <si>
    <t>M-3563(YATIRIM REZERVE)_35-02-M03563__M03_92410223</t>
  </si>
  <si>
    <t>2024-02-13 10:55:39</t>
  </si>
  <si>
    <t>2024-02-13 17:31:49</t>
  </si>
  <si>
    <t>TATAR DM_35-19-M00256_ALAÇATI-2 GİRİŞ_M02_2058323</t>
  </si>
  <si>
    <t>2024-02-20 01:59:53</t>
  </si>
  <si>
    <t>2024-02-20 03:01:08</t>
  </si>
  <si>
    <t>2024-02-02 09:30:25</t>
  </si>
  <si>
    <t>2024-02-02 10:43:00</t>
  </si>
  <si>
    <t>35-28-M00200_HAYKIRAN TR-1_DIREK TIPI TRAFO HUCRESI_H01_2108807</t>
  </si>
  <si>
    <t>2024-02-27 09:10:20</t>
  </si>
  <si>
    <t>2024-02-27 18:43:39</t>
  </si>
  <si>
    <t>35-04-A00003_ŞEMİKLER TM_ŞEMİKLER-4_K28_2311172</t>
  </si>
  <si>
    <t>2024-02-15 21:42:05</t>
  </si>
  <si>
    <t>2024-02-15 23:03:00</t>
  </si>
  <si>
    <t>2024-02-03 09:44:27</t>
  </si>
  <si>
    <t>2024-02-03 12:26:31</t>
  </si>
  <si>
    <t>35-02-M00442_M-442_C_C2B_5815009</t>
  </si>
  <si>
    <t>2024-02-03 10:28:17</t>
  </si>
  <si>
    <t>2024-02-03 12:58:40</t>
  </si>
  <si>
    <t>SÜTÇÜLER DM_35-27-M00900_A101-BAŞARI YEM_M03_92758198</t>
  </si>
  <si>
    <t>2024-02-26 10:19:16</t>
  </si>
  <si>
    <t>2024-02-26 13:46:41</t>
  </si>
  <si>
    <t>2024-02-25 10:00:40</t>
  </si>
  <si>
    <t>2024-02-25 17:20:12</t>
  </si>
  <si>
    <t>ERGENEKON TR-10_45-83-M00625_ÜÇÜNCÜ KISIM SANAYİ TR-1_M03_61287298</t>
  </si>
  <si>
    <t>2024-02-14 11:54:00</t>
  </si>
  <si>
    <t>2024-02-14 12:04:37</t>
  </si>
  <si>
    <t>K-777_35-02-K00777_D__5821747</t>
  </si>
  <si>
    <t>2024-02-19 09:08:03</t>
  </si>
  <si>
    <t>2024-02-19 15:52:33</t>
  </si>
  <si>
    <t>35-19-M00016_TR-16_A_A_56360830</t>
  </si>
  <si>
    <t>2024-02-14 19:11:21</t>
  </si>
  <si>
    <t>2024-02-14 21:08:09</t>
  </si>
  <si>
    <t>SELAMPEN KÖK_35-26-M00926_İMPO-KALE-CENKÇİ-SELAMPEN_M01_65890770</t>
  </si>
  <si>
    <t>2024-02-25 14:08:29</t>
  </si>
  <si>
    <t>2024-02-25 17:25:09</t>
  </si>
  <si>
    <t>35-32-L00023_KURUDERE TR-3_KURUDERE TR-3_35-32-L00023_2352092</t>
  </si>
  <si>
    <t>2024-02-09 10:34:08</t>
  </si>
  <si>
    <t>2024-02-09 13:49:26</t>
  </si>
  <si>
    <t>2024-02-02 12:49:10</t>
  </si>
  <si>
    <t>2024-02-02 17:49:11</t>
  </si>
  <si>
    <t>35-29-M00117_TİRE DM2/11_A_A_91255654_91255654</t>
  </si>
  <si>
    <t>2024-02-13 07:51:43</t>
  </si>
  <si>
    <t>2024-02-13 11:14:13</t>
  </si>
  <si>
    <t>2024-02-09 09:14:29</t>
  </si>
  <si>
    <t>2024-02-09 15:06:31</t>
  </si>
  <si>
    <t>TR-1/83 KAPTANOĞLU DM_45-83-M00083_ERBİLLER_M03_61292035</t>
  </si>
  <si>
    <t>2024-02-14 12:13:53</t>
  </si>
  <si>
    <t>2024-02-13 13:22:20</t>
  </si>
  <si>
    <t>2024-02-13 16:22:40</t>
  </si>
  <si>
    <t>2024-02-27 09:09:12</t>
  </si>
  <si>
    <t>2024-02-27 18:38:05</t>
  </si>
  <si>
    <t>2024-02-11 18:49:00</t>
  </si>
  <si>
    <t>2024-02-11 20:56:38</t>
  </si>
  <si>
    <t>2024-02-05 09:29:21</t>
  </si>
  <si>
    <t>2024-02-05 18:29:20</t>
  </si>
  <si>
    <t>2024-02-01 09:16:04</t>
  </si>
  <si>
    <t>2024-02-01 16:45:11</t>
  </si>
  <si>
    <t>BOĞAZİÇİ İM_35-01-A00001_TR-4 GİRİŞ_M12_2307526</t>
  </si>
  <si>
    <t>2024-02-08 03:00:52</t>
  </si>
  <si>
    <t>2024-02-08 03:14:11</t>
  </si>
  <si>
    <t>35-07-K01283_K-1283_ _99379793_ _99379793</t>
  </si>
  <si>
    <t>2024-02-29 09:20:50</t>
  </si>
  <si>
    <t>2024-02-29 11:33:41</t>
  </si>
  <si>
    <t>35-18-L00528_KAREL KÖK__L03_72061187</t>
  </si>
  <si>
    <t>2024-02-16 15:13:19</t>
  </si>
  <si>
    <t>2024-02-16 15:57:45</t>
  </si>
  <si>
    <t>35-15-L01053_BADEMLİ TR-37_B_B_56361229</t>
  </si>
  <si>
    <t>2024-02-16 11:06:11</t>
  </si>
  <si>
    <t>2024-02-16 15:20:13</t>
  </si>
  <si>
    <t>2024-02-16 15:01:06</t>
  </si>
  <si>
    <t>2024-02-16 16:05:55</t>
  </si>
  <si>
    <t>35-01-K00920_K-920_ _912029417_ _912029417</t>
  </si>
  <si>
    <t>2024-02-16 15:19:30</t>
  </si>
  <si>
    <t>2024-02-16 17:29:02</t>
  </si>
  <si>
    <t>2024-02-16 14:58:46</t>
  </si>
  <si>
    <t>2024-02-16 20:10:24</t>
  </si>
  <si>
    <t>45-78-L00489_BARIŞ TİREBOLU MAH.TR-1_A_A_91370493_91370493</t>
  </si>
  <si>
    <t>2024-02-28 22:07:05</t>
  </si>
  <si>
    <t>2024-02-28 22:36:54</t>
  </si>
  <si>
    <t>35-09-A00001_EBSO TM_HARMANDALI-2_M17_2314253</t>
  </si>
  <si>
    <t>2024-02-23 09:33:44</t>
  </si>
  <si>
    <t>2024-02-23 10:37:52</t>
  </si>
  <si>
    <t>35-18-L00295_L-295_DIREK TIPI TRAFO HUCRESI_H01_2099652</t>
  </si>
  <si>
    <t>2024-02-16 08:30:04</t>
  </si>
  <si>
    <t>2024-02-16 15:30:45</t>
  </si>
  <si>
    <t>35-28-M00003_ULUKENT DM-3_B_DM3B5_5828833</t>
  </si>
  <si>
    <t>2024-02-16 14:59:17</t>
  </si>
  <si>
    <t>2024-02-16 20:53:25</t>
  </si>
  <si>
    <t>2024-02-23 08:44:39</t>
  </si>
  <si>
    <t>2024-02-23 16:49:40</t>
  </si>
  <si>
    <t>35-30-M00702_TR-2 DM (M-702)_DİKİLİ TR-5_M06_66045401</t>
  </si>
  <si>
    <t>2024-02-25 09:41:50</t>
  </si>
  <si>
    <t>2024-02-25 13:50:47</t>
  </si>
  <si>
    <t>2024-02-28 22:55:03</t>
  </si>
  <si>
    <t>2024-02-29 00:42:40</t>
  </si>
  <si>
    <t>35-17-M00023_TR-23_B_tr23/b2b_5811720</t>
  </si>
  <si>
    <t>2024-02-17 09:48:53</t>
  </si>
  <si>
    <t>2024-02-17 10:35:41</t>
  </si>
  <si>
    <t>2024-02-28 21:09:09</t>
  </si>
  <si>
    <t>2024-02-28 21:16:05</t>
  </si>
  <si>
    <t>35-04-K04756_K-4756_ _99761663_ _99761663</t>
  </si>
  <si>
    <t>2024-02-23 09:31:07</t>
  </si>
  <si>
    <t>2024-02-23 13:01:59</t>
  </si>
  <si>
    <t>35-29-M00123_GÖKÇEN DM_ASMALIK_M12_2104356</t>
  </si>
  <si>
    <t>2024-02-21 09:41:03</t>
  </si>
  <si>
    <t>2024-02-21 09:55:10</t>
  </si>
  <si>
    <t>35-03-K01231_K-1231_30_95000491667_ _95000491667</t>
  </si>
  <si>
    <t>2024-02-28 23:29:13</t>
  </si>
  <si>
    <t>2024-02-29 02:01:27</t>
  </si>
  <si>
    <t>35-24-M00208_KINIK ORGANİZE DM_SOMA KÖYLER_M15_83158578</t>
  </si>
  <si>
    <t>2024-02-29 08:07:05</t>
  </si>
  <si>
    <t>2024-02-29 08:48:50</t>
  </si>
  <si>
    <t>2024-02-16 08:59:30</t>
  </si>
  <si>
    <t>2024-02-16 15:43:50</t>
  </si>
  <si>
    <t>35-28-L00038_MENEMEN TR-38_Özdoğanlar_953375069_ _953375069</t>
  </si>
  <si>
    <t>2024-02-16 14:56:57</t>
  </si>
  <si>
    <t>2024-02-16 20:00:50</t>
  </si>
  <si>
    <t>45-76-M00048_İLYASLAR KÖK_İLYASLAR_M02_72213067</t>
  </si>
  <si>
    <t>2024-02-28 21:50:27</t>
  </si>
  <si>
    <t>35-23-M00366_GERENKÖY TR-10_ _95001214964_ _95001214964</t>
  </si>
  <si>
    <t>2024-02-02 16:08:42</t>
  </si>
  <si>
    <t>2024-02-02 19:03:50</t>
  </si>
  <si>
    <t>2024-02-28 21:59:39</t>
  </si>
  <si>
    <t>2024-02-29 00:53:23</t>
  </si>
  <si>
    <t>35-01-K01038_K-1038_ _911055838_ _911055838</t>
  </si>
  <si>
    <t>2024-02-23 09:26:40</t>
  </si>
  <si>
    <t>2024-02-23 13:09:22</t>
  </si>
  <si>
    <t>45-86-M00020_KÖPRÜBAŞI TR-20_TR-19_M01_84553504</t>
  </si>
  <si>
    <t>2024-02-23 08:17:10</t>
  </si>
  <si>
    <t>2024-02-23 08:59:33</t>
  </si>
  <si>
    <t>35-29-L00051_BOYNUYOĞUN KÖK_KİRELLİ_L05_72215448</t>
  </si>
  <si>
    <t>2024-02-29 08:24:16</t>
  </si>
  <si>
    <t>2024-02-29 09:05:55</t>
  </si>
  <si>
    <t>45-81-M00044_DUMANLAR KÖK_HatBaşıAyırıcı_100772606_M03_100772606</t>
  </si>
  <si>
    <t>2024-02-16 16:06:54</t>
  </si>
  <si>
    <t>2024-02-16 21:53:42</t>
  </si>
  <si>
    <t>2024-02-13 07:00:15</t>
  </si>
  <si>
    <t>2024-02-13 14:47:17</t>
  </si>
  <si>
    <t>35-19-L00296_BADEMLER TR-6_A_A_91148110_91148110</t>
  </si>
  <si>
    <t>2024-02-16 08:46:39</t>
  </si>
  <si>
    <t>2024-02-16 10:45:30</t>
  </si>
  <si>
    <t>35-03-M01023_M-1023_R_r1b_5777590</t>
  </si>
  <si>
    <t>2024-02-29 01:10:06</t>
  </si>
  <si>
    <t>2024-02-29 04:42:58</t>
  </si>
  <si>
    <t>45-78-M00576_POYRAZDAMLARI TR-11_TR-16 İÇMESUYU_M03_2106470</t>
  </si>
  <si>
    <t>2024-02-29 08:04:53</t>
  </si>
  <si>
    <t>2024-02-29 09:07:23</t>
  </si>
  <si>
    <t>2024-02-23 09:34:39</t>
  </si>
  <si>
    <t>2024-02-23 12:42:54</t>
  </si>
  <si>
    <t>35-28-M00168_ASARLIK TR-14 KÖK_ASARLIK DM-2_M02_66531875</t>
  </si>
  <si>
    <t>2024-02-01 17:40:52</t>
  </si>
  <si>
    <t>2024-02-01 18:55:52</t>
  </si>
  <si>
    <t>35-27-M00739_BAĞYURDU SLM GRB TR-5_BAĞYURDU SLM GRB TR-5_35-27-M00739_61289910</t>
  </si>
  <si>
    <t>2024-02-06 16:12:50</t>
  </si>
  <si>
    <t>2024-02-06 18:56:06</t>
  </si>
  <si>
    <t>35-03-K00178_K-178_C_C_56364387_56364387</t>
  </si>
  <si>
    <t>2024-02-23 09:15:53</t>
  </si>
  <si>
    <t>2024-02-23 12:32:10</t>
  </si>
  <si>
    <t>35-20-M00048_ÇINARDİBİ TR-2_0_955200912_ _955200912</t>
  </si>
  <si>
    <t>2024-02-16 16:37:50</t>
  </si>
  <si>
    <t>2024-02-16 19:35:53</t>
  </si>
  <si>
    <t>35-14-M00067_M-67 ELMASTAŞ_ _967155646_ _967155646</t>
  </si>
  <si>
    <t>2024-02-28 22:49:27</t>
  </si>
  <si>
    <t>2024-02-29 01:27:09</t>
  </si>
  <si>
    <t>35-03-K00843_K-843_ _910203677_ _910203677</t>
  </si>
  <si>
    <t>2024-02-15 10:56:23</t>
  </si>
  <si>
    <t>2024-02-15 18:25:44</t>
  </si>
  <si>
    <t>45-82-M00127_KADIDEĞİRMENİ KÖK_BERGAMA KINIK (AVDAN)_M02_2091829</t>
  </si>
  <si>
    <t>2024-02-16 09:03:36</t>
  </si>
  <si>
    <t>2024-02-16 11:04:30</t>
  </si>
  <si>
    <t>35-02-M01291_M-1291_M-1291_35-02-M01291_2351174</t>
  </si>
  <si>
    <t>2024-02-16 09:14:48</t>
  </si>
  <si>
    <t>2024-02-16 09:33:32</t>
  </si>
  <si>
    <t>K-1011_35-01-K01011_A_4A_5839414</t>
  </si>
  <si>
    <t>2024-02-23 10:28:27</t>
  </si>
  <si>
    <t>2024-02-23 14:20:09</t>
  </si>
  <si>
    <t>45-78-M01138_DURASILLI TR-24_TR-25 _M03_2107481</t>
  </si>
  <si>
    <t>2024-02-16 08:30:40</t>
  </si>
  <si>
    <t>2024-02-16 09:13:20</t>
  </si>
  <si>
    <t>2024-02-28 18:39:55</t>
  </si>
  <si>
    <t>2024-02-28 22:31:39</t>
  </si>
  <si>
    <t>35-19-L00299_BADEMLER TR-3_BADEMLER TR-3_35-19-L00299_2375424</t>
  </si>
  <si>
    <t>2024-02-23 08:13:36</t>
  </si>
  <si>
    <t>2024-02-23 13:17:23</t>
  </si>
  <si>
    <t>35-01-K03683_K-3683_C_C2_5861078</t>
  </si>
  <si>
    <t>2024-02-23 07:46:19</t>
  </si>
  <si>
    <t>2024-02-23 09:05:30</t>
  </si>
  <si>
    <t>35-01-K00376_K-376_E_E_56363183_56363183</t>
  </si>
  <si>
    <t>2024-02-29 00:53:13</t>
  </si>
  <si>
    <t>2024-02-29 01:45:25</t>
  </si>
  <si>
    <t>35-31-L00196_MERSİNLİDERE TR-2 (OKUL YANI)_ _956580418_ _956580418</t>
  </si>
  <si>
    <t>2024-02-28 15:08:27</t>
  </si>
  <si>
    <t>2024-02-28 19:48:36</t>
  </si>
  <si>
    <t>35-15-A00001_ÖDEMİŞ İM_YENİKENT_L05_83647393</t>
  </si>
  <si>
    <t>2024-02-27 10:38:28</t>
  </si>
  <si>
    <t>2024-02-27 12:53:05</t>
  </si>
  <si>
    <t>35-25-M00027_GÜMÜLDÜR M-27_0_955286254_ _955286254</t>
  </si>
  <si>
    <t>2024-02-28 21:22:17</t>
  </si>
  <si>
    <t>2024-02-29 00:02:33</t>
  </si>
  <si>
    <t>2024-02-16 05:22:47</t>
  </si>
  <si>
    <t>2024-02-16 06:16:41</t>
  </si>
  <si>
    <t>35-28-M00293_YAHŞELLİ KÖK_HatBaşıAyırıcı_53133856_M01_53133856</t>
  </si>
  <si>
    <t>2024-02-16 17:35:22</t>
  </si>
  <si>
    <t>2024-02-16 17:49:24</t>
  </si>
  <si>
    <t>2024-02-08 12:31:57</t>
  </si>
  <si>
    <t>2024-02-08 17:25:41</t>
  </si>
  <si>
    <t>2024-02-11 06:47:21</t>
  </si>
  <si>
    <t>2024-02-11 17:18:43</t>
  </si>
  <si>
    <t>2024-02-07 02:01:14</t>
  </si>
  <si>
    <t>2024-02-07 04:30:01</t>
  </si>
  <si>
    <t>35-31-L00253_KARABURÇ KÖK_KARABURÇ OVA_L04_2337265</t>
  </si>
  <si>
    <t>2024-02-17 10:44:26</t>
  </si>
  <si>
    <t>2024-02-17 11:06:37</t>
  </si>
  <si>
    <t>35-01-K04259_K-4259_K-4259_35-01-K04259_2351893</t>
  </si>
  <si>
    <t>2024-02-27 13:47:45</t>
  </si>
  <si>
    <t>2024-02-27 16:34:58</t>
  </si>
  <si>
    <t>35-02-K00176_K-176_ _913292393_ _913292393</t>
  </si>
  <si>
    <t>2024-02-23 09:18:29</t>
  </si>
  <si>
    <t>2024-02-23 11:03:16</t>
  </si>
  <si>
    <t>35-10-K02689_K-2689_ _98048438_ _98048438</t>
  </si>
  <si>
    <t>2024-02-16 17:39:19</t>
  </si>
  <si>
    <t>2024-02-16 20:12:45</t>
  </si>
  <si>
    <t>35-14-A00002_SEFERİHİSAR İM_DM1/TR3 ŞEHİR-3_M05_72378331</t>
  </si>
  <si>
    <t>2024-02-23 09:28:08</t>
  </si>
  <si>
    <t>2024-02-23 09:42:58</t>
  </si>
  <si>
    <t>35-29-A00001_TİRE İM-DM-1_YENİÇİFTLİK_M18_2312218</t>
  </si>
  <si>
    <t>2024-02-29 01:57:32</t>
  </si>
  <si>
    <t>2024-02-29 02:31:25</t>
  </si>
  <si>
    <t>45-72-M00420_BEYOBA TR-3___82864664</t>
  </si>
  <si>
    <t>2024-02-10 00:06:47</t>
  </si>
  <si>
    <t>2024-02-10 01:41:04</t>
  </si>
  <si>
    <t>2024-02-17 09:02:00</t>
  </si>
  <si>
    <t>2024-02-17 20:11:00</t>
  </si>
  <si>
    <t>35-01-K00325_K-325_ _911893693_ _911893693</t>
  </si>
  <si>
    <t>2024-02-29 02:57:10</t>
  </si>
  <si>
    <t>2024-02-29 03:21:26</t>
  </si>
  <si>
    <t>35-01-K00003_K-3_K-3_35-01-K00003_42445026</t>
  </si>
  <si>
    <t>2024-02-17 11:03:06</t>
  </si>
  <si>
    <t>2024-02-17 12:02:59</t>
  </si>
  <si>
    <t>35-17-M00266_ÇEBİTAŞ DM_ÖZKAN-1 GİRİŞ_M09_66424801</t>
  </si>
  <si>
    <t>2024-02-03 09:35:26</t>
  </si>
  <si>
    <t>2024-02-03 10:14:49</t>
  </si>
  <si>
    <t>2024-02-27 03:00:03</t>
  </si>
  <si>
    <t>2024-02-27 03:12:32</t>
  </si>
  <si>
    <t>35-01-K00724_K-724_ _911579489_ _911579489</t>
  </si>
  <si>
    <t>2024-02-16 09:10:28</t>
  </si>
  <si>
    <t>2024-02-16 10:14:13</t>
  </si>
  <si>
    <t>45-71-M01541_ÜÇPINAR TR-4_C_C_91243169</t>
  </si>
  <si>
    <t>2024-02-07 10:05:12</t>
  </si>
  <si>
    <t>2024-02-07 12:46:10</t>
  </si>
  <si>
    <t>35-19-A00002_ZEYTİNALAN İM_KEKLİKTEPE TR-157_M07_2333995</t>
  </si>
  <si>
    <t>2024-02-13 13:34:36</t>
  </si>
  <si>
    <t>2024-02-13 14:37:28</t>
  </si>
  <si>
    <t>35-26-M01421_ÇAKIRBEYLİ TR-5_C_C_76954337_76954337</t>
  </si>
  <si>
    <t>2024-02-16 07:02:55</t>
  </si>
  <si>
    <t>M-36 DOĞALKENT_35-23-M00036_C_tr1c1_42106682</t>
  </si>
  <si>
    <t>2024-02-03 14:48:47</t>
  </si>
  <si>
    <t>2024-02-03 18:59:50</t>
  </si>
  <si>
    <t>45-73-M00591_ILGIN TR-1_ _945646986_ _945646986</t>
  </si>
  <si>
    <t>2024-02-17 11:13:12</t>
  </si>
  <si>
    <t>2024-02-17 13:02:19</t>
  </si>
  <si>
    <t>35-23-M00036_M-36 DOĞALKENT_M-36 DOĞALKENT_35-23-M00036_72161172</t>
  </si>
  <si>
    <t>2024-02-03 09:27:52</t>
  </si>
  <si>
    <t>2024-02-03 12:47:24</t>
  </si>
  <si>
    <t>35-27-M00495_TAŞLIYOL KÖK_HatBaşıAyırıcı_85017834_M03_85017834</t>
  </si>
  <si>
    <t>2024-02-23 08:40:54</t>
  </si>
  <si>
    <t>2024-02-23 10:05:47</t>
  </si>
  <si>
    <t>2024-02-16 06:46:59</t>
  </si>
  <si>
    <t>2024-02-16 11:47:26</t>
  </si>
  <si>
    <t>35-23-L00053_FOÇA TR-53_TARIM VE KÖY HİZMETLERİ_L01_2115583</t>
  </si>
  <si>
    <t>2024-02-06 09:47:32</t>
  </si>
  <si>
    <t>2024-02-06 13:16:03</t>
  </si>
  <si>
    <t>45-80-M02970_LÜTFİYE KÖK_LÜTFİYE TR-1 TR-2_M05_84270463</t>
  </si>
  <si>
    <t>2024-02-23 07:42:34</t>
  </si>
  <si>
    <t>2024-02-23 08:30:17</t>
  </si>
  <si>
    <t>35-03-K01231_K-1231_K-1231_35-03-K01231_41932953</t>
  </si>
  <si>
    <t>2024-02-29 01:11:09</t>
  </si>
  <si>
    <t>2024-02-29 01:37:28</t>
  </si>
  <si>
    <t>45-81-M00001_SELENDİ DM_HatBaşıAyırıcı_53134869_M14_53134869</t>
  </si>
  <si>
    <t>2024-02-23 08:48:56</t>
  </si>
  <si>
    <t>2024-02-23 10:21:38</t>
  </si>
  <si>
    <t>35-18-L00248_L-248_L-248_35-18-L00248_2376418</t>
  </si>
  <si>
    <t>2024-02-03 20:10:59</t>
  </si>
  <si>
    <t>2024-02-03 21:03:56</t>
  </si>
  <si>
    <t>2024-02-14 09:42:58</t>
  </si>
  <si>
    <t>2024-02-14 12:32:28</t>
  </si>
  <si>
    <t>35-14-M00339_KAVAKDERE DM_ORHANLI_M10_94924137</t>
  </si>
  <si>
    <t>2024-02-29 02:32:45</t>
  </si>
  <si>
    <t>2024-02-29 03:22:48</t>
  </si>
  <si>
    <t>35-10-M02605_M-2605 YELKİ DM_TEOS GES_M05_2303619</t>
  </si>
  <si>
    <t>2024-02-20 09:09:55</t>
  </si>
  <si>
    <t>2024-02-20 17:48:50</t>
  </si>
  <si>
    <t>45-79-M00121_ŞEYHDAVUTLAR TR-4 KEMİKLİ_A_A_56387154_56387154</t>
  </si>
  <si>
    <t>2024-02-16 08:29:54</t>
  </si>
  <si>
    <t>2024-02-16 11:48:29</t>
  </si>
  <si>
    <t>2024-02-29 00:55:38</t>
  </si>
  <si>
    <t>2024-02-29 02:09:08</t>
  </si>
  <si>
    <t>35-15-L00919_BOZCAYAKA TR-1_C_C_91353041_91353041</t>
  </si>
  <si>
    <t>2024-02-16 10:08:35</t>
  </si>
  <si>
    <t>2024-02-16 11:56:07</t>
  </si>
  <si>
    <t>35-03-K02342_K-2342_A_A_56369846_56369846</t>
  </si>
  <si>
    <t>2024-02-29 03:08:58</t>
  </si>
  <si>
    <t>2024-02-29 09:25:25</t>
  </si>
  <si>
    <t>KOYUNDERE DM_35-28-M00165_TR-5_M02_66524379</t>
  </si>
  <si>
    <t>2024-02-01 17:44:24</t>
  </si>
  <si>
    <t>2024-02-01 19:28:16</t>
  </si>
  <si>
    <t>2024-02-15 12:26:11</t>
  </si>
  <si>
    <t>2024-02-15 13:52:12</t>
  </si>
  <si>
    <t>45-72-A00005_BALLICA İM_YENİ ZEYTİNLİOVA _L03_2095873</t>
  </si>
  <si>
    <t>2024-02-16 08:45:19</t>
  </si>
  <si>
    <t>2024-02-16 10:07:00</t>
  </si>
  <si>
    <t>45-84-A00001_AHMETLİ İM_TR-B_M04_2067929</t>
  </si>
  <si>
    <t>2024-02-18 10:10:38</t>
  </si>
  <si>
    <t>2024-02-18 12:11:52</t>
  </si>
  <si>
    <t>35-04-K02996_K-2996G__K02_2064672</t>
  </si>
  <si>
    <t>2024-02-27 11:28:43</t>
  </si>
  <si>
    <t>2024-02-27 17:28:37</t>
  </si>
  <si>
    <t>45-71-M00552_DM-14/16-A_ _953184416_ _953184416</t>
  </si>
  <si>
    <t>2024-02-05 09:05:02</t>
  </si>
  <si>
    <t>2024-02-05 11:02:37</t>
  </si>
  <si>
    <t>45-82-M00128_ÜÇYOL KÖK_DUALAR_M02_2090652</t>
  </si>
  <si>
    <t>2024-02-29 08:02:23</t>
  </si>
  <si>
    <t>2024-02-29 09:16:04</t>
  </si>
  <si>
    <t>2024-02-29 09:20:41</t>
  </si>
  <si>
    <t>2024-02-29 09:38:28</t>
  </si>
  <si>
    <t>2024-02-23 10:24:51</t>
  </si>
  <si>
    <t>2024-02-23 17:27:20</t>
  </si>
  <si>
    <t>45-80-M00013_SARUHANLI TR-13_SARUHANLI TR-31 ÇIKIŞI_M02_60897530</t>
  </si>
  <si>
    <t>2024-02-16 07:33:01</t>
  </si>
  <si>
    <t>2024-02-16 07:50:55</t>
  </si>
  <si>
    <t>35-04-K04772_K-4772_B_B_60984194_60984194</t>
  </si>
  <si>
    <t>2024-02-29 05:19:44</t>
  </si>
  <si>
    <t>2024-02-29 06:48:19</t>
  </si>
  <si>
    <t>2024-02-16 15:15:14</t>
  </si>
  <si>
    <t>2024-02-16 17:22:39</t>
  </si>
  <si>
    <t>2024-02-16 08:14:46</t>
  </si>
  <si>
    <t>2024-02-16 09:57:49</t>
  </si>
  <si>
    <t>45-71-M00123_GÜZELKÖY KÖK_HatBaşıAyırıcı_53134750_M03_53134750</t>
  </si>
  <si>
    <t>2024-02-20 09:14:15</t>
  </si>
  <si>
    <t>2024-02-20 12:29:26</t>
  </si>
  <si>
    <t>35-02-M01857_M-1857 YAKAKÖY TR-1_DIREK TIPI TRAFO HUCRESI_H01_2063784</t>
  </si>
  <si>
    <t>2024-02-23 09:34:40</t>
  </si>
  <si>
    <t>2024-02-23 13:23:21</t>
  </si>
  <si>
    <t>2024-02-02 02:37:31</t>
  </si>
  <si>
    <t>M-987_35-03-M00987_M-987_35-03-M00987_41914488</t>
  </si>
  <si>
    <t>2024-02-15 15:05:19</t>
  </si>
  <si>
    <t>35-04-K01746_K-1746_K-416_K03_2043971</t>
  </si>
  <si>
    <t>2024-02-26 09:17:56</t>
  </si>
  <si>
    <t>2024-02-16 08:27:44</t>
  </si>
  <si>
    <t>2024-02-16 10:27:45</t>
  </si>
  <si>
    <t>35-14-M00271_M-271 KARAKAYALAR DM_ÇEVREKENT_M06_2097312</t>
  </si>
  <si>
    <t>2024-02-09 09:53:41</t>
  </si>
  <si>
    <t>2024-02-09 09:58:21</t>
  </si>
  <si>
    <t>35-04-K03723_K-3723_B_B_56381320</t>
  </si>
  <si>
    <t>2024-02-07 09:00:11</t>
  </si>
  <si>
    <t>2024-02-07 11:42:26</t>
  </si>
  <si>
    <t>35-18-L00215_L-215_ _950451714_ _950451714</t>
  </si>
  <si>
    <t>2024-02-29 09:16:55</t>
  </si>
  <si>
    <t>2024-02-29 15:44:48</t>
  </si>
  <si>
    <t>35-18-L00581_DM-2/3 ESKİ ANIT YANI_DM-2/3 ESKİ ANIT YANI_35-18-L00581_72046295</t>
  </si>
  <si>
    <t>2024-02-16 11:43:32</t>
  </si>
  <si>
    <t>2024-02-16 12:20:18</t>
  </si>
  <si>
    <t>35-23-M00085_YENİKÖY TR-1_YENİKÖY TR-1_35-23-M00085_2376644</t>
  </si>
  <si>
    <t>2024-02-28 17:40:30</t>
  </si>
  <si>
    <t>2024-02-28 18:41:27</t>
  </si>
  <si>
    <t>35-01-K04371_K-4371_K-80_K02_2117572</t>
  </si>
  <si>
    <t>2024-02-17 05:53:01</t>
  </si>
  <si>
    <t>2024-02-17 06:04:01</t>
  </si>
  <si>
    <t>2024-02-16 03:58:59</t>
  </si>
  <si>
    <t>2024-02-16 05:58:22</t>
  </si>
  <si>
    <t>2024-02-16 08:55:51</t>
  </si>
  <si>
    <t>2024-02-16 09:19:13</t>
  </si>
  <si>
    <t>35-01-K02643_K-2643_ _911656914_ _911656914</t>
  </si>
  <si>
    <t>2024-02-17 13:05:12</t>
  </si>
  <si>
    <t>2024-02-17 16:55:29</t>
  </si>
  <si>
    <t>35-01-M01228_M-1228_B_B_56357966</t>
  </si>
  <si>
    <t>2024-02-02 08:55:23</t>
  </si>
  <si>
    <t>2024-02-02 09:26:36</t>
  </si>
  <si>
    <t>2024-02-17 00:28:36</t>
  </si>
  <si>
    <t>2024-02-17 00:39:18</t>
  </si>
  <si>
    <t>45-77-L00294_DEREKÖY TR_DIREK TIPI TRAFO HUCRESI_H01_2053056</t>
  </si>
  <si>
    <t>2024-02-16 09:15:52</t>
  </si>
  <si>
    <t>2024-02-16 11:51:55</t>
  </si>
  <si>
    <t>35-15-L00067_TR-67 YENİKENT-2_DAĞITIM TRAFO TR-67 YENİKENT-2_L03_2118998</t>
  </si>
  <si>
    <t>2024-02-07 11:21:43</t>
  </si>
  <si>
    <t>2024-02-07 15:47:58</t>
  </si>
  <si>
    <t>35-28-M00593_ASARLIK TR-10_ASARLIK TR-10_35-28-M00593_2370549</t>
  </si>
  <si>
    <t>2024-02-16 18:32:20</t>
  </si>
  <si>
    <t>2024-02-16 22:41:00</t>
  </si>
  <si>
    <t>2024-02-05 21:45:14</t>
  </si>
  <si>
    <t>2024-02-06 00:28:05</t>
  </si>
  <si>
    <t>35-27-M00620_HALİLBEYLİ DM_Recloser_M09_2336562</t>
  </si>
  <si>
    <t>2024-02-16 06:13:25</t>
  </si>
  <si>
    <t>2024-02-16 08:33:01</t>
  </si>
  <si>
    <t>K-3835_35-08-K03835_K-3835_35-08-K03835_42032531</t>
  </si>
  <si>
    <t>2024-02-15 11:21:37</t>
  </si>
  <si>
    <t>2024-02-15 11:55:26</t>
  </si>
  <si>
    <t>45-71-M00213_DM-18 (UNCU BOZKÖY)_DM-18/04_M03_84451826</t>
  </si>
  <si>
    <t>2024-02-16 12:50:15</t>
  </si>
  <si>
    <t>2024-02-16 14:51:15</t>
  </si>
  <si>
    <t>35-02-M00236_M-236_TRF_M01_2122034</t>
  </si>
  <si>
    <t>2024-02-04 09:02:13</t>
  </si>
  <si>
    <t>2024-02-04 12:49:24</t>
  </si>
  <si>
    <t>2024-02-16 17:18:12</t>
  </si>
  <si>
    <t>2024-02-16 18:10:48</t>
  </si>
  <si>
    <t>2024-02-08 23:20:56</t>
  </si>
  <si>
    <t>2024-02-09 00:19:44</t>
  </si>
  <si>
    <t>KIRCALAR DM_35-16-M00261_ÜRKÜTLER-SINIRADA GRUP KÖYLER ENH_M03_72041787</t>
  </si>
  <si>
    <t>2024-02-11 17:19:47</t>
  </si>
  <si>
    <t>2024-02-11 20:06:18</t>
  </si>
  <si>
    <t>45-72-M00019_TR-1/19_0_956504134_ _956504134</t>
  </si>
  <si>
    <t>2024-02-13 23:24:44</t>
  </si>
  <si>
    <t>2024-02-14 00:48:42</t>
  </si>
  <si>
    <t>35-17-M00161Ö_İZSU ÖZEL TR_DIREK TIPI TRAFO HUCRESI_H01_2039199</t>
  </si>
  <si>
    <t>2024-02-08 10:05:48</t>
  </si>
  <si>
    <t>2024-02-08 11:34:28</t>
  </si>
  <si>
    <t>2024-02-16 06:40:55</t>
  </si>
  <si>
    <t>2024-02-16 08:52:56</t>
  </si>
  <si>
    <t>45-72-L00251_HASKÖY TR-2_HASKÖY TR-2_45-72-L00251_2349463</t>
  </si>
  <si>
    <t>2024-02-16 15:57:53</t>
  </si>
  <si>
    <t>2024-02-16 18:15:19</t>
  </si>
  <si>
    <t>2024-02-04 11:25:15</t>
  </si>
  <si>
    <t>2024-02-04 17:43:29</t>
  </si>
  <si>
    <t>2024-02-17 14:11:50</t>
  </si>
  <si>
    <t>2024-02-17 20:34:25</t>
  </si>
  <si>
    <t>45-77-A00002_KULA TM_SELENDİ_M24_2117132</t>
  </si>
  <si>
    <t>2024-02-11 10:00:03</t>
  </si>
  <si>
    <t>2024-02-11 16:39:43</t>
  </si>
  <si>
    <t>35-19-L00069_TR-69_6450329_6450329_56378430</t>
  </si>
  <si>
    <t>2024-02-06 09:58:14</t>
  </si>
  <si>
    <t>2024-02-06 12:10:40</t>
  </si>
  <si>
    <t>2024-02-18 13:39:58</t>
  </si>
  <si>
    <t>2024-02-18 14:00:00</t>
  </si>
  <si>
    <t>POYRACIK TR-1_35-24-L00024___72373240_72373240</t>
  </si>
  <si>
    <t>2024-02-01 10:42:40</t>
  </si>
  <si>
    <t>2024-02-01 13:16:10</t>
  </si>
  <si>
    <t>45-75-M00068_FUNDACIK KÖK_HatBaşıAyırıcı_53135521_M03_53135521</t>
  </si>
  <si>
    <t>2024-02-04 15:06:46</t>
  </si>
  <si>
    <t>2024-02-04 19:24:43</t>
  </si>
  <si>
    <t>45-75-M00014_GÖRDES TR-14_ _945608466_ _945608466</t>
  </si>
  <si>
    <t>2024-02-07 20:03:41</t>
  </si>
  <si>
    <t>2024-02-07 21:14:21</t>
  </si>
  <si>
    <t>2024-02-26 09:39:14</t>
  </si>
  <si>
    <t>2024-02-26 15:48:05</t>
  </si>
  <si>
    <t>45-71-M01557_DAVUTLAR TR-1_DAVUTLAR TR-1_45-71-M01557_2370757</t>
  </si>
  <si>
    <t>2024-02-07 10:52:30</t>
  </si>
  <si>
    <t>2024-02-07 13:06:27</t>
  </si>
  <si>
    <t>2024-02-05 09:21:08</t>
  </si>
  <si>
    <t>2024-02-05 17:19:01</t>
  </si>
  <si>
    <t>2024-02-04 09:55:33</t>
  </si>
  <si>
    <t>2024-02-04 10:23:36</t>
  </si>
  <si>
    <t>35-27-M00620_HALİLBEYLİ DM_Recloser_M09_2313231</t>
  </si>
  <si>
    <t>2024-02-16 09:14:08</t>
  </si>
  <si>
    <t>2024-02-16 11:27:29</t>
  </si>
  <si>
    <t>35-31-A00001_KİRAZ İM_VELİLER_L12_2328564</t>
  </si>
  <si>
    <t>2024-02-16 09:05:23</t>
  </si>
  <si>
    <t>2024-02-16 11:44:07</t>
  </si>
  <si>
    <t>2024-02-17 09:36:54</t>
  </si>
  <si>
    <t>2024-02-17 11:33:48</t>
  </si>
  <si>
    <t>2024-02-16 10:06:10</t>
  </si>
  <si>
    <t>2024-02-17 11:56:36</t>
  </si>
  <si>
    <t>2024-02-17 14:58:45</t>
  </si>
  <si>
    <t>45-78-M00576_POYRAZDAMLARI TR-11_KEMERDAMLARI YUKARIKEMER_M05_2106463</t>
  </si>
  <si>
    <t>2024-02-25 09:52:13</t>
  </si>
  <si>
    <t>2024-02-25 11:05:00</t>
  </si>
  <si>
    <t>2024-02-09 10:18:33</t>
  </si>
  <si>
    <t>2024-02-09 12:11:33</t>
  </si>
  <si>
    <t>45-74-M00354_MAHMUTLAR KÖK_DEMİRKÖPRÜ_M08_79385783</t>
  </si>
  <si>
    <t>2024-02-08 10:21:57</t>
  </si>
  <si>
    <t>2024-02-08 10:51:46</t>
  </si>
  <si>
    <t>2024-02-16 07:26:18</t>
  </si>
  <si>
    <t>2024-02-07 11:16:54</t>
  </si>
  <si>
    <t>2024-02-07 12:48:56</t>
  </si>
  <si>
    <t>35-22-M00092_OĞLANANASI TR-5 KÖK_OĞLANANASI TR-3_M06_89600569</t>
  </si>
  <si>
    <t>2024-02-16 08:59:56</t>
  </si>
  <si>
    <t>2024-02-16 09:43:42</t>
  </si>
  <si>
    <t>2024-02-07 10:48:05</t>
  </si>
  <si>
    <t>2024-02-07 15:06:12</t>
  </si>
  <si>
    <t>2024-02-17 15:29:52</t>
  </si>
  <si>
    <t>2024-02-17 17:03:22</t>
  </si>
  <si>
    <t>45-75-M00086_PINARBAŞI TR-1_DIREK TIPI TRAFO HUCRESI_H01_2084781</t>
  </si>
  <si>
    <t>2024-02-04 10:41:25</t>
  </si>
  <si>
    <t>2024-02-04 11:16:18</t>
  </si>
  <si>
    <t>2024-02-16 08:00:29</t>
  </si>
  <si>
    <t>2024-02-16 09:14:41</t>
  </si>
  <si>
    <t>35-04-K03265_K-3265_ _99203107_ _99203107</t>
  </si>
  <si>
    <t>2024-02-17 17:20:16</t>
  </si>
  <si>
    <t>35-18-L00430_L-430_ _950452503_ _950452503</t>
  </si>
  <si>
    <t>2024-02-07 11:00:35</t>
  </si>
  <si>
    <t>2024-02-07 12:41:05</t>
  </si>
  <si>
    <t>35-30-M00228_GÜLKENT TR-5_B_B_91187791</t>
  </si>
  <si>
    <t>2024-02-03 10:42:24</t>
  </si>
  <si>
    <t>2024-02-03 11:57:19</t>
  </si>
  <si>
    <t>35-21-L00045_AKÇAKİLİSE TR-2_A_a1_5826902</t>
  </si>
  <si>
    <t>2024-02-04 10:57:05</t>
  </si>
  <si>
    <t>2024-02-04 12:31:40</t>
  </si>
  <si>
    <t>35-28-M00368_TÜRKELLİ DM (TR-4)_HATUNDERE DM (HELVACI DM)_M05_56298989</t>
  </si>
  <si>
    <t>2024-02-20 10:53:17</t>
  </si>
  <si>
    <t>2024-02-20 12:10:10</t>
  </si>
  <si>
    <t>45-79-M00015_SARIGÖL TR-15 KÖK_TR-22_M014_61362372</t>
  </si>
  <si>
    <t>2024-02-03 11:15:05</t>
  </si>
  <si>
    <t>2024-02-03 12:19:45</t>
  </si>
  <si>
    <t>35-01-M02557_M-2557_ _912731388_ _912731388</t>
  </si>
  <si>
    <t>2024-02-17 16:28:11</t>
  </si>
  <si>
    <t>2024-02-17 18:58:54</t>
  </si>
  <si>
    <t>45-73-M00008_ALAŞEHİR TR-8_DAHİLİ TRAFO_M012_95516459</t>
  </si>
  <si>
    <t>2024-02-18 14:16:44</t>
  </si>
  <si>
    <t>2024-02-18 14:36:09</t>
  </si>
  <si>
    <t>35-13-L00006_DM-2/TR-12 (ESKİ TR-6)_ _946420993_ _946420993</t>
  </si>
  <si>
    <t>2024-02-05 09:18:50</t>
  </si>
  <si>
    <t>2024-02-05 10:40:05</t>
  </si>
  <si>
    <t>35-15-M00309_KAYMAKÇI DM-2_CEZAEVİ_M03_66415309</t>
  </si>
  <si>
    <t>2024-02-12 15:51:53</t>
  </si>
  <si>
    <t>2024-02-12 16:32:49</t>
  </si>
  <si>
    <t>35-22-M00230_TEKELİ TR-12_PANO_955292618_ _955292618</t>
  </si>
  <si>
    <t>2024-02-03 11:18:47</t>
  </si>
  <si>
    <t>2024-02-03 13:30:20</t>
  </si>
  <si>
    <t>2024-02-28 08:24:15</t>
  </si>
  <si>
    <t>2024-02-28 13:21:29</t>
  </si>
  <si>
    <t>35-09-M02465_M-2465_DAĞITIM TRAFOSU_M03_47442343</t>
  </si>
  <si>
    <t>2024-02-04 16:39:04</t>
  </si>
  <si>
    <t>45-74-M00221_KADIBOĞAN TR-1_DIREK TIPI TRAFO HUCRESI_H01_2043639</t>
  </si>
  <si>
    <t>2024-02-11 09:28:19</t>
  </si>
  <si>
    <t>2024-02-11 15:54:16</t>
  </si>
  <si>
    <t>35-15-M00016_DM-3 (TR-16)_HASTANE DM_M16_67054207</t>
  </si>
  <si>
    <t>2024-02-06 09:58:54</t>
  </si>
  <si>
    <t>2024-02-06 10:28:00</t>
  </si>
  <si>
    <t>35-18-L00145_L-145 DALYAN DM_HAVACILAR_L03_72052182</t>
  </si>
  <si>
    <t>2024-02-26 11:06:38</t>
  </si>
  <si>
    <t>2024-02-26 11:20:19</t>
  </si>
  <si>
    <t>35-01-K00231_K-231_ _911081251_ _911081251</t>
  </si>
  <si>
    <t>2024-02-10 19:54:35</t>
  </si>
  <si>
    <t>2024-02-10 21:29:43</t>
  </si>
  <si>
    <t>35-01-K00135_K-135_ _95002409480_ _95002409480</t>
  </si>
  <si>
    <t>2024-02-03 11:22:42</t>
  </si>
  <si>
    <t>2024-02-03 13:17:12</t>
  </si>
  <si>
    <t>35-07-K02333_K-2333_A_k2333/a1_5793246</t>
  </si>
  <si>
    <t>2024-02-03 09:59:45</t>
  </si>
  <si>
    <t>2024-02-03 12:30:24</t>
  </si>
  <si>
    <t>35-22-M00234_TEKELİ TR-4_TEKELİ TR-4_35-22-M00234_2350448</t>
  </si>
  <si>
    <t>2024-02-03 11:34:53</t>
  </si>
  <si>
    <t>2024-02-03 13:30:34</t>
  </si>
  <si>
    <t>45-72-L00035_TR-2/35_A_A_56406932</t>
  </si>
  <si>
    <t>2024-02-03 11:55:41</t>
  </si>
  <si>
    <t>2024-02-03 12:22:29</t>
  </si>
  <si>
    <t>2024-02-17 12:02:15</t>
  </si>
  <si>
    <t>2024-02-17 13:23:00</t>
  </si>
  <si>
    <t>45-80-M00070_HACIRAHMANLI TR-1 KÖK_İSHAKÇELEBİ_M04_72197690</t>
  </si>
  <si>
    <t>2024-02-09 10:31:24</t>
  </si>
  <si>
    <t>2024-02-09 10:58:19</t>
  </si>
  <si>
    <t>2024-02-26 10:21:29</t>
  </si>
  <si>
    <t>2024-02-26 11:22:57</t>
  </si>
  <si>
    <t>35-18-L00474_L-474_C_C_91113789_91113789</t>
  </si>
  <si>
    <t>2024-02-12 12:23:30</t>
  </si>
  <si>
    <t>2024-02-12 20:01:47</t>
  </si>
  <si>
    <t>45-78-L00001_TR-1_95823694_C06_95823818</t>
  </si>
  <si>
    <t>2024-02-05 09:06:07</t>
  </si>
  <si>
    <t>2024-02-05 09:57:16</t>
  </si>
  <si>
    <t>2024-02-01 18:19:24</t>
  </si>
  <si>
    <t>2024-02-01 18:44:41</t>
  </si>
  <si>
    <t>35-03-K03735_K-3735_TRAFO_K02_41948520</t>
  </si>
  <si>
    <t>2024-02-16 08:56:33</t>
  </si>
  <si>
    <t>2024-02-16 17:13:32</t>
  </si>
  <si>
    <t>45-78-M01136_DURASILLI TR-22_ _953262358_ _953262358</t>
  </si>
  <si>
    <t>2024-02-17 18:34:21</t>
  </si>
  <si>
    <t>2024-02-17 19:45:34</t>
  </si>
  <si>
    <t>35-02-K00259_K-259_K-259_35-02-K00259_2362096</t>
  </si>
  <si>
    <t>2024-02-04 10:41:31</t>
  </si>
  <si>
    <t>2024-02-04 18:50:20</t>
  </si>
  <si>
    <t>45-78-M00730_KORDON KÖK_HatBaşıAyırıcı_53138934_M02_53138934</t>
  </si>
  <si>
    <t>2024-02-08 10:49:19</t>
  </si>
  <si>
    <t>2024-02-08 13:04:49</t>
  </si>
  <si>
    <t>35-01-K03597_K-3597_ _911237732_ _911237732</t>
  </si>
  <si>
    <t>2024-02-07 11:40:21</t>
  </si>
  <si>
    <t>2024-02-07 14:17:11</t>
  </si>
  <si>
    <t>35-30-M00702_TR-2 DM (M-702)_YAZICIOĞLU_955299240_ _955299240</t>
  </si>
  <si>
    <t>2024-02-03 12:16:45</t>
  </si>
  <si>
    <t>2024-02-03 13:10:55</t>
  </si>
  <si>
    <t>35-24-M00030_MELEK BEY ÇİFTLİĞİ TR_MELEK BEY ÇİFTLİĞİ TR_35-24-M00030_2376345</t>
  </si>
  <si>
    <t>2024-02-04 11:19:10</t>
  </si>
  <si>
    <t>2024-02-04 13:23:34</t>
  </si>
  <si>
    <t>35-22-M00104_METAL İŞLERİ TR-4_METAL İŞLERİ TR-4_35-22-M00104_72108514</t>
  </si>
  <si>
    <t>2024-02-11 10:15:51</t>
  </si>
  <si>
    <t>2024-02-11 12:24:29</t>
  </si>
  <si>
    <t>35-28-M00153_KOYUNDERE TR-14_KOYUNDERE TR-14_35-28-M00153_66533863</t>
  </si>
  <si>
    <t>2024-02-19 10:23:58</t>
  </si>
  <si>
    <t>2024-02-19 18:19:07</t>
  </si>
  <si>
    <t>35-26-M00058_DM-1/TR-12 (TR-58) ALPKENT_0_956617367_ _956617367</t>
  </si>
  <si>
    <t>2024-02-14 10:00:55</t>
  </si>
  <si>
    <t>2024-02-14 15:23:46</t>
  </si>
  <si>
    <t>35-15-L00919_BOZCAYAKA TR-1_BOZCAYAKA TR-1_35-15-L00919_2365527</t>
  </si>
  <si>
    <t>2024-02-16 14:01:19</t>
  </si>
  <si>
    <t>35-02-M02595_M-2595 BEŞYOL DM_BEŞYOL DM ÇIKIŞ_M06_50219672</t>
  </si>
  <si>
    <t>2024-02-11 12:45:58</t>
  </si>
  <si>
    <t>2024-02-11 13:20:51</t>
  </si>
  <si>
    <t>35-10-M02878_M-2878_ _97985951_ _97985951</t>
  </si>
  <si>
    <t>2024-02-03 10:22:01</t>
  </si>
  <si>
    <t>2024-02-03 12:06:52</t>
  </si>
  <si>
    <t>2024-02-12 09:54:07</t>
  </si>
  <si>
    <t>2024-02-12 12:19:16</t>
  </si>
  <si>
    <t>45-78-L00113_TR-113_TR-113_45-78-L00113_2354224</t>
  </si>
  <si>
    <t>2024-02-16 09:34:18</t>
  </si>
  <si>
    <t>2024-02-16 15:13:32</t>
  </si>
  <si>
    <t>35-26-M00587_ÇANKAYA KÖK_TORUN_M05_65934334</t>
  </si>
  <si>
    <t>2024-02-04 15:02:53</t>
  </si>
  <si>
    <t>2024-02-04 17:13:59</t>
  </si>
  <si>
    <t>2024-02-16 10:30:18</t>
  </si>
  <si>
    <t>35-20-L00456_ERGENLİ TR-2_PANO_955215513_ _955215513</t>
  </si>
  <si>
    <t>2024-02-16 12:13:49</t>
  </si>
  <si>
    <t>2024-02-16 13:13:25</t>
  </si>
  <si>
    <t>45-78-L00048_TR-48_49414904_49414904_56388441_56388441</t>
  </si>
  <si>
    <t>2024-02-05 18:30:15</t>
  </si>
  <si>
    <t>2024-02-05 19:28:23</t>
  </si>
  <si>
    <t>35-26-M00093_TR-93_0_956600861_ _956600861</t>
  </si>
  <si>
    <t>2024-02-02 12:03:16</t>
  </si>
  <si>
    <t>2024-02-02 18:22:00</t>
  </si>
  <si>
    <t>35-28-M00880_DM-1/TR-9_DM-1/TR-9_35-28-M00880_66478947</t>
  </si>
  <si>
    <t>2024-02-09 10:38:24</t>
  </si>
  <si>
    <t>2024-02-09 18:03:20</t>
  </si>
  <si>
    <t>BAHRİBABA TM_35-01-A00006_ÜÇYOL_M03_92604946</t>
  </si>
  <si>
    <t>2024-02-19 12:28:33</t>
  </si>
  <si>
    <t>2024-02-19 15:20:06</t>
  </si>
  <si>
    <t>35-18-L00097_L-97_G_g1_5959347</t>
  </si>
  <si>
    <t>2024-02-04 20:23:42</t>
  </si>
  <si>
    <t>2024-02-05 00:42:59</t>
  </si>
  <si>
    <t>45-72-M00090_TR-1/90_A_A_91361491</t>
  </si>
  <si>
    <t>2024-02-03 13:11:29</t>
  </si>
  <si>
    <t>2024-02-03 14:57:36</t>
  </si>
  <si>
    <t>2024-02-06 09:11:46</t>
  </si>
  <si>
    <t>2024-02-06 10:13:48</t>
  </si>
  <si>
    <t>35-27-L00003_ARMUTLU TR-3_SANAL BINA_942285417_ _942285417</t>
  </si>
  <si>
    <t>2024-02-12 11:40:01</t>
  </si>
  <si>
    <t>2024-02-12 15:40:52</t>
  </si>
  <si>
    <t>2024-02-18 18:00:56</t>
  </si>
  <si>
    <t>2024-02-18 22:47:43</t>
  </si>
  <si>
    <t>K-4745_35-03-K04745__H_61169032</t>
  </si>
  <si>
    <t>2024-02-11 14:40:24</t>
  </si>
  <si>
    <t>2024-02-20 16:45:33</t>
  </si>
  <si>
    <t>2024-02-20 16:50:00</t>
  </si>
  <si>
    <t>45-78-M01161_ÇAPAKLI KÖK_HatBaşıAyırıcı_53138965_M07_53138965</t>
  </si>
  <si>
    <t>2024-02-02 12:42:46</t>
  </si>
  <si>
    <t>2024-02-02 13:05:23</t>
  </si>
  <si>
    <t>35-07-M03091_M-3091(YATIRIM REZERVE)_Bp Dem-Pet Petrol_99253510_ _99253510</t>
  </si>
  <si>
    <t>2024-02-29 08:10:07</t>
  </si>
  <si>
    <t>2024-02-29 09:39:57</t>
  </si>
  <si>
    <t>2024-02-08 11:08:00</t>
  </si>
  <si>
    <t>2024-02-08 11:58:38</t>
  </si>
  <si>
    <t>2024-02-02 12:40:32</t>
  </si>
  <si>
    <t>2024-02-02 13:05:15</t>
  </si>
  <si>
    <t>DM-11_45-71-M00280_MERMERCİLER_M07_2326963</t>
  </si>
  <si>
    <t>2024-02-10 17:54:54</t>
  </si>
  <si>
    <t>2024-02-10 18:52:08</t>
  </si>
  <si>
    <t>M-2916_35-01-M02916_M-2916 DAĞITIM TRAFO_M03_73816350</t>
  </si>
  <si>
    <t>2024-02-01 05:49:56</t>
  </si>
  <si>
    <t>2024-02-01 12:08:53</t>
  </si>
  <si>
    <t>35-02-K00904_K-904_TRAFO_K03_42316439</t>
  </si>
  <si>
    <t>2024-02-07 03:32:22</t>
  </si>
  <si>
    <t>2024-02-07 03:40:09</t>
  </si>
  <si>
    <t>KARAKÖY TR-1_45-72-L00275_0_956490029_ _956490029</t>
  </si>
  <si>
    <t>2024-02-12 12:54:49</t>
  </si>
  <si>
    <t>2024-02-12 15:25:12</t>
  </si>
  <si>
    <t>35-18-L00297_L-297_10828925_A01_5940046</t>
  </si>
  <si>
    <t>2024-02-07 11:59:19</t>
  </si>
  <si>
    <t>2024-02-07 13:14:59</t>
  </si>
  <si>
    <t>35-28-L00034_MENEMEN TR-34 (DM 7/13)_C_C01_5854663</t>
  </si>
  <si>
    <t>2024-02-09 19:59:04</t>
  </si>
  <si>
    <t>2024-02-10 01:16:35</t>
  </si>
  <si>
    <t>35-29-M00021_DM-1/21_DM-1/21_35-29-M00021_72202309</t>
  </si>
  <si>
    <t>2024-02-03 13:33:17</t>
  </si>
  <si>
    <t>2024-02-03 15:18:47</t>
  </si>
  <si>
    <t>35-04-M01027_M-1027_ _99319608_ _99319608</t>
  </si>
  <si>
    <t>2024-02-18 19:53:38</t>
  </si>
  <si>
    <t>2024-02-18 21:49:19</t>
  </si>
  <si>
    <t>M-1201_35-10-M01201_DIREK TIPI TRAFO HUCRESI_H01_2088802</t>
  </si>
  <si>
    <t>2024-02-05 10:00:21</t>
  </si>
  <si>
    <t>2024-02-05 10:59:16</t>
  </si>
  <si>
    <t>2024-02-16 13:14:27</t>
  </si>
  <si>
    <t>2024-02-16 18:06:22</t>
  </si>
  <si>
    <t>35-17-M00366_HELVACI TR-6_B_B_56357094_56357094</t>
  </si>
  <si>
    <t>2024-02-20 12:02:46</t>
  </si>
  <si>
    <t>2024-02-20 12:58:01</t>
  </si>
  <si>
    <t>35-01-M02356_M-2356 _B_B_56373896</t>
  </si>
  <si>
    <t>2024-02-01 09:58:44</t>
  </si>
  <si>
    <t>2024-02-01 11:36:26</t>
  </si>
  <si>
    <t>35-21-L00131_ARDIÇ TR-8_0_953366488_ _953366488</t>
  </si>
  <si>
    <t>2024-02-24 11:34:20</t>
  </si>
  <si>
    <t>2024-02-24 19:04:29</t>
  </si>
  <si>
    <t>35-07-K01654_K-1654_A_A_56383039</t>
  </si>
  <si>
    <t>2024-02-01 10:04:38</t>
  </si>
  <si>
    <t>2024-02-01 12:16:14</t>
  </si>
  <si>
    <t>35-31-L00358_UMURLU TR-5_ _956569339_ _956569339</t>
  </si>
  <si>
    <t>2024-02-08 11:24:16</t>
  </si>
  <si>
    <t>2024-02-08 15:51:29</t>
  </si>
  <si>
    <t>35-30-M00020_ÇANDARLI DM-TR-20_ŞEHİR-1_M13_72352834</t>
  </si>
  <si>
    <t>2024-02-25 09:38:32</t>
  </si>
  <si>
    <t>2024-02-25 09:48:58</t>
  </si>
  <si>
    <t>35-19-L00087_TR-87 MENTEŞ KAVŞAĞI_10270066_10270066_56393473</t>
  </si>
  <si>
    <t>2024-02-11 16:38:29</t>
  </si>
  <si>
    <t>2024-02-11 19:54:44</t>
  </si>
  <si>
    <t>MAHMUTLAR KÖK_45-74-M00354_MAHMUTLAR ESKİ HAT_M04_79385781</t>
  </si>
  <si>
    <t>2024-02-14 10:03:08</t>
  </si>
  <si>
    <t>2024-02-14 16:40:25</t>
  </si>
  <si>
    <t>35-01-K03502_K-3502_ _911107200_ _911107200</t>
  </si>
  <si>
    <t>2024-02-23 11:22:15</t>
  </si>
  <si>
    <t>2024-02-23 12:20:04</t>
  </si>
  <si>
    <t>2024-02-13 10:26:01</t>
  </si>
  <si>
    <t>2024-02-13 10:47:50</t>
  </si>
  <si>
    <t>K-376_35-01-K00376_TRAFO_K01_2317078</t>
  </si>
  <si>
    <t>2024-02-29 01:23:26</t>
  </si>
  <si>
    <t>2024-02-29 01:37:00</t>
  </si>
  <si>
    <t>35-28-L00048_MENEMEN TR-48_A_A_56365074_56365074</t>
  </si>
  <si>
    <t>2024-02-12 21:28:24</t>
  </si>
  <si>
    <t>2024-02-13 03:12:29</t>
  </si>
  <si>
    <t>2024-02-01 18:52:30</t>
  </si>
  <si>
    <t>2024-02-01 21:45:49</t>
  </si>
  <si>
    <t>35-03-K01487_K-1487_B_B_56373245</t>
  </si>
  <si>
    <t>2024-02-09 11:11:26</t>
  </si>
  <si>
    <t>2024-02-09 12:31:48</t>
  </si>
  <si>
    <t>BAŞIBÜYÜK TR-1_45-77-L00218_DIREK TIPI TRAFO HUCRESI_H01_2055393</t>
  </si>
  <si>
    <t>2024-02-26 17:07:55</t>
  </si>
  <si>
    <t>2024-02-26 17:46:31</t>
  </si>
  <si>
    <t>2024-02-12 20:44:28</t>
  </si>
  <si>
    <t>2024-02-12 22:42:39</t>
  </si>
  <si>
    <t>2024-02-23 12:17:31</t>
  </si>
  <si>
    <t>2024-02-23 13:06:40</t>
  </si>
  <si>
    <t>45-83-L00142_KÜÇÜK SANAYİ SİTESİ TR-1_TR-2_L04_72154705</t>
  </si>
  <si>
    <t>2024-02-19 04:51:56</t>
  </si>
  <si>
    <t>2024-02-19 06:06:02</t>
  </si>
  <si>
    <t>35-31-L00075_BAŞARAN TR-6_B_B_91006589</t>
  </si>
  <si>
    <t>2024-02-01 07:51:09</t>
  </si>
  <si>
    <t>2024-02-01 09:40:47</t>
  </si>
  <si>
    <t>2024-02-01 09:34:23</t>
  </si>
  <si>
    <t>2024-02-01 09:45:44</t>
  </si>
  <si>
    <t>35-29-A00001_TİRE İM-DM-1_BOYNUYOĞUN_L04_2059646</t>
  </si>
  <si>
    <t>2024-02-25 09:08:47</t>
  </si>
  <si>
    <t>2024-02-25 11:33:39</t>
  </si>
  <si>
    <t>35-28-M00378_SEYREK TR-2/1_F_F01_79676994</t>
  </si>
  <si>
    <t>2024-02-17 12:42:47</t>
  </si>
  <si>
    <t>2024-02-17 17:09:35</t>
  </si>
  <si>
    <t>35-04-A00002_KARŞIYAKA GIS TM_Karşıyaka-21_K18_2053745</t>
  </si>
  <si>
    <t>2024-02-01 10:10:09</t>
  </si>
  <si>
    <t>2024-02-01 10:39:22</t>
  </si>
  <si>
    <t>35-28-M00001_ULUKENT DM-1_ULUKENT DM-1/8_M01_66561926</t>
  </si>
  <si>
    <t>2024-02-05 15:17:41</t>
  </si>
  <si>
    <t>2024-02-05 16:34:45</t>
  </si>
  <si>
    <t>35-26-M00795_AYRANCILAR DM-3_SELAMPEN_M01_2116052</t>
  </si>
  <si>
    <t>2024-02-24 12:01:42</t>
  </si>
  <si>
    <t>2024-02-24 12:42:13</t>
  </si>
  <si>
    <t>35-26-M00769_DM-3/1___56360834</t>
  </si>
  <si>
    <t>2024-02-05 17:01:34</t>
  </si>
  <si>
    <t>2024-02-05 18:12:52</t>
  </si>
  <si>
    <t>35-02-K01103_K-1103_ _99320158_ _99320158</t>
  </si>
  <si>
    <t>2024-02-06 09:56:31</t>
  </si>
  <si>
    <t>2024-02-06 11:52:01</t>
  </si>
  <si>
    <t>35-18-L00515_L-515 OVACIK_SANAL BINA_915930295_ _915930295</t>
  </si>
  <si>
    <t>2024-02-05 13:25:25</t>
  </si>
  <si>
    <t>2024-02-05 18:14:30</t>
  </si>
  <si>
    <t>45-72-M00049_TR-1/49_B_B_79614801</t>
  </si>
  <si>
    <t>2024-02-01 19:04:05</t>
  </si>
  <si>
    <t>2024-02-01 20:15:21</t>
  </si>
  <si>
    <t>35-16-M00137_TEKKEDERE DM_KAZIKBAĞLAR_M12_2118602</t>
  </si>
  <si>
    <t>2024-02-02 13:40:21</t>
  </si>
  <si>
    <t>2024-02-02 13:47:48</t>
  </si>
  <si>
    <t>35-13-L00508_BELEVİ TR-6_ _946419240_ _946419240</t>
  </si>
  <si>
    <t>2024-02-23 13:16:53</t>
  </si>
  <si>
    <t>2024-02-23 14:44:53</t>
  </si>
  <si>
    <t>35-02-A00006_IŞIKLAR TM_CUMAOVASI-2_M05_2058484</t>
  </si>
  <si>
    <t>2024-02-27 14:16:00</t>
  </si>
  <si>
    <t>2024-02-27 15:39:52</t>
  </si>
  <si>
    <t>2024-02-16 18:28:44</t>
  </si>
  <si>
    <t>2024-02-16 19:38:31</t>
  </si>
  <si>
    <t>35-14-M00291_DM-1/TR-24_ _95000003161_ _95000003161</t>
  </si>
  <si>
    <t>2024-02-10 09:58:57</t>
  </si>
  <si>
    <t>2024-02-10 10:45:52</t>
  </si>
  <si>
    <t>35-28-M00259Ö_İZSU GN. MD. BAĞCILAR KÖY İÇME SUYU ÖZEL_DIREK TIPI TRAFO HUCRESI_H01_2070975</t>
  </si>
  <si>
    <t>2024-02-09 13:12:51</t>
  </si>
  <si>
    <t>2024-02-09 14:54:49</t>
  </si>
  <si>
    <t>45-83-L00093_TR-2/93_0_955149582_ _955149582</t>
  </si>
  <si>
    <t>2024-02-04 13:02:50</t>
  </si>
  <si>
    <t>2024-02-04 14:58:50</t>
  </si>
  <si>
    <t>35-03-A00001_GÜRÇEŞME İM_ŞİRİNYER_K17_2095050</t>
  </si>
  <si>
    <t>2024-02-28 15:29:24</t>
  </si>
  <si>
    <t>2024-02-28 15:31:56</t>
  </si>
  <si>
    <t>2024-02-18 09:37:56</t>
  </si>
  <si>
    <t>2024-02-18 09:48:00</t>
  </si>
  <si>
    <t>35-02-K04309_K-4309_F_F_56364823</t>
  </si>
  <si>
    <t>2024-02-01 11:05:13</t>
  </si>
  <si>
    <t>2024-02-01 11:53:22</t>
  </si>
  <si>
    <t>35-03-K01465_K-1465_C_C_56366999</t>
  </si>
  <si>
    <t>2024-02-01 19:55:07</t>
  </si>
  <si>
    <t>2024-02-01 22:10:35</t>
  </si>
  <si>
    <t>35-02-K00938_K-938_ _910045341_ _910045341</t>
  </si>
  <si>
    <t>2024-02-01 08:53:20</t>
  </si>
  <si>
    <t>2024-02-01 10:49:48</t>
  </si>
  <si>
    <t>2024-02-07 09:06:43</t>
  </si>
  <si>
    <t>2024-02-07 17:34:21</t>
  </si>
  <si>
    <t>35-23-M00037_YENİFOÇA TR-37_ _950418745_ _950418745</t>
  </si>
  <si>
    <t>2024-02-25 17:14:47</t>
  </si>
  <si>
    <t>2024-02-25 20:20:44</t>
  </si>
  <si>
    <t>35-08-K01303_K-1303_F_F_56380966</t>
  </si>
  <si>
    <t>2024-02-01 19:51:17</t>
  </si>
  <si>
    <t>2024-02-01 20:45:19</t>
  </si>
  <si>
    <t>SÜTÇÜLER DM_35-27-M00900_ÇAMBEL-1_M20_92758044</t>
  </si>
  <si>
    <t>2024-02-15 09:53:11</t>
  </si>
  <si>
    <t>2024-02-15 18:01:44</t>
  </si>
  <si>
    <t>35-27-M00425_MEDİ KÖK_ÇAMBEL KÖK_M05_72165908</t>
  </si>
  <si>
    <t>2024-02-25 09:35:21</t>
  </si>
  <si>
    <t>2024-02-25 17:09:54</t>
  </si>
  <si>
    <t>45-71-M00536_DM-2/28_B_b1_45193873</t>
  </si>
  <si>
    <t>2024-02-06 10:33:42</t>
  </si>
  <si>
    <t>2024-02-06 12:40:31</t>
  </si>
  <si>
    <t>45-79-M00457_ALEMŞAHLI TR-5 ÇÖLDERE_ _945569730_ _945569730</t>
  </si>
  <si>
    <t>2024-02-20 14:23:58</t>
  </si>
  <si>
    <t>2024-02-20 16:08:53</t>
  </si>
  <si>
    <t>ASARLIK TR-14 KÖK_35-28-M00168_MENEMEN İ.M.(ASARLIK-2)_M05_66531977</t>
  </si>
  <si>
    <t>2024-02-07 17:26:17</t>
  </si>
  <si>
    <t>2024-02-07 18:05:15</t>
  </si>
  <si>
    <t>35-19-A00004_URLA TM-1_URLA DM-1/11_M13_2054383</t>
  </si>
  <si>
    <t>2024-02-24 09:05:06</t>
  </si>
  <si>
    <t>2024-02-24 16:57:16</t>
  </si>
  <si>
    <t>35-18-L00010_L-10 KARADAĞ DM_L-8 ARITMA_L01_72054768</t>
  </si>
  <si>
    <t>2024-02-29 15:38:40</t>
  </si>
  <si>
    <t>2024-02-29 16:52:09</t>
  </si>
  <si>
    <t>45-83-M00811_PAŞATIMARI TR-1_TARIMSAL SULAMA_M04_89801445</t>
  </si>
  <si>
    <t>2024-02-20 14:30:13</t>
  </si>
  <si>
    <t>2024-02-20 15:19:19</t>
  </si>
  <si>
    <t>35-28-L00176Ö_EVLİYAOĞLU DEMİR İNŞAAT BETON ÖZEL TR_EVLİYAOĞLU DEMİR İNŞAAT BETON ÖZEL TR_35-28-L00176Ö_80760908</t>
  </si>
  <si>
    <t>2024-02-29 09:29:44</t>
  </si>
  <si>
    <t>2024-02-29 17:41:09</t>
  </si>
  <si>
    <t>35-15-L00978_KAZANLI TR-4_B_B_91060879</t>
  </si>
  <si>
    <t>2024-02-15 10:10:51</t>
  </si>
  <si>
    <t>2024-02-15 11:18:47</t>
  </si>
  <si>
    <t>35-01-M02793_M-2793_M-2793_35-01-M02793_82188515</t>
  </si>
  <si>
    <t>2024-02-03 08:58:42</t>
  </si>
  <si>
    <t>2024-02-03 13:57:49</t>
  </si>
  <si>
    <t>35-16-L00257_TEPEKÖY TR-1_47534812_47534812_56397465_56397465</t>
  </si>
  <si>
    <t>2024-02-24 23:00:16</t>
  </si>
  <si>
    <t>2024-02-25 00:54:18</t>
  </si>
  <si>
    <t>SEKLİK TR-1_35-16-M00036___90935768_90935768</t>
  </si>
  <si>
    <t>2024-02-04 09:15:15</t>
  </si>
  <si>
    <t>2024-02-04 15:20:16</t>
  </si>
  <si>
    <t>35-19-A00002_ZEYTİNALAN İM_KEKLİKTEPE_M10_2052154</t>
  </si>
  <si>
    <t>2024-02-20 15:09:44</t>
  </si>
  <si>
    <t>2024-02-20 17:27:34</t>
  </si>
  <si>
    <t>35-18-L00512_L-512 REİSDERE_L-512 REİSDERE_35-18-L00512_49092035</t>
  </si>
  <si>
    <t>2024-02-23 10:24:10</t>
  </si>
  <si>
    <t>2024-02-23 11:30:29</t>
  </si>
  <si>
    <t>2024-02-07 12:58:36</t>
  </si>
  <si>
    <t>2024-02-07 13:48:54</t>
  </si>
  <si>
    <t>35-14-L00096_L-96 TURGUT KÖYÜ_SANAL BINA_95000494945_ _95000494945</t>
  </si>
  <si>
    <t>2024-02-06 15:28:59</t>
  </si>
  <si>
    <t>2024-02-06 18:27:09</t>
  </si>
  <si>
    <t>35-18-A00005_ALAÇATI TM_KARABURUN-3_M08_2053547</t>
  </si>
  <si>
    <t>2024-02-17 10:36:56</t>
  </si>
  <si>
    <t>2024-02-17 11:39:18</t>
  </si>
  <si>
    <t>45-83-M00796_ERGENEKON TR-11/B_SEYİRKENT TR-1_M02_87319974</t>
  </si>
  <si>
    <t>2024-02-19 11:35:06</t>
  </si>
  <si>
    <t>2024-02-19 12:54:05</t>
  </si>
  <si>
    <t>2024-02-17 11:40:03</t>
  </si>
  <si>
    <t>2024-02-17 12:57:38</t>
  </si>
  <si>
    <t>45-71-M00190_MURADİYE DM-4_MURADİYE TR-1 İSTASYON_M014_100965958</t>
  </si>
  <si>
    <t>2024-02-01 09:00:57</t>
  </si>
  <si>
    <t>2024-02-01 10:58:31</t>
  </si>
  <si>
    <t>2024-02-10 10:57:23</t>
  </si>
  <si>
    <t>2024-02-10 12:59:10</t>
  </si>
  <si>
    <t>M-2880_35-02-M02880_M-2880_35-02-M02880_82000240</t>
  </si>
  <si>
    <t>2024-02-09 18:42:54</t>
  </si>
  <si>
    <t>2024-02-09 19:05:00</t>
  </si>
  <si>
    <t>2024-02-07 05:41:13</t>
  </si>
  <si>
    <t>2024-02-07 13:21:40</t>
  </si>
  <si>
    <t>35-15-L01016_MESCİTLİ TR-4_MESCİTLİ TR-4_35-15-L01016_2364777</t>
  </si>
  <si>
    <t>2024-02-01 19:21:28</t>
  </si>
  <si>
    <t>2024-02-01 21:52:48</t>
  </si>
  <si>
    <t>45-78-M00837_KIZILAVLU KÖK_HatBaşıAyırıcı_53139833_M02_53139833</t>
  </si>
  <si>
    <t>2024-02-19 09:48:29</t>
  </si>
  <si>
    <t>2024-02-19 10:47:14</t>
  </si>
  <si>
    <t>35-24-L00020_KINIK TR 20_PANO_955232811_ _955232811</t>
  </si>
  <si>
    <t>2024-02-03 11:29:05</t>
  </si>
  <si>
    <t>2024-02-03 15:04:28</t>
  </si>
  <si>
    <t>2024-02-03 09:07:19</t>
  </si>
  <si>
    <t>2024-02-03 10:00:41</t>
  </si>
  <si>
    <t>35-19-M00256_TATAR DM_ALAÇATI-1 ÇIKIŞ_M12_2053774</t>
  </si>
  <si>
    <t>2024-02-14 17:31:32</t>
  </si>
  <si>
    <t>2024-02-14 18:42:26</t>
  </si>
  <si>
    <t>35-22-M00854_ÇAKALLAR TR-1_ÇAKALLAR TR-1_35-22-M00854_66065930</t>
  </si>
  <si>
    <t>2024-02-09 10:06:06</t>
  </si>
  <si>
    <t>2024-02-09 18:01:18</t>
  </si>
  <si>
    <t>35-09-K04306_K-4306_A_a2_5875755</t>
  </si>
  <si>
    <t>2024-02-10 10:22:42</t>
  </si>
  <si>
    <t>2024-02-10 11:04:49</t>
  </si>
  <si>
    <t>45-78-L00147_TR-147_ _953254339_ _953254339</t>
  </si>
  <si>
    <t>2024-02-07 13:19:52</t>
  </si>
  <si>
    <t>2024-02-07 15:08:47</t>
  </si>
  <si>
    <t>35-01-K03798_K-3798_A_A_56368836</t>
  </si>
  <si>
    <t>2024-02-03 11:06:39</t>
  </si>
  <si>
    <t>2024-02-03 11:36:35</t>
  </si>
  <si>
    <t>35-16-M00020_GÖÇBEYLİ TR-5_0_953353799_ _953353799</t>
  </si>
  <si>
    <t>2024-02-09 17:58:21</t>
  </si>
  <si>
    <t>2024-02-09 12:32:00</t>
  </si>
  <si>
    <t>45-78-M00837_KIZILAVLU KÖK_HatBaşıAyırıcı_100769052_M02_100769052</t>
  </si>
  <si>
    <t>2024-02-01 11:52:33</t>
  </si>
  <si>
    <t>2024-02-01 15:34:31</t>
  </si>
  <si>
    <t>35-15-L01016_MESCİTLİ TR-4_B_B_56398522</t>
  </si>
  <si>
    <t>2024-02-01 18:25:38</t>
  </si>
  <si>
    <t>35-04-K00476_K-476_ _912470348_ _912470348</t>
  </si>
  <si>
    <t>2024-02-20 17:03:54</t>
  </si>
  <si>
    <t>2024-02-20 20:53:05</t>
  </si>
  <si>
    <t>35-28-M00382_VİLLAKENT TR-5_VİLLAKENT TR-5_35-28-M00382_66507351</t>
  </si>
  <si>
    <t>2024-02-04 13:46:21</t>
  </si>
  <si>
    <t>2024-02-04 22:08:31</t>
  </si>
  <si>
    <t>35-26-M00045_TR-45_TR-45_35-26-M00045_2359389</t>
  </si>
  <si>
    <t>2024-02-04 09:36:59</t>
  </si>
  <si>
    <t>2024-02-04 11:43:57</t>
  </si>
  <si>
    <t>35-01-K01516_K-1516_A_A_56359725</t>
  </si>
  <si>
    <t>2024-02-14 10:05:35</t>
  </si>
  <si>
    <t>SEYREKLİ TR-14_35-15-L00437___91233049_91233049</t>
  </si>
  <si>
    <t>2024-02-23 10:03:58</t>
  </si>
  <si>
    <t>2024-02-23 14:01:20</t>
  </si>
  <si>
    <t>DOĞANÇAY İM_35-04-A00004_VADİ EVLERİ_M06_77533419</t>
  </si>
  <si>
    <t>2024-02-11 08:18:03</t>
  </si>
  <si>
    <t>2024-02-11 08:29:00</t>
  </si>
  <si>
    <t>35-17-M00185_KAPIKAYA TR-1_A_A_91380614</t>
  </si>
  <si>
    <t>2024-02-02 10:51:36</t>
  </si>
  <si>
    <t>2024-02-02 11:31:28</t>
  </si>
  <si>
    <t>2024-02-10 10:50:20</t>
  </si>
  <si>
    <t>2024-02-10 13:44:40</t>
  </si>
  <si>
    <t>BAĞARASI GES KÖK_35-23-M00311_MELİK GES_M03_2074903</t>
  </si>
  <si>
    <t>2024-02-14 16:58:44</t>
  </si>
  <si>
    <t>2024-02-14 20:59:46</t>
  </si>
  <si>
    <t>35-15-L01039_BADEMLİ ÜÇCEVİZLER ÇIKIŞI YOL KENARI TR-25_BADEMLİ ÜÇCEVİZLER ÇIKIŞI YOL KENARI TR-25_35-15-L01039_2366120</t>
  </si>
  <si>
    <t>2024-02-01 09:56:20</t>
  </si>
  <si>
    <t>2024-02-01 11:58:19</t>
  </si>
  <si>
    <t>M-42_35-14-M00042_M-42_35-14-M00042_80660212</t>
  </si>
  <si>
    <t>2024-02-25 10:16:03</t>
  </si>
  <si>
    <t>2024-02-25 10:32:18</t>
  </si>
  <si>
    <t>2024-02-04 12:38:53</t>
  </si>
  <si>
    <t>2024-02-04 14:01:00</t>
  </si>
  <si>
    <t>35-01-K00554_K-554_A_A_56353765</t>
  </si>
  <si>
    <t>2024-02-15 17:00:51</t>
  </si>
  <si>
    <t>35-10-K04453_K-4453_K-3163_K02_47743230</t>
  </si>
  <si>
    <t>2024-02-18 20:48:07</t>
  </si>
  <si>
    <t>35-10-K01915_K-1915_K-2816_K01_94974038</t>
  </si>
  <si>
    <t>2024-02-18 21:18:56</t>
  </si>
  <si>
    <t>35-18-A00002_ALAÇATI İM_ILICA-2_L04_2052307</t>
  </si>
  <si>
    <t>2024-02-20 19:01:09</t>
  </si>
  <si>
    <t>2024-02-20 19:31:33</t>
  </si>
  <si>
    <t>35-19-L00271_BALIKLIOVA TR-1_B_B_81735434</t>
  </si>
  <si>
    <t>2024-02-02 12:22:02</t>
  </si>
  <si>
    <t>2024-02-02 13:02:43</t>
  </si>
  <si>
    <t>35-27-L00242_BAĞYURDU TR-3 (DM-2/1)_ _965881917_ _965881917</t>
  </si>
  <si>
    <t>2024-02-27 09:35:12</t>
  </si>
  <si>
    <t>2024-02-27 12:09:25</t>
  </si>
  <si>
    <t>45-73-M00022_DM02/TR08_TR-23_M02_71980354</t>
  </si>
  <si>
    <t>2024-02-01 12:34:12</t>
  </si>
  <si>
    <t>2024-02-01 14:37:16</t>
  </si>
  <si>
    <t>45-73-M00081_ALAŞEHİR TR-81_ _945670216_ _945670216</t>
  </si>
  <si>
    <t>2024-02-20 19:32:37</t>
  </si>
  <si>
    <t>2024-02-20 21:35:49</t>
  </si>
  <si>
    <t>45-79-M00047_SARIGÖL TR-47_F_F05b_66193181</t>
  </si>
  <si>
    <t>2024-02-03 12:58:08</t>
  </si>
  <si>
    <t>2024-02-03 14:42:50</t>
  </si>
  <si>
    <t>35-04-K00766_K-766_Sevim Kaptan_99351651_ _99351651</t>
  </si>
  <si>
    <t>2024-02-03 11:14:52</t>
  </si>
  <si>
    <t>2024-02-03 12:11:48</t>
  </si>
  <si>
    <t>2024-02-03 09:56:31</t>
  </si>
  <si>
    <t>2024-02-03 12:13:12</t>
  </si>
  <si>
    <t>35-30-M00710_TR-10 (M-710)_0_955296823_ _955296823</t>
  </si>
  <si>
    <t>2024-02-01 12:39:04</t>
  </si>
  <si>
    <t>2024-02-01 14:40:59</t>
  </si>
  <si>
    <t>35-01-M03198_M-3198 (YATIRIM REZERVE)_D_D_56378757</t>
  </si>
  <si>
    <t>2024-02-01 12:45:44</t>
  </si>
  <si>
    <t>2024-02-01 14:41:01</t>
  </si>
  <si>
    <t>35-21-L00053_KARABURUN BOZKÖY_KARABURUN BOZKÖY_35-21-L00053_2352348</t>
  </si>
  <si>
    <t>2024-02-24 09:41:38</t>
  </si>
  <si>
    <t>2024-02-24 14:42:23</t>
  </si>
  <si>
    <t>35-28-M00463_TÜRKELLİ TR-2_TÜRKELLİ TR-2_35-28-M00463_2372616</t>
  </si>
  <si>
    <t>2024-02-02 09:41:20</t>
  </si>
  <si>
    <t>2024-02-02 10:29:45</t>
  </si>
  <si>
    <t>M-234_35-02-M00234_M-235_M03_2088012</t>
  </si>
  <si>
    <t>2024-02-19 09:20:41</t>
  </si>
  <si>
    <t>2024-02-19 09:40:24</t>
  </si>
  <si>
    <t>35-14-L00018_L-18_SANAL BINA_95000609740_ _95000609740</t>
  </si>
  <si>
    <t>2024-02-01 08:46:54</t>
  </si>
  <si>
    <t>2024-02-01 12:23:18</t>
  </si>
  <si>
    <t>35-27-M00337_ULUCAK DM-2/10_ULUCAK DM-2/10_35-27-M00337_72171248</t>
  </si>
  <si>
    <t>2024-02-03 10:05:37</t>
  </si>
  <si>
    <t>2024-02-03 10:31:20</t>
  </si>
  <si>
    <t>2024-02-09 11:43:52</t>
  </si>
  <si>
    <t>2024-02-09 12:53:00</t>
  </si>
  <si>
    <t>35-16-M00009_AYASKENT DM-1_BÖLCEK_M010_82964187</t>
  </si>
  <si>
    <t>2024-02-27 10:27:02</t>
  </si>
  <si>
    <t>2024-02-27 10:49:37</t>
  </si>
  <si>
    <t>35-24-M00040_MUSTAFA BAHÇIVAN VE ARK___90989409</t>
  </si>
  <si>
    <t>2024-02-19 09:40:17</t>
  </si>
  <si>
    <t>2024-02-19 12:01:00</t>
  </si>
  <si>
    <t>35-15-L00341_SUBATAN TR-6_C_C_91356112</t>
  </si>
  <si>
    <t>2024-02-01 12:40:54</t>
  </si>
  <si>
    <t>35-09-K01870_K-1870_K-1870_35-09-K01870_47240579</t>
  </si>
  <si>
    <t>2024-02-01 04:48:00</t>
  </si>
  <si>
    <t>2024-02-01 12:22:46</t>
  </si>
  <si>
    <t>FOÇAKÖY TR-2_35-23-M00223_FOÇAKÖY TR-2_35-23-M00223_2363641</t>
  </si>
  <si>
    <t>2024-02-20 11:41:06</t>
  </si>
  <si>
    <t>2024-02-20 12:44:34</t>
  </si>
  <si>
    <t>45-82-M00485_HECİZ KÖK_SAVAŞTEPE 34.5 GİRİŞ_M01_66191070</t>
  </si>
  <si>
    <t>2024-02-05 09:10:53</t>
  </si>
  <si>
    <t>2024-02-05 09:38:04</t>
  </si>
  <si>
    <t>35-02-M00467Ö_M-467 HÜSEYİN ÇOBAN_DIREK TIPI TRAFO HUCRESI_H01_2060724</t>
  </si>
  <si>
    <t>2024-02-07 14:19:38</t>
  </si>
  <si>
    <t>2024-02-07 14:34:00</t>
  </si>
  <si>
    <t>2024-02-01 11:29:24</t>
  </si>
  <si>
    <t>2024-02-01 12:55:55</t>
  </si>
  <si>
    <t>2024-02-24 13:59:06</t>
  </si>
  <si>
    <t>2024-02-24 14:40:39</t>
  </si>
  <si>
    <t>35-25-M00020_GÜMÜLDÜR M-20_11970413_t20/b1_5784915</t>
  </si>
  <si>
    <t>2024-02-09 12:04:09</t>
  </si>
  <si>
    <t>2024-02-09 15:56:18</t>
  </si>
  <si>
    <t>2024-02-01 12:54:36</t>
  </si>
  <si>
    <t>2024-02-01 15:15:39</t>
  </si>
  <si>
    <t>2024-02-03 10:17:24</t>
  </si>
  <si>
    <t>2024-02-03 10:49:30</t>
  </si>
  <si>
    <t>35-02-M00531_M-531 KAVAKLIDERE KÖK_M-530 / M529_M11_72200023</t>
  </si>
  <si>
    <t>2024-02-16 16:26:10</t>
  </si>
  <si>
    <t>2024-02-16 16:29:46</t>
  </si>
  <si>
    <t>35-01-K00446_K-446_G_G_56374150_56374150</t>
  </si>
  <si>
    <t>2024-02-08 11:12:22</t>
  </si>
  <si>
    <t>2024-02-08 13:03:53</t>
  </si>
  <si>
    <t>2024-02-07 21:38:12</t>
  </si>
  <si>
    <t>2024-02-07 21:50:00</t>
  </si>
  <si>
    <t>35-01-K00742_K-742_SANAL BINA_95000489233_ _95000489233</t>
  </si>
  <si>
    <t>2024-02-02 03:48:10</t>
  </si>
  <si>
    <t>2024-02-02 05:12:04</t>
  </si>
  <si>
    <t>45-83-A00003_DERBENT TM_HALİLBEYLİ-1_M04_2063384</t>
  </si>
  <si>
    <t>2024-02-16 00:07:11</t>
  </si>
  <si>
    <t>2024-02-16 06:29:37</t>
  </si>
  <si>
    <t>35-16-L00140_TR-140_A_A_56398163</t>
  </si>
  <si>
    <t>2024-02-04 15:38:41</t>
  </si>
  <si>
    <t>2024-02-04 16:48:54</t>
  </si>
  <si>
    <t>45-71-M00232_MURADİYE DM-5/11_DM-4/02_M03_72091457</t>
  </si>
  <si>
    <t>2024-02-11 10:25:59</t>
  </si>
  <si>
    <t>2024-02-11 17:32:05</t>
  </si>
  <si>
    <t>2024-02-03 13:48:27</t>
  </si>
  <si>
    <t>2024-02-03 15:36:58</t>
  </si>
  <si>
    <t>35-03-M00448_M-448_ _95002480086_ _95002480086</t>
  </si>
  <si>
    <t>2024-02-03 14:10:41</t>
  </si>
  <si>
    <t>2024-02-03 20:24:14</t>
  </si>
  <si>
    <t>45-83-M00459_SİNİRLİ TR-1_C_C_91000980</t>
  </si>
  <si>
    <t>2024-02-04 11:53:17</t>
  </si>
  <si>
    <t>2024-02-04 13:14:30</t>
  </si>
  <si>
    <t>35-19-L00003_TR-3 TAVSU_TR-3 TAVSU_35-19-L00003_2350218</t>
  </si>
  <si>
    <t>2024-02-11 10:25:48</t>
  </si>
  <si>
    <t>2024-02-11 12:04:29</t>
  </si>
  <si>
    <t>35-02-M02757_M-2757_ _99897163_ _99897163</t>
  </si>
  <si>
    <t>2024-02-03 14:21:27</t>
  </si>
  <si>
    <t>2024-02-03 17:32:32</t>
  </si>
  <si>
    <t>2024-02-21 09:14:55</t>
  </si>
  <si>
    <t>2024-02-21 09:46:09</t>
  </si>
  <si>
    <t>2024-02-01 19:37:22</t>
  </si>
  <si>
    <t>2024-02-01 20:19:15</t>
  </si>
  <si>
    <t>45-73-M00808_SUBAŞI TR-1_SUBAŞI TR-1_45-73-M00808_2358246</t>
  </si>
  <si>
    <t>2024-02-04 15:40:40</t>
  </si>
  <si>
    <t>2024-02-04 17:27:02</t>
  </si>
  <si>
    <t>35-28-M00069_ULUKENT DM-1/16_ESKİ KARŞIYAKA_M06_66552813</t>
  </si>
  <si>
    <t>2024-02-23 16:07:13</t>
  </si>
  <si>
    <t>2024-02-23 18:26:39</t>
  </si>
  <si>
    <t>35-04-K00908_K-908_TRAFO_K04_2320919</t>
  </si>
  <si>
    <t>2024-02-29 17:03:16</t>
  </si>
  <si>
    <t>2024-02-29 17:21:44</t>
  </si>
  <si>
    <t>35-17-A00001_ALÇUK TM_DERSAN-2_M27_2055286</t>
  </si>
  <si>
    <t>2024-02-29 10:09:04</t>
  </si>
  <si>
    <t>2024-02-29 10:25:31</t>
  </si>
  <si>
    <t>35-18-L00319_L-319 BAHÇELİEVLER-2_ _950449664_ _950449664</t>
  </si>
  <si>
    <t>2024-02-07 15:17:12</t>
  </si>
  <si>
    <t>2024-02-07 19:53:59</t>
  </si>
  <si>
    <t>35-09-M00538_M-538_M-538_35-09-M00538_47613888</t>
  </si>
  <si>
    <t>2024-02-03 09:53:05</t>
  </si>
  <si>
    <t>2024-02-03 10:27:09</t>
  </si>
  <si>
    <t>35-01-K01208_K-1208_D_D_56373516</t>
  </si>
  <si>
    <t>2024-02-09 12:23:22</t>
  </si>
  <si>
    <t>2024-02-09 13:21:30</t>
  </si>
  <si>
    <t>35-18-L00228_L-228 ILICA GARAJ_PANO_950459832_ _950459832</t>
  </si>
  <si>
    <t>2024-02-03 09:45:44</t>
  </si>
  <si>
    <t>2024-02-03 17:59:35</t>
  </si>
  <si>
    <t>35-29-M00002_TİRE DM-2_DM2/13_M07_2060769</t>
  </si>
  <si>
    <t>2024-02-22 13:13:28</t>
  </si>
  <si>
    <t>2024-02-22 14:08:02</t>
  </si>
  <si>
    <t>TEKART İNŞAAT ÖZEL TR_35-18-L00565Ö__L03_2127355</t>
  </si>
  <si>
    <t>2024-02-27 10:22:59</t>
  </si>
  <si>
    <t>2024-02-27 12:18:20</t>
  </si>
  <si>
    <t>SARIGÖL DM_45-79-M00069_SARIGÖL-1 GİRİŞ_M24_2060562</t>
  </si>
  <si>
    <t>2024-02-06 01:02:53</t>
  </si>
  <si>
    <t>2024-02-06 01:28:47</t>
  </si>
  <si>
    <t>K-1800_35-08-K01800_K-1800_35-08-K01800_42038266</t>
  </si>
  <si>
    <t>2024-02-02 09:20:00</t>
  </si>
  <si>
    <t>2024-02-02 17:10:02</t>
  </si>
  <si>
    <t>35-03-K04624_K-4624_C_C_56367116</t>
  </si>
  <si>
    <t>2024-02-03 16:36:54</t>
  </si>
  <si>
    <t>2024-02-03 18:43:05</t>
  </si>
  <si>
    <t>2024-02-02 10:30:27</t>
  </si>
  <si>
    <t>2024-02-02 16:00:41</t>
  </si>
  <si>
    <t>35-18-L00385_L-385 MELTEM SİTESİ_ _950438084_ _950438084</t>
  </si>
  <si>
    <t>2024-02-03 10:37:48</t>
  </si>
  <si>
    <t>2024-02-03 18:49:36</t>
  </si>
  <si>
    <t>35-20-L00373_YENİÇİFTLİK KÖK_ASIM HASKÖY-HÜSAMETTİN AKARÇAY SULAMA_L02_92839122</t>
  </si>
  <si>
    <t>2024-02-02 11:08:31</t>
  </si>
  <si>
    <t>2024-02-02 12:39:34</t>
  </si>
  <si>
    <t>35-04-K01144_K-1144_ _99547659_ _99547659</t>
  </si>
  <si>
    <t>2024-02-02 10:38:09</t>
  </si>
  <si>
    <t>2024-02-02 11:51:49</t>
  </si>
  <si>
    <t>BEYDERE KÖK_45-71-M00128_ESKİ YENİKÖY_M09_50217229</t>
  </si>
  <si>
    <t>2024-02-04 10:31:05</t>
  </si>
  <si>
    <t>2024-02-04 11:20:01</t>
  </si>
  <si>
    <t>35-04-K01591_K-1591_Sarsar_99175912_ _99175912</t>
  </si>
  <si>
    <t>2024-02-04 09:48:57</t>
  </si>
  <si>
    <t>2024-02-04 10:30:42</t>
  </si>
  <si>
    <t>35-19-L00278_GÜLBAHÇE TR-278_B_B_56370441_56370441</t>
  </si>
  <si>
    <t>2024-02-23 18:12:29</t>
  </si>
  <si>
    <t>2024-02-23 19:44:46</t>
  </si>
  <si>
    <t>2024-02-03 12:49:40</t>
  </si>
  <si>
    <t>2024-02-03 13:15:54</t>
  </si>
  <si>
    <t>35-14-M00078_M-78 FULYA EVLERİ_0_956653892_ _956653892</t>
  </si>
  <si>
    <t>2024-02-02 10:04:14</t>
  </si>
  <si>
    <t>2024-02-02 11:50:37</t>
  </si>
  <si>
    <t>35-13-L00444_DM-4/TR-4_ _946423004_ _946423004</t>
  </si>
  <si>
    <t>2024-02-02 10:22:59</t>
  </si>
  <si>
    <t>2024-02-02 15:48:15</t>
  </si>
  <si>
    <t>35-26-L00207_EĞERCİ TR-3_EĞERCİ KÖYÜ-3_35-26-L00207_2347694</t>
  </si>
  <si>
    <t>2024-02-03 11:54:03</t>
  </si>
  <si>
    <t>2024-02-01 04:36:55</t>
  </si>
  <si>
    <t>2024-02-01 10:02:12</t>
  </si>
  <si>
    <t>2024-02-08 13:17:24</t>
  </si>
  <si>
    <t>2024-02-08 13:54:22</t>
  </si>
  <si>
    <t>45-83-M00003_TR-1/3_TR-1/4_M02_2095358</t>
  </si>
  <si>
    <t>2024-02-25 10:32:25</t>
  </si>
  <si>
    <t>2024-02-25 14:03:36</t>
  </si>
  <si>
    <t>45-71-M01297_SELİMŞAHLAR TR-3_DIREK TIPI TRAFO HUCRESI_H01_2095421</t>
  </si>
  <si>
    <t>2024-02-01 12:56:23</t>
  </si>
  <si>
    <t>2024-02-01 13:35:56</t>
  </si>
  <si>
    <t>ADALA DM_45-78-M00827_KIRDAMLARI GES_M07_66113983</t>
  </si>
  <si>
    <t>2024-02-12 09:12:09</t>
  </si>
  <si>
    <t>2024-02-12 10:56:14</t>
  </si>
  <si>
    <t>2024-02-04 08:59:04</t>
  </si>
  <si>
    <t>2024-02-04 18:47:17</t>
  </si>
  <si>
    <t>2024-02-01 13:14:26</t>
  </si>
  <si>
    <t>2024-02-01 17:04:36</t>
  </si>
  <si>
    <t>SULUDERE KÖK_35-31-L00057_DONANIMLI YEDEK_L08_72237008</t>
  </si>
  <si>
    <t>2024-02-12 10:03:27</t>
  </si>
  <si>
    <t>2024-02-12 15:44:03</t>
  </si>
  <si>
    <t>35-26-M00822_AYRANCILAR DM-2/20-1_B_B01_57755867</t>
  </si>
  <si>
    <t>2024-02-24 15:52:14</t>
  </si>
  <si>
    <t>2024-02-24 17:28:07</t>
  </si>
  <si>
    <t>2024-02-01 13:26:59</t>
  </si>
  <si>
    <t>2024-02-01 13:57:48</t>
  </si>
  <si>
    <t>TR-67 YENİKENT-2_35-15-L00067_TR-66 YENİKENT-1_L01_2119001</t>
  </si>
  <si>
    <t>2024-02-05 09:15:23</t>
  </si>
  <si>
    <t>2024-02-05 10:29:45</t>
  </si>
  <si>
    <t>45-79-M00047_SARIGÖL TR-47_ _945558427_ _945558427</t>
  </si>
  <si>
    <t>2024-02-01 10:14:09</t>
  </si>
  <si>
    <t>2024-02-01 10:58:21</t>
  </si>
  <si>
    <t>2024-02-01 13:05:50</t>
  </si>
  <si>
    <t>2024-02-01 13:32:41</t>
  </si>
  <si>
    <t>35-18-L00310_L-310_ _950438227_ _950438227</t>
  </si>
  <si>
    <t>2024-02-01 11:10:16</t>
  </si>
  <si>
    <t>2024-02-01 12:01:14</t>
  </si>
  <si>
    <t>35-17-M00041_TR-41_ _950313717_ _950313717</t>
  </si>
  <si>
    <t>2024-02-26 12:33:10</t>
  </si>
  <si>
    <t>2024-02-26 16:30:56</t>
  </si>
  <si>
    <t>35-04-K03723_K-3723_K-3723_35-04-K03723_2369444</t>
  </si>
  <si>
    <t>2024-02-07 16:17:13</t>
  </si>
  <si>
    <t>35-15-M00280_BALABANLI DM_BOZCAYAKA DM_M02_72306321</t>
  </si>
  <si>
    <t>2024-02-21 13:11:08</t>
  </si>
  <si>
    <t>2024-02-21 14:21:07</t>
  </si>
  <si>
    <t>2024-02-02 12:21:38</t>
  </si>
  <si>
    <t>2024-02-02 13:13:37</t>
  </si>
  <si>
    <t>35-23-M00210_YENİ BAĞARASI TR-4_ _950414981_ _950414981</t>
  </si>
  <si>
    <t>2024-02-01 10:55:08</t>
  </si>
  <si>
    <t>2024-02-01 11:35:53</t>
  </si>
  <si>
    <t>2024-02-04 03:01:09</t>
  </si>
  <si>
    <t>2024-02-04 04:05:47</t>
  </si>
  <si>
    <t>35-19-M00044_ÖZBEK DM (TR-315)_AKKUM_M06_72140344</t>
  </si>
  <si>
    <t>2024-02-23 09:46:07</t>
  </si>
  <si>
    <t>2024-02-23 10:55:53</t>
  </si>
  <si>
    <t>35-24-L00020_KINIK TR 20_A_A_91330932</t>
  </si>
  <si>
    <t>2024-02-01 13:34:52</t>
  </si>
  <si>
    <t>2024-02-01 15:56:34</t>
  </si>
  <si>
    <t>45-74-M00208_KULALAR TR-1_ _945595893_ _945595893</t>
  </si>
  <si>
    <t>2024-02-02 08:11:55</t>
  </si>
  <si>
    <t>2024-02-02 10:12:43</t>
  </si>
  <si>
    <t>2024-02-03 10:06:55</t>
  </si>
  <si>
    <t>2024-02-03 19:31:13</t>
  </si>
  <si>
    <t>35-28-M00379_SEYREK TR-7 KÖK_ _95002579217_ _95002579217</t>
  </si>
  <si>
    <t>2024-02-01 13:02:00</t>
  </si>
  <si>
    <t>2024-02-01 15:46:54</t>
  </si>
  <si>
    <t>35-22-M00116_METAL İŞLERİ TR-16_9587466_TR16e1_5923933</t>
  </si>
  <si>
    <t>2024-02-01 11:03:15</t>
  </si>
  <si>
    <t>2024-02-01 13:49:35</t>
  </si>
  <si>
    <t>45-85-A00001_GÖLMARMARA İM_TRAFO-A_L08_100832088</t>
  </si>
  <si>
    <t>2024-02-13 11:21:01</t>
  </si>
  <si>
    <t>2024-02-13 11:24:00</t>
  </si>
  <si>
    <t>35-02-K03649_K-3649_SANAL BINA_95002442399_ _95002442399</t>
  </si>
  <si>
    <t>2024-02-09 15:27:42</t>
  </si>
  <si>
    <t>35-01-K00122_K-122_C_C_56374869_56374869</t>
  </si>
  <si>
    <t>2024-02-24 16:22:06</t>
  </si>
  <si>
    <t>2024-02-24 16:37:33</t>
  </si>
  <si>
    <t>2024-02-04 10:30:50</t>
  </si>
  <si>
    <t>2024-02-04 11:21:38</t>
  </si>
  <si>
    <t>35-01-K00122_K-122_K-122_35-01-K00122_42881107</t>
  </si>
  <si>
    <t>2024-02-24 17:03:00</t>
  </si>
  <si>
    <t>45-85-A00001_GÖLMARMARA İM_YENİKÖY_L03_100832108</t>
  </si>
  <si>
    <t>2024-02-15 11:31:13</t>
  </si>
  <si>
    <t>2024-02-15 13:32:02</t>
  </si>
  <si>
    <t>45-72-L00299_SÜLEYMANLI KÖK_SÜLEYMANLI GÜNEY ÇIKIŞI_L02_2105413</t>
  </si>
  <si>
    <t>2024-02-24 08:14:35</t>
  </si>
  <si>
    <t>35-27-L00244_BAĞYURDU DM-2/10_B_B_91352548</t>
  </si>
  <si>
    <t>2024-02-07 13:31:30</t>
  </si>
  <si>
    <t>2024-02-07 16:12:18</t>
  </si>
  <si>
    <t>TR-5_35-27-M00005_DAĞITIM TRAFO-2 TR-5_M06_72208096</t>
  </si>
  <si>
    <t>2024-02-15 21:52:56</t>
  </si>
  <si>
    <t>2024-02-16 03:18:33</t>
  </si>
  <si>
    <t>45-78-M01114_DURASILLI TR-1 KÖK_TR-2_M04_2328783</t>
  </si>
  <si>
    <t>2024-02-01 09:09:05</t>
  </si>
  <si>
    <t>2024-02-01 13:43:57</t>
  </si>
  <si>
    <t>SEKİ KÖYÜ KÜSKÜT TR-5_35-15-L00139_SEKİ KÖYÜ KÜSKÜT TR-5_35-15-L00139_2365071</t>
  </si>
  <si>
    <t>2024-02-09 22:11:02</t>
  </si>
  <si>
    <t>2024-02-10 00:05:43</t>
  </si>
  <si>
    <t>35-09-M00251_M-251_M-252_M03_47547384</t>
  </si>
  <si>
    <t>2024-02-03 15:46:48</t>
  </si>
  <si>
    <t>2024-02-03 18:11:26</t>
  </si>
  <si>
    <t>35-04-A00003_ŞEMİKLER TM_İMBAT_M03_2055184</t>
  </si>
  <si>
    <t>2024-02-03 18:26:02</t>
  </si>
  <si>
    <t>2024-02-03 18:28:11</t>
  </si>
  <si>
    <t>35-04-M03507_M-3507(YATIRIM REZERVE)_M-2441_M02_100960841</t>
  </si>
  <si>
    <t>2024-02-03 19:14:34</t>
  </si>
  <si>
    <t>2024-02-07 16:21:29</t>
  </si>
  <si>
    <t>2024-02-07 17:32:46</t>
  </si>
  <si>
    <t>45-78-M00169_SART TR-4/A_ _953252679_ _953252679</t>
  </si>
  <si>
    <t>2024-02-24 18:20:33</t>
  </si>
  <si>
    <t>2024-02-24 19:45:09</t>
  </si>
  <si>
    <t>2024-02-04 10:24:30</t>
  </si>
  <si>
    <t>2024-02-04 12:42:51</t>
  </si>
  <si>
    <t>35-02-M00875_M-875_M-875_35-02-M00875_2364563</t>
  </si>
  <si>
    <t>2024-02-02 10:40:32</t>
  </si>
  <si>
    <t>2024-02-02 13:46:25</t>
  </si>
  <si>
    <t>2024-02-03 11:58:10</t>
  </si>
  <si>
    <t>2024-02-03 12:18:59</t>
  </si>
  <si>
    <t>2024-02-07 16:33:30</t>
  </si>
  <si>
    <t>2024-02-07 16:55:18</t>
  </si>
  <si>
    <t>35-30-L00047_TR-47_TR-47_35-30-L00047_2356390</t>
  </si>
  <si>
    <t>2024-02-01 00:08:46</t>
  </si>
  <si>
    <t>2024-02-01 02:15:34</t>
  </si>
  <si>
    <t>2024-02-02 12:00:51</t>
  </si>
  <si>
    <t>2024-02-02 17:17:11</t>
  </si>
  <si>
    <t>35-22-M00086_ÇİLE DM_ÇAKALTEPE_M04_50064042</t>
  </si>
  <si>
    <t>2024-02-24 13:43:22</t>
  </si>
  <si>
    <t>2024-02-24 17:10:43</t>
  </si>
  <si>
    <t>2024-02-19 10:31:26</t>
  </si>
  <si>
    <t>2024-02-19 13:54:43</t>
  </si>
  <si>
    <t>35-28-M00293_YAHŞELLİ KÖK_HAYKIRAN_M01_66582254</t>
  </si>
  <si>
    <t>2024-02-22 18:36:56</t>
  </si>
  <si>
    <t>2024-02-22 18:46:57</t>
  </si>
  <si>
    <t>35-27-M00334_ULUCAK DM-2/15_ _95002396548_ _95002396548</t>
  </si>
  <si>
    <t>2024-02-19 14:28:22</t>
  </si>
  <si>
    <t>2024-02-19 19:49:56</t>
  </si>
  <si>
    <t>45-72-L00030_TR-2/30_TR-2/30-A_L02_61322827</t>
  </si>
  <si>
    <t>2024-02-19 15:02:51</t>
  </si>
  <si>
    <t>2024-02-19 22:59:58</t>
  </si>
  <si>
    <t>2024-02-01 10:31:48</t>
  </si>
  <si>
    <t>2024-02-01 13:26:53</t>
  </si>
  <si>
    <t>35-19-M00046_TR-46_C_C_90995026_90995026</t>
  </si>
  <si>
    <t>2024-02-22 10:50:29</t>
  </si>
  <si>
    <t>2024-02-22 14:12:48</t>
  </si>
  <si>
    <t>35-01-M03132_M-3132(YATIRIM REZERVE)_E_k1446/e2_5888379</t>
  </si>
  <si>
    <t>2024-02-29 18:18:08</t>
  </si>
  <si>
    <t>2024-02-29 19:46:53</t>
  </si>
  <si>
    <t>2024-02-19 15:38:25</t>
  </si>
  <si>
    <t>35-10-M02479_M-2479 GÜZELBAHÇE GÖNEN KÖK_GÜZELBAHÇE TM_M02_66818800</t>
  </si>
  <si>
    <t>2024-02-01 12:02:01</t>
  </si>
  <si>
    <t>2024-02-01 12:28:04</t>
  </si>
  <si>
    <t>2024-02-22 09:16:01</t>
  </si>
  <si>
    <t>2024-02-22 18:53:45</t>
  </si>
  <si>
    <t>35-19-L00092_TR-92_SANAL BINA_957961910_ _957961910</t>
  </si>
  <si>
    <t>2024-02-01 12:23:15</t>
  </si>
  <si>
    <t>2024-02-01 18:02:19</t>
  </si>
  <si>
    <t>2024-02-01 06:14:07</t>
  </si>
  <si>
    <t>2024-02-01 12:09:34</t>
  </si>
  <si>
    <t>35-30-L00067_TR-67_ _955317318_ _955317318</t>
  </si>
  <si>
    <t>2024-02-26 10:09:39</t>
  </si>
  <si>
    <t>2024-02-26 14:05:58</t>
  </si>
  <si>
    <t>35-03-K03674_K-3674_TRAFO_K02_41925327</t>
  </si>
  <si>
    <t>2024-02-08 11:10:09</t>
  </si>
  <si>
    <t>2024-02-08 17:38:15</t>
  </si>
  <si>
    <t>35-17-M00449_ŞEHİT KEMAL KÖK_M-448_M01_66442965</t>
  </si>
  <si>
    <t>2024-02-07 16:52:25</t>
  </si>
  <si>
    <t>2024-02-07 17:27:40</t>
  </si>
  <si>
    <t>35-01-K03597_K-3597_F_F_91010628</t>
  </si>
  <si>
    <t>2024-02-04 22:20:17</t>
  </si>
  <si>
    <t>2024-02-05 02:06:22</t>
  </si>
  <si>
    <t>35-20-M00085_PINARLI KÖK_TR-6 - TR-7_M06_72358874</t>
  </si>
  <si>
    <t>2024-02-25 07:45:01</t>
  </si>
  <si>
    <t>2024-02-25 08:29:52</t>
  </si>
  <si>
    <t>45-78-M00789_KERİMAĞA MERKEZ ORTAKÖY TR-4_DIREK TIPI TRAFO HUCRESI_H01_2110060</t>
  </si>
  <si>
    <t>2024-02-03 11:37:13</t>
  </si>
  <si>
    <t>2024-02-03 12:05:58</t>
  </si>
  <si>
    <t>35-30-M00034_PİRİ REİS TR-1_D_D_56369078</t>
  </si>
  <si>
    <t>2024-02-04 10:32:14</t>
  </si>
  <si>
    <t>2024-02-04 14:21:44</t>
  </si>
  <si>
    <t>35-17-R00008_KARŞIYAKA MAHALLESİ TR-1_7691732_7691732_56357013</t>
  </si>
  <si>
    <t>2024-02-01 09:29:44</t>
  </si>
  <si>
    <t>2024-02-01 12:51:51</t>
  </si>
  <si>
    <t>45-72-M00420_BEYOBA TR-3_D_D_56393545</t>
  </si>
  <si>
    <t>2024-02-09 12:49:29</t>
  </si>
  <si>
    <t>35-10-M02339_YELKİ TR-5 (M-2339)_ _915117154_ _915117154</t>
  </si>
  <si>
    <t>2024-02-03 12:34:37</t>
  </si>
  <si>
    <t>2024-02-03 17:35:43</t>
  </si>
  <si>
    <t>2024-02-01 03:24:24</t>
  </si>
  <si>
    <t>2024-02-01 07:02:56</t>
  </si>
  <si>
    <t>35-02-M00531_M-531 KAVAKLIDERE KÖK_HatBaşıAyırıcı_53137669_M10_53137669</t>
  </si>
  <si>
    <t>2024-02-12 13:32:26</t>
  </si>
  <si>
    <t>2024-02-12 22:24:58</t>
  </si>
  <si>
    <t>35-27-M00337_ULUCAK DM-2/10__M04_72388504</t>
  </si>
  <si>
    <t>2024-02-07 17:21:35</t>
  </si>
  <si>
    <t>2024-02-07 17:40:25</t>
  </si>
  <si>
    <t>35-23-M00037_YENİFOÇA TR-37_C_C_56377462_56377462</t>
  </si>
  <si>
    <t>2024-02-25 21:11:19</t>
  </si>
  <si>
    <t>35-14-M00211_M-211 (DM-3/TR-6)_0_956657703_ _956657703</t>
  </si>
  <si>
    <t>2024-02-04 19:19:15</t>
  </si>
  <si>
    <t>2024-02-04 22:01:03</t>
  </si>
  <si>
    <t>35-17-M00226_YENİ KALABAK TR_ _950303837_ _950303837</t>
  </si>
  <si>
    <t>2024-02-11 10:26:29</t>
  </si>
  <si>
    <t>2024-02-11 15:30:19</t>
  </si>
  <si>
    <t>2024-02-07 17:40:21</t>
  </si>
  <si>
    <t>45-78-L00208_YILMAZ TR-8___56407970</t>
  </si>
  <si>
    <t>2024-02-01 09:43:26</t>
  </si>
  <si>
    <t>2024-02-01 15:27:55</t>
  </si>
  <si>
    <t>45-78-M01161_ÇAPAKLI KÖK_HatBaşıAyırıcı_53139018_M07_53139018</t>
  </si>
  <si>
    <t>2024-02-01 11:47:04</t>
  </si>
  <si>
    <t>2024-02-01 11:49:10</t>
  </si>
  <si>
    <t>45-83-L00340_AVŞAR TR-1_B_B_56377379</t>
  </si>
  <si>
    <t>2024-02-01 10:49:12</t>
  </si>
  <si>
    <t>2024-02-01 13:24:52</t>
  </si>
  <si>
    <t>45-71-M00274_DM-20/07 (VEZİROĞLU)_ _953244765_ _953244765</t>
  </si>
  <si>
    <t>2024-02-19 23:25:03</t>
  </si>
  <si>
    <t>2024-02-20 02:31:15</t>
  </si>
  <si>
    <t>IŞIKLAR KÖK-2_45-82-M00140_IŞIKLAR-2 GİRİŞ_M06_72198275</t>
  </si>
  <si>
    <t>2024-02-17 12:25:12</t>
  </si>
  <si>
    <t>2024-02-17 14:38:52</t>
  </si>
  <si>
    <t>35-01-K01188_K-1188_ _911646769_ _911646769</t>
  </si>
  <si>
    <t>2024-02-08 12:01:08</t>
  </si>
  <si>
    <t>2024-02-08 13:38:34</t>
  </si>
  <si>
    <t>45-81-M00003_SELENDİ TR-3_TR-30_M05_2321606</t>
  </si>
  <si>
    <t>2024-02-02 14:21:31</t>
  </si>
  <si>
    <t>2024-02-02 14:41:50</t>
  </si>
  <si>
    <t>2024-02-02 10:04:46</t>
  </si>
  <si>
    <t>2024-02-02 11:13:14</t>
  </si>
  <si>
    <t>45-77-L00028_TR-28_TR-28_45-77-L00028_72205026</t>
  </si>
  <si>
    <t>2024-02-02 10:40:31</t>
  </si>
  <si>
    <t>2024-02-02 13:10:11</t>
  </si>
  <si>
    <t>45-72-M00309_KAPAKLI DM_RAHMİYE-1 TARIMSAL SULAMA_M06_2099423</t>
  </si>
  <si>
    <t>2024-02-01 13:33:57</t>
  </si>
  <si>
    <t>2024-02-01 13:48:45</t>
  </si>
  <si>
    <t>35-01-K03597_K-3597_D_D_56375763</t>
  </si>
  <si>
    <t>2024-02-08 13:46:26</t>
  </si>
  <si>
    <t>2024-02-08 17:16:08</t>
  </si>
  <si>
    <t>35-01-K00495_K-495_C_C_56376938</t>
  </si>
  <si>
    <t>2024-02-02 10:03:16</t>
  </si>
  <si>
    <t>2024-02-02 10:23:13</t>
  </si>
  <si>
    <t>35-19-A00003_BADEMLER İM-DM_GÜZELBAHÇE-1 (GÖNEN) ÇIKIŞ_M16_100970895</t>
  </si>
  <si>
    <t>2024-02-01 12:30:19</t>
  </si>
  <si>
    <t>2024-02-01 12:45:31</t>
  </si>
  <si>
    <t>2024-02-07 17:35:44</t>
  </si>
  <si>
    <t>2024-02-07 19:21:33</t>
  </si>
  <si>
    <t>2024-02-02 08:53:21</t>
  </si>
  <si>
    <t>2024-02-02 11:00:08</t>
  </si>
  <si>
    <t>45-83-M00011_TR-1/11_TR-1/83 KAPTANOĞLU_M015_83843008</t>
  </si>
  <si>
    <t>2024-02-10 08:54:50</t>
  </si>
  <si>
    <t>2024-02-10 10:06:01</t>
  </si>
  <si>
    <t>35-26-M00779_DEMİRCİ KÖK_HatBaşıAyırıcı_66074998_M06_66074998</t>
  </si>
  <si>
    <t>2024-02-08 11:07:41</t>
  </si>
  <si>
    <t>2024-02-08 11:55:41</t>
  </si>
  <si>
    <t>35-02-M02517_M-2517_M-2517_35-02-M02517_66108550</t>
  </si>
  <si>
    <t>2024-02-02 10:16:25</t>
  </si>
  <si>
    <t>2024-02-02 11:19:49</t>
  </si>
  <si>
    <t>35-26-M00558_ARMAK KÖK_BAL-ET_M02_65935503</t>
  </si>
  <si>
    <t>2024-02-05 08:39:13</t>
  </si>
  <si>
    <t>2024-02-05 09:36:51</t>
  </si>
  <si>
    <t>35-22-M00252_BULGURCA TR-1_0_955271819_ _955271819</t>
  </si>
  <si>
    <t>2024-02-01 08:59:54</t>
  </si>
  <si>
    <t>2024-02-01 13:10:46</t>
  </si>
  <si>
    <t>2024-02-01 12:34:52</t>
  </si>
  <si>
    <t>2024-02-01 13:26:02</t>
  </si>
  <si>
    <t>45-81-M00001_SELENDİ DM_KINIK_M06_2077096</t>
  </si>
  <si>
    <t>2024-02-06 13:09:00</t>
  </si>
  <si>
    <t>2024-02-06 14:58:50</t>
  </si>
  <si>
    <t>2024-02-05 10:42:18</t>
  </si>
  <si>
    <t>2024-02-05 10:45:00</t>
  </si>
  <si>
    <t>35-01-M03131_M-3131(YATIRIM REZERVE)_C_C_56393790_56393790</t>
  </si>
  <si>
    <t>2024-02-24 10:30:56</t>
  </si>
  <si>
    <t>2024-02-24 14:15:48</t>
  </si>
  <si>
    <t>2024-02-03 10:28:47</t>
  </si>
  <si>
    <t>2024-02-03 10:48:00</t>
  </si>
  <si>
    <t>2024-02-03 02:05:59</t>
  </si>
  <si>
    <t>2024-02-03 02:29:22</t>
  </si>
  <si>
    <t>35-25-M00191_PAYAMLI M-24_SANAL BINA_95002486513_ _95002486513</t>
  </si>
  <si>
    <t>2024-02-10 12:14:16</t>
  </si>
  <si>
    <t>2024-02-10 15:24:55</t>
  </si>
  <si>
    <t>35-16-M00125_GÜNEŞLİ TR-1_B_B_91439682</t>
  </si>
  <si>
    <t>2024-02-01 10:41:29</t>
  </si>
  <si>
    <t>2024-02-01 14:14:55</t>
  </si>
  <si>
    <t>2024-02-01 09:20:52</t>
  </si>
  <si>
    <t>2024-02-01 15:29:53</t>
  </si>
  <si>
    <t>2024-02-09 13:32:42</t>
  </si>
  <si>
    <t>2024-02-08 14:00:42</t>
  </si>
  <si>
    <t>45-72-M00121_MASKİ ARITMA KÖK_PTT-TELEKOM RADYOLİNG ÇIKIŞ ÖZEL_M03_66495113</t>
  </si>
  <si>
    <t>2024-02-04 08:36:36</t>
  </si>
  <si>
    <t>2024-02-04 10:35:39</t>
  </si>
  <si>
    <t>35-02-K01081_K-1081_A_A02_5919401</t>
  </si>
  <si>
    <t>2024-02-29 08:21:41</t>
  </si>
  <si>
    <t>2024-02-29 11:05:05</t>
  </si>
  <si>
    <t>2024-02-27 12:00:37</t>
  </si>
  <si>
    <t>2024-02-27 12:50:56</t>
  </si>
  <si>
    <t>35-26-M00678_VENTOLA KÖK_PİZZA PİZZA_M02_65914095</t>
  </si>
  <si>
    <t>2024-02-05 09:42:01</t>
  </si>
  <si>
    <t>2024-02-05 13:44:04</t>
  </si>
  <si>
    <t>35-01-K04731_K-4731_ _911180395_ _911180395</t>
  </si>
  <si>
    <t>2024-02-07 16:55:12</t>
  </si>
  <si>
    <t>2024-02-07 18:28:33</t>
  </si>
  <si>
    <t>45-71-M01704_KARAAHMETLİ TR-1_A_A_91422280</t>
  </si>
  <si>
    <t>2024-02-01 09:44:35</t>
  </si>
  <si>
    <t>2024-02-01 12:36:23</t>
  </si>
  <si>
    <t>2024-02-04 09:55:14</t>
  </si>
  <si>
    <t>2024-02-04 10:52:25</t>
  </si>
  <si>
    <t>35-17-M00184_YÜKSEKKÖY TR-1_B_B_91380561</t>
  </si>
  <si>
    <t>2024-02-01 10:07:21</t>
  </si>
  <si>
    <t>2024-02-01 16:54:21</t>
  </si>
  <si>
    <t>2024-02-05 21:39:42</t>
  </si>
  <si>
    <t>2024-02-05 22:24:38</t>
  </si>
  <si>
    <t>45-81-M00001_SELENDİ DM_SATILMIŞ_M14_2079213</t>
  </si>
  <si>
    <t>2024-02-06 12:56:32</t>
  </si>
  <si>
    <t>2024-02-06 14:54:52</t>
  </si>
  <si>
    <t>2024-02-01 11:37:49</t>
  </si>
  <si>
    <t>2024-02-01 13:59:14</t>
  </si>
  <si>
    <t>45-76-M00046_SAKARLI KÖK_BADEMLİ_M02_72214544</t>
  </si>
  <si>
    <t>2024-02-01 09:09:13</t>
  </si>
  <si>
    <t>2024-02-01 13:23:45</t>
  </si>
  <si>
    <t>35-28-L00078_MENEMEN TR-78_A_A_56357105</t>
  </si>
  <si>
    <t>2024-02-14 10:41:31</t>
  </si>
  <si>
    <t>2024-02-14 14:48:36</t>
  </si>
  <si>
    <t>45-84-L00010_AHMETLİ TR-10 EMNİYET_B_B01_65909200</t>
  </si>
  <si>
    <t>2024-02-01 10:56:57</t>
  </si>
  <si>
    <t>2024-02-01 11:45:27</t>
  </si>
  <si>
    <t>45-83-L00069_TR-2/69 (15,8)_DM-3/15 _L04_81566172</t>
  </si>
  <si>
    <t>2024-02-01 02:35:29</t>
  </si>
  <si>
    <t>2024-02-01 03:17:13</t>
  </si>
  <si>
    <t>35-04-M02875_M-2875_VADİEVLERİ(DOĞANÇAY-1)_M06_84886131</t>
  </si>
  <si>
    <t>2024-02-03 12:43:45</t>
  </si>
  <si>
    <t>45-71-M00185_SİYEKLİ KÖK_OSMANCALI_M04_72256923</t>
  </si>
  <si>
    <t>2024-02-09 13:39:56</t>
  </si>
  <si>
    <t>2024-02-09 13:47:26</t>
  </si>
  <si>
    <t>2024-02-02 11:50:21</t>
  </si>
  <si>
    <t>35-16-M00141_BOZYERLER TR-1_BOZYERLER TR-1_35-16-M00141_2362943</t>
  </si>
  <si>
    <t>2024-02-03 10:51:51</t>
  </si>
  <si>
    <t>2024-02-03 17:05:55</t>
  </si>
  <si>
    <t>35-04-K04641_K-4641_ _95002348894_ _95002348894</t>
  </si>
  <si>
    <t>2024-02-09 13:33:06</t>
  </si>
  <si>
    <t>2024-02-09 17:02:08</t>
  </si>
  <si>
    <t>45-83-M00623_ERGENEKON TR-11_ERGENEKON TR-11_45-83-M00623_2351620</t>
  </si>
  <si>
    <t>2024-02-12 11:22:51</t>
  </si>
  <si>
    <t>2024-02-12 13:34:51</t>
  </si>
  <si>
    <t>35-19-L00038_TR-38_0_956681281_ _956681281</t>
  </si>
  <si>
    <t>2024-02-26 10:08:31</t>
  </si>
  <si>
    <t>2024-02-26 15:15:47</t>
  </si>
  <si>
    <t>45-73-M00491_ULUDERBENT DM_ÖRENCİK_M03_95475183</t>
  </si>
  <si>
    <t>2024-02-01 04:11:21</t>
  </si>
  <si>
    <t>2024-02-01 07:54:42</t>
  </si>
  <si>
    <t>2024-02-04 10:37:26</t>
  </si>
  <si>
    <t>2024-02-04 14:11:37</t>
  </si>
  <si>
    <t>2024-02-16 09:47:43</t>
  </si>
  <si>
    <t>2024-02-16 11:42:35</t>
  </si>
  <si>
    <t>45-74-M00015_TR-15_TR-36_M01_72236899</t>
  </si>
  <si>
    <t>2024-02-07 11:29:29</t>
  </si>
  <si>
    <t>2024-02-07 17:06:42</t>
  </si>
  <si>
    <t>35-20-L00087_KARAHALİLLİ KÖK_SÖĞÜTÖREN DAĞLAR GRUBU_L02_66504213</t>
  </si>
  <si>
    <t>2024-02-24 16:49:31</t>
  </si>
  <si>
    <t>2024-02-24 17:09:01</t>
  </si>
  <si>
    <t>2024-02-01 08:10:48</t>
  </si>
  <si>
    <t>2024-02-01 11:03:34</t>
  </si>
  <si>
    <t>45-72-M00634_YENİDOĞAN TR-1_PANO_956532844_ _956532844</t>
  </si>
  <si>
    <t>2024-02-10 12:17:26</t>
  </si>
  <si>
    <t>2024-02-10 15:34:02</t>
  </si>
  <si>
    <t>35-26-M00924_ÇETMEN DM_KRAL YÖNÜ_M04_2058197</t>
  </si>
  <si>
    <t>2024-02-01 12:28:07</t>
  </si>
  <si>
    <t>2024-02-01 12:34:21</t>
  </si>
  <si>
    <t>35-04-K02428_K-2428_K-2428_35-04-K02428_2369878</t>
  </si>
  <si>
    <t>2024-02-21 16:20:33</t>
  </si>
  <si>
    <t>2024-02-21 16:31:46</t>
  </si>
  <si>
    <t>35-18-L00185_L-185_B_B_91384265_91384265</t>
  </si>
  <si>
    <t>2024-02-26 14:48:40</t>
  </si>
  <si>
    <t>2024-02-26 15:20:15</t>
  </si>
  <si>
    <t>35-02-K00405_K-405_C_C_56371268</t>
  </si>
  <si>
    <t>2024-02-02 11:19:57</t>
  </si>
  <si>
    <t>2024-02-02 11:51:19</t>
  </si>
  <si>
    <t>2024-02-02 13:24:52</t>
  </si>
  <si>
    <t>2024-02-02 14:00:25</t>
  </si>
  <si>
    <t>35-23-M00036_M-36 DOĞALKENT_A_a1_42106679</t>
  </si>
  <si>
    <t>2024-02-08 14:41:25</t>
  </si>
  <si>
    <t>2024-02-08 17:47:11</t>
  </si>
  <si>
    <t>2024-02-01 13:10:21</t>
  </si>
  <si>
    <t>2024-02-01 14:08:15</t>
  </si>
  <si>
    <t>2024-02-08 14:40:17</t>
  </si>
  <si>
    <t>2024-02-08 15:07:34</t>
  </si>
  <si>
    <t>35-23-M00180_BAĞARASI TR-11_ _950415798_ _950415798</t>
  </si>
  <si>
    <t>2024-02-02 10:30:15</t>
  </si>
  <si>
    <t>2024-02-02 14:18:59</t>
  </si>
  <si>
    <t>45-75-M00067_YAKAKÖY KÖK_HatBaşıAyırıcı_53134697_M05_53134697</t>
  </si>
  <si>
    <t>2024-02-11 10:26:28</t>
  </si>
  <si>
    <t>2024-02-11 11:45:04</t>
  </si>
  <si>
    <t>35-24-L00016_KINIK TR-16_ _955217322_ _955217322</t>
  </si>
  <si>
    <t>2024-02-02 10:36:29</t>
  </si>
  <si>
    <t>2024-02-02 13:22:29</t>
  </si>
  <si>
    <t>45-73-M01040_GÜLPINAR TR-2_ _945655556_ _945655556</t>
  </si>
  <si>
    <t>2024-02-02 10:19:20</t>
  </si>
  <si>
    <t>2024-02-02 11:53:11</t>
  </si>
  <si>
    <t>35-19-L00296_BADEMLER TR-6_DIREK TIPI TRAFO HUCRESI_H01_2078291</t>
  </si>
  <si>
    <t>2024-02-01 09:46:41</t>
  </si>
  <si>
    <t>2024-02-01 11:46:48</t>
  </si>
  <si>
    <t>35-16-M00023_BÖLCEK-2 TR_C_C_91001602</t>
  </si>
  <si>
    <t>2024-02-02 09:59:40</t>
  </si>
  <si>
    <t>35-04-K02729_K-2729_KARŞIYAKA TM_K02_2064811</t>
  </si>
  <si>
    <t>2024-02-02 11:37:42</t>
  </si>
  <si>
    <t>2024-02-02 11:46:15</t>
  </si>
  <si>
    <t>2024-02-24 08:30:58</t>
  </si>
  <si>
    <t>2024-02-24 10:07:19</t>
  </si>
  <si>
    <t>35-27-M00024_TR-24_ _913713334_ _913713334</t>
  </si>
  <si>
    <t>2024-02-08 12:14:54</t>
  </si>
  <si>
    <t>2024-02-08 14:45:25</t>
  </si>
  <si>
    <t>35-01-K03798_K-3798_D_d3_5903779</t>
  </si>
  <si>
    <t>2024-02-03 14:53:12</t>
  </si>
  <si>
    <t>2024-02-03 17:12:43</t>
  </si>
  <si>
    <t>35-28-M00200_HAYKIRAN TR-1_A_A_91439236</t>
  </si>
  <si>
    <t>2024-02-09 14:14:23</t>
  </si>
  <si>
    <t>2024-02-09 20:15:06</t>
  </si>
  <si>
    <t>35-14-L00057_L-57 KERVANSARAY SİTESİ_0_956652662_ _956652662</t>
  </si>
  <si>
    <t>2024-02-08 14:38:53</t>
  </si>
  <si>
    <t>2024-02-08 19:17:41</t>
  </si>
  <si>
    <t>35-31-L00165_ÇATAK TR-1_ _956587081_ _956587081</t>
  </si>
  <si>
    <t>2024-02-03 11:10:26</t>
  </si>
  <si>
    <t>2024-02-03 15:32:53</t>
  </si>
  <si>
    <t>35-17-M00204_YENİ ŞAKRAN TR-4_A_A_90944603</t>
  </si>
  <si>
    <t>2024-02-04 12:14:23</t>
  </si>
  <si>
    <t>2024-02-04 13:15:46</t>
  </si>
  <si>
    <t>2024-02-04 13:00:48</t>
  </si>
  <si>
    <t>2024-02-04 13:37:21</t>
  </si>
  <si>
    <t>45-81-M00003_SELENDİ TR-3_TR-30_M05_2076760</t>
  </si>
  <si>
    <t>2024-02-01 20:02:25</t>
  </si>
  <si>
    <t>2024-02-01 20:51:30</t>
  </si>
  <si>
    <t>35-04-M02560_M-2560_ _966463376_ _966463376</t>
  </si>
  <si>
    <t>2024-02-09 11:10:38</t>
  </si>
  <si>
    <t>2024-02-09 13:35:53</t>
  </si>
  <si>
    <t>35-02-M01965_M-1965_M-1965_35-02-M01965_2350909</t>
  </si>
  <si>
    <t>2024-02-02 11:29:34</t>
  </si>
  <si>
    <t>2024-02-02 12:33:46</t>
  </si>
  <si>
    <t>45-82-M00251_CENKYERİ TR-3_A_A_56400716</t>
  </si>
  <si>
    <t>2024-02-01 18:10:10</t>
  </si>
  <si>
    <t>2024-02-01 22:05:07</t>
  </si>
  <si>
    <t>2024-02-27 14:10:51</t>
  </si>
  <si>
    <t>2024-02-27 14:32:41</t>
  </si>
  <si>
    <t>45-78-M01161_ÇAPAKLI KÖK_YAĞBASAN_M07_78225834</t>
  </si>
  <si>
    <t>2024-02-03 13:27:57</t>
  </si>
  <si>
    <t>2024-02-03 13:48:46</t>
  </si>
  <si>
    <t>2024-02-04 12:32:14</t>
  </si>
  <si>
    <t>2024-02-04 12:56:17</t>
  </si>
  <si>
    <t>35-16-M00209_TOPÇAM SULAMA TR-16_TOPÇAM SULAMA TR-16_35-16-M00209_2376819</t>
  </si>
  <si>
    <t>2024-02-01 11:26:32</t>
  </si>
  <si>
    <t>2024-02-01 12:53:44</t>
  </si>
  <si>
    <t>2024-02-17 10:07:40</t>
  </si>
  <si>
    <t>2024-02-17 17:51:14</t>
  </si>
  <si>
    <t>35-03-M00328_M-328_SANAL BINA_95001256256_ _95001256256</t>
  </si>
  <si>
    <t>2024-02-04 11:30:04</t>
  </si>
  <si>
    <t>2024-02-04 12:51:27</t>
  </si>
  <si>
    <t>2024-02-14 10:52:43</t>
  </si>
  <si>
    <t>2024-02-14 11:05:49</t>
  </si>
  <si>
    <t>2024-02-08 15:05:50</t>
  </si>
  <si>
    <t>2024-02-08 17:20:13</t>
  </si>
  <si>
    <t>2024-02-03 13:22:35</t>
  </si>
  <si>
    <t>2024-02-03 13:43:35</t>
  </si>
  <si>
    <t>35-15-L00327_GÖLCÜK TR-27_A_A_56368621</t>
  </si>
  <si>
    <t>2024-02-03 12:06:54</t>
  </si>
  <si>
    <t>2024-02-03 15:05:48</t>
  </si>
  <si>
    <t>35-03-K00083_K-83_E_E_56366679</t>
  </si>
  <si>
    <t>2024-02-08 10:06:08</t>
  </si>
  <si>
    <t>2024-02-08 16:37:52</t>
  </si>
  <si>
    <t>35-30-M00204_GRUPKENT TR-2_A_A_56367578</t>
  </si>
  <si>
    <t>2024-02-01 12:18:21</t>
  </si>
  <si>
    <t>35-03-K00592_K-592_D_D_56367291</t>
  </si>
  <si>
    <t>2024-02-08 15:19:37</t>
  </si>
  <si>
    <t>2024-02-08 16:43:52</t>
  </si>
  <si>
    <t>35-22-M00901_ÇAMÖNÜ TR-14__H_89800749</t>
  </si>
  <si>
    <t>2024-02-01 11:25:57</t>
  </si>
  <si>
    <t>2024-02-01 14:39:42</t>
  </si>
  <si>
    <t>35-28-L00011_MENEMEN TR-11_0_953379818_ _953379818</t>
  </si>
  <si>
    <t>2024-02-03 09:32:23</t>
  </si>
  <si>
    <t>2024-02-03 13:01:19</t>
  </si>
  <si>
    <t>2024-02-11 12:05:10</t>
  </si>
  <si>
    <t>2024-02-11 12:25:25</t>
  </si>
  <si>
    <t>35-04-M02423_M-2423_M-2922_M02_65673443</t>
  </si>
  <si>
    <t>2024-02-07 18:12:29</t>
  </si>
  <si>
    <t>2024-02-07 20:03:14</t>
  </si>
  <si>
    <t>35-01-K04763_K-4763_C_C_91133674</t>
  </si>
  <si>
    <t>2024-02-01 11:55:19</t>
  </si>
  <si>
    <t>2024-02-01 14:07:21</t>
  </si>
  <si>
    <t>2024-02-09 14:31:44</t>
  </si>
  <si>
    <t>2024-02-09 15:39:37</t>
  </si>
  <si>
    <t>35-26-M00638_DM-7/7_BALKAN SÜT_M02_65952549</t>
  </si>
  <si>
    <t>2024-02-11 09:17:11</t>
  </si>
  <si>
    <t>2024-02-11 12:10:42</t>
  </si>
  <si>
    <t>2024-02-03 12:27:37</t>
  </si>
  <si>
    <t>2024-02-03 19:27:24</t>
  </si>
  <si>
    <t>2024-02-03 15:54:13</t>
  </si>
  <si>
    <t>2024-02-03 17:16:33</t>
  </si>
  <si>
    <t>2024-02-01 16:24:14</t>
  </si>
  <si>
    <t>2024-02-01 19:31:17</t>
  </si>
  <si>
    <t>35-30-L00137_NEBİLER TR-1_C_C_56378979</t>
  </si>
  <si>
    <t>2024-02-02 18:42:35</t>
  </si>
  <si>
    <t>2024-02-02 21:35:24</t>
  </si>
  <si>
    <t>35-28-L00129_ASARLIK TR-11_A_A_91323900</t>
  </si>
  <si>
    <t>2024-02-02 13:01:59</t>
  </si>
  <si>
    <t>2024-02-02 14:47:22</t>
  </si>
  <si>
    <t>45-82-M00354_TÜRKPİYALE TR-1_TÜRKPİYALE TR-1_45-82-M00354_2359133</t>
  </si>
  <si>
    <t>2024-02-02 12:13:45</t>
  </si>
  <si>
    <t>2024-02-02 13:52:07</t>
  </si>
  <si>
    <t>2024-02-01 09:10:52</t>
  </si>
  <si>
    <t>2024-02-01 17:02:19</t>
  </si>
  <si>
    <t>2024-02-13 01:38:00</t>
  </si>
  <si>
    <t>2024-02-13 09:12:03</t>
  </si>
  <si>
    <t>35-28-M00139_KOYUNDERE TR-17 (DM-3/3)_C_C_56364744</t>
  </si>
  <si>
    <t>2024-02-03 14:31:41</t>
  </si>
  <si>
    <t>2024-02-03 16:49:08</t>
  </si>
  <si>
    <t>2024-02-13 10:41:00</t>
  </si>
  <si>
    <t>2024-02-13 11:24:05</t>
  </si>
  <si>
    <t>45-71-M00039_DM-1/14-D (ÇİVİCİLER)_A_a1b_45180187</t>
  </si>
  <si>
    <t>2024-02-08 15:41:01</t>
  </si>
  <si>
    <t>2024-02-08 18:50:13</t>
  </si>
  <si>
    <t>35-21-L00024_KARABURUN TR-1/9_A_A_56357249</t>
  </si>
  <si>
    <t>2024-02-01 06:49:11</t>
  </si>
  <si>
    <t>2024-02-01 09:42:22</t>
  </si>
  <si>
    <t>35-26-M00440_KARAKUYU TR-3_PANO_956612385_ _956612385</t>
  </si>
  <si>
    <t>2024-02-28 11:05:54</t>
  </si>
  <si>
    <t>2024-02-28 13:30:04</t>
  </si>
  <si>
    <t>35-32-L00010_TR-10_A_A_56389683</t>
  </si>
  <si>
    <t>2024-02-08 15:46:28</t>
  </si>
  <si>
    <t>2024-02-08 16:59:23</t>
  </si>
  <si>
    <t>35-02-K01103_K-1103_C_C_56380294</t>
  </si>
  <si>
    <t>2024-02-02 12:25:47</t>
  </si>
  <si>
    <t>2024-02-02 14:26:54</t>
  </si>
  <si>
    <t>45-82-M00012_SOMA TR-12_D_D_65510174</t>
  </si>
  <si>
    <t>2024-02-02 12:12:04</t>
  </si>
  <si>
    <t>2024-02-02 16:26:51</t>
  </si>
  <si>
    <t>45-78-M00651_POYRAZ KÖK_HACIHIDIR_M02_2307303</t>
  </si>
  <si>
    <t>2024-02-01 09:17:53</t>
  </si>
  <si>
    <t>2024-02-01 12:28:54</t>
  </si>
  <si>
    <t>35-07-K00997_K-997_ _97552464_ _97552464</t>
  </si>
  <si>
    <t>2024-02-05 11:34:00</t>
  </si>
  <si>
    <t>2024-02-05 13:47:38</t>
  </si>
  <si>
    <t>2024-02-04 08:42:29</t>
  </si>
  <si>
    <t>2024-02-04 10:55:59</t>
  </si>
  <si>
    <t>35-09-M02214_ATAKENT DM (M-2214)_M-1143_M05_2046716</t>
  </si>
  <si>
    <t>2024-02-27 13:21:55</t>
  </si>
  <si>
    <t>2024-02-27 13:34:51</t>
  </si>
  <si>
    <t>35-01-K04919_K-4919_K-4919_35-01-K04919_83687976</t>
  </si>
  <si>
    <t>2024-02-02 08:55:55</t>
  </si>
  <si>
    <t>2024-02-02 12:06:03</t>
  </si>
  <si>
    <t>45-78-L00093_TR-93_A_A01b_66231040</t>
  </si>
  <si>
    <t>2024-02-04 12:34:37</t>
  </si>
  <si>
    <t>2024-02-04 19:23:48</t>
  </si>
  <si>
    <t>2024-02-27 15:05:12</t>
  </si>
  <si>
    <t>35-14-L00043_L-43 AKARCA_0_956635412_ _956635412</t>
  </si>
  <si>
    <t>2024-02-10 13:48:15</t>
  </si>
  <si>
    <t>2024-02-10 17:14:49</t>
  </si>
  <si>
    <t>35-01-K00002_K-2_J_J_56377437</t>
  </si>
  <si>
    <t>2024-02-01 19:12:52</t>
  </si>
  <si>
    <t>2024-02-01 19:37:26</t>
  </si>
  <si>
    <t>45-84-L00020_GÖKKAYA TR-3_A_A_56402219</t>
  </si>
  <si>
    <t>2024-02-05 09:58:21</t>
  </si>
  <si>
    <t>2024-02-05 12:02:04</t>
  </si>
  <si>
    <t>45-74-M00354_MAHMUTLAR KÖK_HatBaşıAyırıcı_84164058_M04_84164058</t>
  </si>
  <si>
    <t>2024-02-02 13:16:56</t>
  </si>
  <si>
    <t>2024-02-02 13:36:00</t>
  </si>
  <si>
    <t>45-76-M00235_KIRKAĞAÇ OTOYOL DM_AHMET EMEKLİ_M04_66020989</t>
  </si>
  <si>
    <t>2024-02-02 12:42:08</t>
  </si>
  <si>
    <t>2024-02-02 13:35:41</t>
  </si>
  <si>
    <t>45-78-L00367_ÇALTILI TR-2_A_A_91033126</t>
  </si>
  <si>
    <t>2024-02-05 09:37:51</t>
  </si>
  <si>
    <t>2024-02-05 12:20:04</t>
  </si>
  <si>
    <t>35-20-L00172_KIZILCAOVA TR-3_B_B_91271146</t>
  </si>
  <si>
    <t>2024-02-03 13:11:02</t>
  </si>
  <si>
    <t>2024-02-03 17:26:49</t>
  </si>
  <si>
    <t>35-18-L00377_L-377_L-377_35-18-L00377_72109917</t>
  </si>
  <si>
    <t>2024-02-05 12:22:22</t>
  </si>
  <si>
    <t>35-07-K01625_K-1625_ _99156443_ _99156443</t>
  </si>
  <si>
    <t>2024-02-09 14:52:09</t>
  </si>
  <si>
    <t>2024-02-09 17:36:32</t>
  </si>
  <si>
    <t>35-29-L00326_ÇERİKÖZÜ TR-1___91429236_91429236</t>
  </si>
  <si>
    <t>2024-02-26 16:39:56</t>
  </si>
  <si>
    <t>2024-02-26 18:36:06</t>
  </si>
  <si>
    <t>35-03-M02846_M-2846_KARACAAĞAÇ_M01_82471956</t>
  </si>
  <si>
    <t>2024-02-03 12:25:57</t>
  </si>
  <si>
    <t>2024-02-03 13:12:55</t>
  </si>
  <si>
    <t>35-15-L00327_GÖLCÜK TR-27_GÖLCÜK TR-27_35-15-L00327_2365794</t>
  </si>
  <si>
    <t>2024-02-03 14:20:44</t>
  </si>
  <si>
    <t>2024-02-03 15:20:19</t>
  </si>
  <si>
    <t>45-75-M00062_SALUR KÖK_OĞULDURUK _M03_72037155</t>
  </si>
  <si>
    <t>2024-02-04 15:48:33</t>
  </si>
  <si>
    <t>2024-02-04 17:33:43</t>
  </si>
  <si>
    <t>45-71-M02007_MURADİYE DM-4/14-A_PAGEM GERİ DÖNÜŞÜM_M01_66374063</t>
  </si>
  <si>
    <t>2024-02-03 12:12:08</t>
  </si>
  <si>
    <t>2024-02-03 16:21:32</t>
  </si>
  <si>
    <t>2024-02-09 15:09:27</t>
  </si>
  <si>
    <t>35-09-K01878_K-1878_B_b3b_5863254</t>
  </si>
  <si>
    <t>2024-02-14 10:17:26</t>
  </si>
  <si>
    <t>2024-02-14 11:11:37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</si>
</sst>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1"/>
      <color indexed="8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4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67">
    <xf numFmtId="0" fontId="0" fillId="0" borderId="0" xfId="0"/>
    <xf numFmtId="0" fontId="20" fillId="0" borderId="12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22" fillId="0" borderId="0" xfId="0" applyFont="1" applyAlignment="1">
      <alignment vertical="center"/>
    </xf>
    <xf numFmtId="0" fontId="23" fillId="0" borderId="0" xfId="0" applyFont="1"/>
    <xf numFmtId="0" fontId="2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justify" vertical="center"/>
    </xf>
    <xf numFmtId="0" fontId="28" fillId="0" borderId="0" xfId="0" applyFont="1" applyAlignment="1">
      <alignment horizontal="justify" vertical="center"/>
    </xf>
    <xf numFmtId="0" fontId="30" fillId="0" borderId="0" xfId="0" applyFont="1"/>
    <xf numFmtId="0" fontId="32" fillId="0" borderId="16" xfId="0" applyFont="1" applyBorder="1"/>
    <xf numFmtId="0" fontId="17" fillId="0" borderId="16" xfId="0" applyFont="1" applyBorder="1"/>
    <xf numFmtId="0" fontId="20" fillId="0" borderId="16" xfId="0" applyFont="1" applyBorder="1" applyAlignment="1">
      <alignment vertical="center"/>
    </xf>
    <xf numFmtId="0" fontId="20" fillId="0" borderId="16" xfId="0" applyFont="1" applyBorder="1" applyAlignment="1">
      <alignment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6" xfId="0" applyFont="1" applyBorder="1" applyAlignment="1">
      <alignment vertical="center" wrapText="1"/>
    </xf>
    <xf numFmtId="0" fontId="26" fillId="0" borderId="16" xfId="0" applyFont="1" applyBorder="1" applyAlignment="1">
      <alignment horizontal="center" vertical="center" wrapText="1"/>
    </xf>
    <xf numFmtId="2" fontId="30" fillId="0" borderId="16" xfId="0" applyNumberFormat="1" applyFont="1" applyBorder="1" applyAlignment="1">
      <alignment horizontal="center" vertical="center" wrapText="1"/>
    </xf>
    <xf numFmtId="0" fontId="27" fillId="0" borderId="16" xfId="0" applyFont="1" applyBorder="1" applyAlignment="1">
      <alignment vertical="center" wrapText="1"/>
    </xf>
    <xf numFmtId="0" fontId="27" fillId="0" borderId="1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0" fillId="0" borderId="16" xfId="0" applyBorder="1"/>
    <xf numFmtId="165" fontId="0" fillId="0" borderId="16" xfId="46" applyNumberFormat="1" applyFont="1" applyBorder="1"/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6" xfId="0" applyNumberFormat="1" applyFont="1" applyBorder="1" applyAlignment="1" applyProtection="1">
      <alignment horizontal="left" vertical="center"/>
      <protection locked="0"/>
    </xf>
    <xf numFmtId="1" fontId="20" fillId="0" borderId="16" xfId="0" applyNumberFormat="1" applyFont="1" applyBorder="1" applyAlignment="1">
      <alignment horizontal="left" vertical="center"/>
    </xf>
    <xf numFmtId="0" fontId="25" fillId="0" borderId="16" xfId="0" applyFont="1" applyBorder="1" applyAlignment="1">
      <alignment horizontal="justify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justify" vertical="center" wrapText="1"/>
    </xf>
    <xf numFmtId="0" fontId="31" fillId="0" borderId="0" xfId="0" applyFont="1" applyAlignment="1">
      <alignment horizontal="left" vertical="center"/>
    </xf>
    <xf numFmtId="0" fontId="20" fillId="0" borderId="13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1" fontId="20" fillId="0" borderId="13" xfId="0" applyNumberFormat="1" applyFont="1" applyBorder="1" applyAlignment="1" applyProtection="1">
      <alignment horizontal="left" vertical="center"/>
      <protection locked="0"/>
    </xf>
    <xf numFmtId="1" fontId="20" fillId="0" borderId="14" xfId="0" applyNumberFormat="1" applyFont="1" applyBorder="1" applyAlignment="1" applyProtection="1">
      <alignment horizontal="left" vertical="center"/>
      <protection locked="0"/>
    </xf>
    <xf numFmtId="1" fontId="20" fillId="0" borderId="13" xfId="0" applyNumberFormat="1" applyFont="1" applyBorder="1" applyAlignment="1">
      <alignment horizontal="left" vertical="center"/>
    </xf>
    <xf numFmtId="1" fontId="20" fillId="0" borderId="14" xfId="0" applyNumberFormat="1" applyFont="1" applyBorder="1" applyAlignment="1">
      <alignment horizontal="left" vertical="center"/>
    </xf>
    <xf numFmtId="0" fontId="25" fillId="0" borderId="13" xfId="0" applyFont="1" applyBorder="1" applyAlignment="1">
      <alignment horizontal="justify" vertical="center" wrapText="1"/>
    </xf>
    <xf numFmtId="0" fontId="25" fillId="0" borderId="14" xfId="0" applyFont="1" applyBorder="1" applyAlignment="1">
      <alignment horizontal="justify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7" fillId="0" borderId="10" xfId="0" applyFont="1" applyBorder="1" applyAlignment="1">
      <alignment horizontal="justify" vertical="center" wrapText="1"/>
    </xf>
    <xf numFmtId="0" fontId="27" fillId="0" borderId="15" xfId="0" applyFont="1" applyBorder="1" applyAlignment="1">
      <alignment horizontal="justify" vertical="center" wrapText="1"/>
    </xf>
  </cellXfs>
  <cellStyles count="47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12 2" xfId="44" xr:uid="{16B128B6-20A2-4578-B59A-94D102444421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6" builtinId="3"/>
    <cellStyle name="Virgül 2" xfId="45" xr:uid="{89368C99-740B-473A-AAEE-1D827A653C70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6061"/>
  <sheetViews>
    <sheetView zoomScale="70" zoomScaleNormal="70" workbookViewId="0">
      <pane ySplit="1" topLeftCell="A2" activePane="bottomLeft" state="frozen"/>
      <selection activeCell="C57" sqref="C57"/>
      <selection pane="bottomLeft" activeCell="C41" sqref="C41"/>
    </sheetView>
  </sheetViews>
  <sheetFormatPr defaultColWidth="8.664062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20.6640625" bestFit="1" customWidth="1"/>
    <col min="6" max="6" width="24.10937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6640625" bestFit="1" customWidth="1"/>
    <col min="11" max="11" width="15.6640625" bestFit="1" customWidth="1"/>
    <col min="12" max="12" width="28.44140625" bestFit="1" customWidth="1"/>
    <col min="13" max="13" width="31.109375" bestFit="1" customWidth="1"/>
    <col min="14" max="14" width="14.6640625" bestFit="1" customWidth="1"/>
    <col min="15" max="15" width="18.44140625" customWidth="1"/>
    <col min="16" max="16" width="16.6640625" customWidth="1"/>
    <col min="17" max="17" width="18.6640625" customWidth="1"/>
    <col min="18" max="18" width="17.109375" customWidth="1"/>
    <col min="19" max="19" width="15.664062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</row>
    <row r="2" spans="1:26" x14ac:dyDescent="0.3">
      <c r="A2">
        <v>3003741</v>
      </c>
      <c r="B2">
        <v>1</v>
      </c>
      <c r="C2" t="s">
        <v>106</v>
      </c>
      <c r="D2" t="s">
        <v>115</v>
      </c>
      <c r="E2" t="s">
        <v>126</v>
      </c>
      <c r="F2" t="s">
        <v>127</v>
      </c>
      <c r="G2" t="s">
        <v>128</v>
      </c>
      <c r="H2" t="s">
        <v>58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0.42899999999999999</v>
      </c>
      <c r="O2">
        <v>57</v>
      </c>
      <c r="P2">
        <v>28</v>
      </c>
      <c r="Q2">
        <v>0</v>
      </c>
      <c r="R2">
        <v>0</v>
      </c>
      <c r="S2">
        <v>1</v>
      </c>
      <c r="T2">
        <v>62</v>
      </c>
      <c r="U2">
        <v>24.48</v>
      </c>
      <c r="V2">
        <v>12.02</v>
      </c>
      <c r="W2">
        <v>0</v>
      </c>
      <c r="X2">
        <v>0</v>
      </c>
      <c r="Y2">
        <v>0.43</v>
      </c>
      <c r="Z2">
        <v>26.63</v>
      </c>
    </row>
    <row r="3" spans="1:26" x14ac:dyDescent="0.3">
      <c r="A3">
        <v>3001243</v>
      </c>
      <c r="B3">
        <v>1</v>
      </c>
      <c r="C3" t="s">
        <v>75</v>
      </c>
      <c r="D3" t="s">
        <v>74</v>
      </c>
      <c r="E3" t="s">
        <v>134</v>
      </c>
      <c r="F3" t="s">
        <v>135</v>
      </c>
      <c r="G3" t="s">
        <v>136</v>
      </c>
      <c r="H3" t="s">
        <v>58</v>
      </c>
      <c r="I3" t="s">
        <v>129</v>
      </c>
      <c r="J3" t="s">
        <v>130</v>
      </c>
      <c r="K3" t="s">
        <v>137</v>
      </c>
      <c r="L3" t="s">
        <v>138</v>
      </c>
      <c r="M3" t="s">
        <v>139</v>
      </c>
      <c r="N3">
        <v>3.4209999999999998</v>
      </c>
      <c r="O3">
        <v>9</v>
      </c>
      <c r="P3">
        <v>0</v>
      </c>
      <c r="Q3">
        <v>0</v>
      </c>
      <c r="R3">
        <v>0</v>
      </c>
      <c r="S3">
        <v>0</v>
      </c>
      <c r="T3">
        <v>0</v>
      </c>
      <c r="U3">
        <v>30.79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3001634</v>
      </c>
      <c r="B4">
        <v>1</v>
      </c>
      <c r="C4" t="s">
        <v>75</v>
      </c>
      <c r="D4" t="s">
        <v>96</v>
      </c>
      <c r="E4" t="s">
        <v>140</v>
      </c>
      <c r="F4" t="s">
        <v>141</v>
      </c>
      <c r="G4" t="s">
        <v>142</v>
      </c>
      <c r="H4" t="s">
        <v>61</v>
      </c>
      <c r="I4" t="s">
        <v>129</v>
      </c>
      <c r="J4" t="s">
        <v>130</v>
      </c>
      <c r="K4" t="s">
        <v>131</v>
      </c>
      <c r="L4" t="s">
        <v>143</v>
      </c>
      <c r="M4" t="s">
        <v>144</v>
      </c>
      <c r="N4">
        <v>2.7850000000000001</v>
      </c>
      <c r="O4">
        <v>0</v>
      </c>
      <c r="P4">
        <v>113</v>
      </c>
      <c r="Q4">
        <v>0</v>
      </c>
      <c r="R4">
        <v>0</v>
      </c>
      <c r="S4">
        <v>0</v>
      </c>
      <c r="T4">
        <v>0</v>
      </c>
      <c r="U4">
        <v>0</v>
      </c>
      <c r="V4">
        <v>314.72000000000003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3003033</v>
      </c>
      <c r="B5">
        <v>1</v>
      </c>
      <c r="C5" t="s">
        <v>106</v>
      </c>
      <c r="D5" t="s">
        <v>105</v>
      </c>
      <c r="E5" t="s">
        <v>145</v>
      </c>
      <c r="F5" t="s">
        <v>146</v>
      </c>
      <c r="G5" t="s">
        <v>147</v>
      </c>
      <c r="H5" t="s">
        <v>61</v>
      </c>
      <c r="I5" t="s">
        <v>129</v>
      </c>
      <c r="J5" t="s">
        <v>130</v>
      </c>
      <c r="K5" t="s">
        <v>131</v>
      </c>
      <c r="L5" t="s">
        <v>148</v>
      </c>
      <c r="M5" t="s">
        <v>149</v>
      </c>
      <c r="N5">
        <v>0.84699999999999998</v>
      </c>
      <c r="O5">
        <v>0</v>
      </c>
      <c r="P5">
        <v>0</v>
      </c>
      <c r="Q5">
        <v>0</v>
      </c>
      <c r="R5">
        <v>1</v>
      </c>
      <c r="S5">
        <v>0</v>
      </c>
      <c r="T5">
        <v>0</v>
      </c>
      <c r="U5">
        <v>0</v>
      </c>
      <c r="V5">
        <v>0</v>
      </c>
      <c r="W5">
        <v>0</v>
      </c>
      <c r="X5">
        <v>0.85</v>
      </c>
      <c r="Y5">
        <v>0</v>
      </c>
      <c r="Z5">
        <v>0</v>
      </c>
    </row>
    <row r="6" spans="1:26" x14ac:dyDescent="0.3">
      <c r="A6">
        <v>3003311</v>
      </c>
      <c r="B6">
        <v>1</v>
      </c>
      <c r="C6" t="s">
        <v>106</v>
      </c>
      <c r="D6" t="s">
        <v>115</v>
      </c>
      <c r="E6" t="s">
        <v>140</v>
      </c>
      <c r="F6" t="s">
        <v>150</v>
      </c>
      <c r="G6" t="s">
        <v>142</v>
      </c>
      <c r="H6" t="s">
        <v>61</v>
      </c>
      <c r="I6" t="s">
        <v>129</v>
      </c>
      <c r="J6" t="s">
        <v>130</v>
      </c>
      <c r="K6" t="s">
        <v>131</v>
      </c>
      <c r="L6" t="s">
        <v>151</v>
      </c>
      <c r="M6" t="s">
        <v>152</v>
      </c>
      <c r="N6">
        <v>1.514</v>
      </c>
      <c r="O6">
        <v>0</v>
      </c>
      <c r="P6">
        <v>0</v>
      </c>
      <c r="Q6">
        <v>0</v>
      </c>
      <c r="R6">
        <v>0</v>
      </c>
      <c r="S6">
        <v>0</v>
      </c>
      <c r="T6">
        <v>19</v>
      </c>
      <c r="U6">
        <v>0</v>
      </c>
      <c r="V6">
        <v>0</v>
      </c>
      <c r="W6">
        <v>0</v>
      </c>
      <c r="X6">
        <v>0</v>
      </c>
      <c r="Y6">
        <v>0</v>
      </c>
      <c r="Z6">
        <v>28.77</v>
      </c>
    </row>
    <row r="7" spans="1:26" x14ac:dyDescent="0.3">
      <c r="A7">
        <v>3004579</v>
      </c>
      <c r="B7">
        <v>1</v>
      </c>
      <c r="C7" t="s">
        <v>106</v>
      </c>
      <c r="D7" t="s">
        <v>121</v>
      </c>
      <c r="E7" t="s">
        <v>153</v>
      </c>
      <c r="F7" t="s">
        <v>154</v>
      </c>
      <c r="G7" t="s">
        <v>128</v>
      </c>
      <c r="H7" t="s">
        <v>58</v>
      </c>
      <c r="I7" t="s">
        <v>129</v>
      </c>
      <c r="J7" t="s">
        <v>130</v>
      </c>
      <c r="K7" t="s">
        <v>131</v>
      </c>
      <c r="L7" t="s">
        <v>155</v>
      </c>
      <c r="M7" t="s">
        <v>156</v>
      </c>
      <c r="N7">
        <v>0.52800000000000002</v>
      </c>
      <c r="O7">
        <v>7</v>
      </c>
      <c r="P7">
        <v>38</v>
      </c>
      <c r="Q7">
        <v>0</v>
      </c>
      <c r="R7">
        <v>0</v>
      </c>
      <c r="S7">
        <v>0</v>
      </c>
      <c r="T7">
        <v>0</v>
      </c>
      <c r="U7">
        <v>3.69</v>
      </c>
      <c r="V7">
        <v>20.05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3003983</v>
      </c>
      <c r="B8">
        <v>1</v>
      </c>
      <c r="C8" t="s">
        <v>75</v>
      </c>
      <c r="D8" t="s">
        <v>99</v>
      </c>
      <c r="E8" t="s">
        <v>140</v>
      </c>
      <c r="F8" t="s">
        <v>157</v>
      </c>
      <c r="G8" t="s">
        <v>142</v>
      </c>
      <c r="H8" t="s">
        <v>61</v>
      </c>
      <c r="I8" t="s">
        <v>129</v>
      </c>
      <c r="J8" t="s">
        <v>130</v>
      </c>
      <c r="K8" t="s">
        <v>131</v>
      </c>
      <c r="L8" t="s">
        <v>158</v>
      </c>
      <c r="M8" t="s">
        <v>159</v>
      </c>
      <c r="N8">
        <v>1.2529999999999999</v>
      </c>
      <c r="O8">
        <v>0</v>
      </c>
      <c r="P8">
        <v>95</v>
      </c>
      <c r="Q8">
        <v>0</v>
      </c>
      <c r="R8">
        <v>0</v>
      </c>
      <c r="S8">
        <v>0</v>
      </c>
      <c r="T8">
        <v>0</v>
      </c>
      <c r="U8">
        <v>0</v>
      </c>
      <c r="V8">
        <v>119.05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3004491</v>
      </c>
      <c r="B9">
        <v>1</v>
      </c>
      <c r="C9" t="s">
        <v>75</v>
      </c>
      <c r="D9" t="s">
        <v>85</v>
      </c>
      <c r="E9" t="s">
        <v>140</v>
      </c>
      <c r="F9" t="s">
        <v>160</v>
      </c>
      <c r="G9" t="s">
        <v>161</v>
      </c>
      <c r="H9" t="s">
        <v>61</v>
      </c>
      <c r="I9" t="s">
        <v>129</v>
      </c>
      <c r="J9" t="s">
        <v>130</v>
      </c>
      <c r="K9" t="s">
        <v>131</v>
      </c>
      <c r="L9" t="s">
        <v>162</v>
      </c>
      <c r="M9" t="s">
        <v>163</v>
      </c>
      <c r="N9">
        <v>0.72699999999999998</v>
      </c>
      <c r="O9">
        <v>0</v>
      </c>
      <c r="P9">
        <v>0</v>
      </c>
      <c r="Q9">
        <v>0</v>
      </c>
      <c r="R9">
        <v>163</v>
      </c>
      <c r="S9">
        <v>0</v>
      </c>
      <c r="T9">
        <v>0</v>
      </c>
      <c r="U9">
        <v>0</v>
      </c>
      <c r="V9">
        <v>0</v>
      </c>
      <c r="W9">
        <v>0</v>
      </c>
      <c r="X9">
        <v>118.49</v>
      </c>
      <c r="Y9">
        <v>0</v>
      </c>
      <c r="Z9">
        <v>0</v>
      </c>
    </row>
    <row r="10" spans="1:26" x14ac:dyDescent="0.3">
      <c r="A10">
        <v>3004595</v>
      </c>
      <c r="B10">
        <v>1</v>
      </c>
      <c r="C10" t="s">
        <v>75</v>
      </c>
      <c r="D10" t="s">
        <v>83</v>
      </c>
      <c r="E10" t="s">
        <v>164</v>
      </c>
      <c r="F10" t="s">
        <v>165</v>
      </c>
      <c r="G10" t="s">
        <v>166</v>
      </c>
      <c r="H10" t="s">
        <v>61</v>
      </c>
      <c r="I10" t="s">
        <v>129</v>
      </c>
      <c r="J10" t="s">
        <v>130</v>
      </c>
      <c r="K10" t="s">
        <v>131</v>
      </c>
      <c r="L10" t="s">
        <v>167</v>
      </c>
      <c r="M10" t="s">
        <v>168</v>
      </c>
      <c r="N10">
        <v>3.806</v>
      </c>
      <c r="O10">
        <v>0</v>
      </c>
      <c r="P10">
        <v>0</v>
      </c>
      <c r="Q10">
        <v>0</v>
      </c>
      <c r="R10">
        <v>0</v>
      </c>
      <c r="S10">
        <v>0</v>
      </c>
      <c r="T10">
        <v>15</v>
      </c>
      <c r="U10">
        <v>0</v>
      </c>
      <c r="V10">
        <v>0</v>
      </c>
      <c r="W10">
        <v>0</v>
      </c>
      <c r="X10">
        <v>0</v>
      </c>
      <c r="Y10">
        <v>0</v>
      </c>
      <c r="Z10">
        <v>57.09</v>
      </c>
    </row>
    <row r="11" spans="1:26" x14ac:dyDescent="0.3">
      <c r="A11">
        <v>3003982</v>
      </c>
      <c r="B11">
        <v>1</v>
      </c>
      <c r="C11" t="s">
        <v>106</v>
      </c>
      <c r="D11" t="s">
        <v>117</v>
      </c>
      <c r="E11" t="s">
        <v>169</v>
      </c>
      <c r="F11" t="s">
        <v>170</v>
      </c>
      <c r="G11" t="s">
        <v>171</v>
      </c>
      <c r="H11" t="s">
        <v>61</v>
      </c>
      <c r="I11" t="s">
        <v>129</v>
      </c>
      <c r="J11" t="s">
        <v>130</v>
      </c>
      <c r="K11" t="s">
        <v>131</v>
      </c>
      <c r="L11" t="s">
        <v>172</v>
      </c>
      <c r="M11" t="s">
        <v>173</v>
      </c>
      <c r="N11">
        <v>1.246</v>
      </c>
      <c r="O11">
        <v>0</v>
      </c>
      <c r="P11">
        <v>32</v>
      </c>
      <c r="Q11">
        <v>0</v>
      </c>
      <c r="R11">
        <v>0</v>
      </c>
      <c r="S11">
        <v>0</v>
      </c>
      <c r="T11">
        <v>0</v>
      </c>
      <c r="U11">
        <v>0</v>
      </c>
      <c r="V11">
        <v>39.880000000000003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3003785</v>
      </c>
      <c r="B12">
        <v>1</v>
      </c>
      <c r="C12" t="s">
        <v>75</v>
      </c>
      <c r="D12" t="s">
        <v>95</v>
      </c>
      <c r="E12" t="s">
        <v>140</v>
      </c>
      <c r="F12" t="s">
        <v>174</v>
      </c>
      <c r="G12" t="s">
        <v>142</v>
      </c>
      <c r="H12" t="s">
        <v>61</v>
      </c>
      <c r="I12" t="s">
        <v>129</v>
      </c>
      <c r="J12" t="s">
        <v>130</v>
      </c>
      <c r="K12" t="s">
        <v>131</v>
      </c>
      <c r="L12" t="s">
        <v>175</v>
      </c>
      <c r="M12" t="s">
        <v>176</v>
      </c>
      <c r="N12">
        <v>1.899</v>
      </c>
      <c r="O12">
        <v>0</v>
      </c>
      <c r="P12">
        <v>68</v>
      </c>
      <c r="Q12">
        <v>0</v>
      </c>
      <c r="R12">
        <v>0</v>
      </c>
      <c r="S12">
        <v>0</v>
      </c>
      <c r="T12">
        <v>0</v>
      </c>
      <c r="U12">
        <v>0</v>
      </c>
      <c r="V12">
        <v>129.13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3002473</v>
      </c>
      <c r="B13">
        <v>1</v>
      </c>
      <c r="C13" t="s">
        <v>106</v>
      </c>
      <c r="D13" t="s">
        <v>120</v>
      </c>
      <c r="E13" t="s">
        <v>126</v>
      </c>
      <c r="F13" t="s">
        <v>177</v>
      </c>
      <c r="G13" t="s">
        <v>128</v>
      </c>
      <c r="H13" t="s">
        <v>58</v>
      </c>
      <c r="I13" t="s">
        <v>129</v>
      </c>
      <c r="J13" t="s">
        <v>130</v>
      </c>
      <c r="K13" t="s">
        <v>131</v>
      </c>
      <c r="L13" t="s">
        <v>178</v>
      </c>
      <c r="M13" t="s">
        <v>179</v>
      </c>
      <c r="N13">
        <v>1.2529999999999999</v>
      </c>
      <c r="O13">
        <v>22</v>
      </c>
      <c r="P13">
        <v>26</v>
      </c>
      <c r="Q13">
        <v>0</v>
      </c>
      <c r="R13">
        <v>0</v>
      </c>
      <c r="S13">
        <v>0</v>
      </c>
      <c r="T13">
        <v>0</v>
      </c>
      <c r="U13">
        <v>27.56</v>
      </c>
      <c r="V13">
        <v>32.57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3005414</v>
      </c>
      <c r="B14">
        <v>1</v>
      </c>
      <c r="C14" t="s">
        <v>106</v>
      </c>
      <c r="D14" t="s">
        <v>115</v>
      </c>
      <c r="E14" t="s">
        <v>134</v>
      </c>
      <c r="F14" t="s">
        <v>180</v>
      </c>
      <c r="G14" t="s">
        <v>181</v>
      </c>
      <c r="H14" t="s">
        <v>58</v>
      </c>
      <c r="I14" t="s">
        <v>129</v>
      </c>
      <c r="J14" t="s">
        <v>130</v>
      </c>
      <c r="K14" t="s">
        <v>137</v>
      </c>
      <c r="L14" t="s">
        <v>182</v>
      </c>
      <c r="M14" t="s">
        <v>183</v>
      </c>
      <c r="N14">
        <v>4.9980000000000002</v>
      </c>
      <c r="O14">
        <v>0</v>
      </c>
      <c r="P14">
        <v>0</v>
      </c>
      <c r="Q14">
        <v>3</v>
      </c>
      <c r="R14">
        <v>0</v>
      </c>
      <c r="S14">
        <v>251</v>
      </c>
      <c r="T14">
        <v>1372</v>
      </c>
      <c r="U14">
        <v>0</v>
      </c>
      <c r="V14">
        <v>0</v>
      </c>
      <c r="W14">
        <v>14.99</v>
      </c>
      <c r="X14">
        <v>0</v>
      </c>
      <c r="Y14">
        <v>1254.44</v>
      </c>
      <c r="Z14">
        <v>6856.95</v>
      </c>
    </row>
    <row r="15" spans="1:26" x14ac:dyDescent="0.3">
      <c r="A15">
        <v>3004467</v>
      </c>
      <c r="B15">
        <v>1</v>
      </c>
      <c r="C15" t="s">
        <v>106</v>
      </c>
      <c r="D15" t="s">
        <v>116</v>
      </c>
      <c r="E15" t="s">
        <v>164</v>
      </c>
      <c r="F15" t="s">
        <v>184</v>
      </c>
      <c r="G15" t="s">
        <v>185</v>
      </c>
      <c r="H15" t="s">
        <v>61</v>
      </c>
      <c r="I15" t="s">
        <v>129</v>
      </c>
      <c r="J15" t="s">
        <v>130</v>
      </c>
      <c r="K15" t="s">
        <v>131</v>
      </c>
      <c r="L15" t="s">
        <v>186</v>
      </c>
      <c r="M15" t="s">
        <v>187</v>
      </c>
      <c r="N15">
        <v>1.478</v>
      </c>
      <c r="O15">
        <v>0</v>
      </c>
      <c r="P15">
        <v>0</v>
      </c>
      <c r="Q15">
        <v>0</v>
      </c>
      <c r="R15">
        <v>54</v>
      </c>
      <c r="S15">
        <v>0</v>
      </c>
      <c r="T15">
        <v>0</v>
      </c>
      <c r="U15">
        <v>0</v>
      </c>
      <c r="V15">
        <v>0</v>
      </c>
      <c r="W15">
        <v>0</v>
      </c>
      <c r="X15">
        <v>79.790000000000006</v>
      </c>
      <c r="Y15">
        <v>0</v>
      </c>
      <c r="Z15">
        <v>0</v>
      </c>
    </row>
    <row r="16" spans="1:26" x14ac:dyDescent="0.3">
      <c r="A16">
        <v>3008211</v>
      </c>
      <c r="B16">
        <v>1</v>
      </c>
      <c r="C16" t="s">
        <v>75</v>
      </c>
      <c r="D16" t="s">
        <v>81</v>
      </c>
      <c r="E16" t="s">
        <v>145</v>
      </c>
      <c r="F16" t="s">
        <v>188</v>
      </c>
      <c r="G16" t="s">
        <v>147</v>
      </c>
      <c r="H16" t="s">
        <v>61</v>
      </c>
      <c r="I16" t="s">
        <v>129</v>
      </c>
      <c r="J16" t="s">
        <v>130</v>
      </c>
      <c r="K16" t="s">
        <v>131</v>
      </c>
      <c r="L16" t="s">
        <v>189</v>
      </c>
      <c r="M16" t="s">
        <v>190</v>
      </c>
      <c r="N16">
        <v>2.4849999999999999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2.48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3002146</v>
      </c>
      <c r="B17">
        <v>1</v>
      </c>
      <c r="C17" t="s">
        <v>75</v>
      </c>
      <c r="D17" t="s">
        <v>84</v>
      </c>
      <c r="E17" t="s">
        <v>140</v>
      </c>
      <c r="F17" t="s">
        <v>191</v>
      </c>
      <c r="G17" t="s">
        <v>192</v>
      </c>
      <c r="H17" t="s">
        <v>61</v>
      </c>
      <c r="I17" t="s">
        <v>129</v>
      </c>
      <c r="J17" t="s">
        <v>130</v>
      </c>
      <c r="K17" t="s">
        <v>137</v>
      </c>
      <c r="L17" t="s">
        <v>193</v>
      </c>
      <c r="M17" t="s">
        <v>194</v>
      </c>
      <c r="N17">
        <v>4.5519999999999996</v>
      </c>
      <c r="O17">
        <v>0</v>
      </c>
      <c r="P17">
        <v>174</v>
      </c>
      <c r="Q17">
        <v>0</v>
      </c>
      <c r="R17">
        <v>0</v>
      </c>
      <c r="S17">
        <v>0</v>
      </c>
      <c r="T17">
        <v>0</v>
      </c>
      <c r="U17">
        <v>0</v>
      </c>
      <c r="V17">
        <v>791.99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3001841</v>
      </c>
      <c r="B18">
        <v>1</v>
      </c>
      <c r="C18" t="s">
        <v>106</v>
      </c>
      <c r="D18" t="s">
        <v>114</v>
      </c>
      <c r="E18" t="s">
        <v>153</v>
      </c>
      <c r="F18" t="s">
        <v>195</v>
      </c>
      <c r="G18" t="s">
        <v>196</v>
      </c>
      <c r="H18" t="s">
        <v>58</v>
      </c>
      <c r="I18" t="s">
        <v>129</v>
      </c>
      <c r="J18" t="s">
        <v>130</v>
      </c>
      <c r="K18" t="s">
        <v>131</v>
      </c>
      <c r="L18" t="s">
        <v>197</v>
      </c>
      <c r="M18" t="s">
        <v>198</v>
      </c>
      <c r="N18">
        <v>1.548</v>
      </c>
      <c r="O18">
        <v>0</v>
      </c>
      <c r="P18">
        <v>0</v>
      </c>
      <c r="Q18">
        <v>0</v>
      </c>
      <c r="R18">
        <v>0</v>
      </c>
      <c r="S18">
        <v>0</v>
      </c>
      <c r="T18">
        <v>11</v>
      </c>
      <c r="U18">
        <v>0</v>
      </c>
      <c r="V18">
        <v>0</v>
      </c>
      <c r="W18">
        <v>0</v>
      </c>
      <c r="X18">
        <v>0</v>
      </c>
      <c r="Y18">
        <v>0</v>
      </c>
      <c r="Z18">
        <v>17.03</v>
      </c>
    </row>
    <row r="19" spans="1:26" x14ac:dyDescent="0.3">
      <c r="A19">
        <v>3000149</v>
      </c>
      <c r="B19">
        <v>1</v>
      </c>
      <c r="C19" t="s">
        <v>75</v>
      </c>
      <c r="D19" t="s">
        <v>99</v>
      </c>
      <c r="E19" t="s">
        <v>169</v>
      </c>
      <c r="F19" t="s">
        <v>199</v>
      </c>
      <c r="G19" t="s">
        <v>181</v>
      </c>
      <c r="H19" t="s">
        <v>61</v>
      </c>
      <c r="I19" t="s">
        <v>129</v>
      </c>
      <c r="J19" t="s">
        <v>130</v>
      </c>
      <c r="K19" t="s">
        <v>137</v>
      </c>
      <c r="L19" t="s">
        <v>200</v>
      </c>
      <c r="M19" t="s">
        <v>201</v>
      </c>
      <c r="N19">
        <v>5.3959999999999999</v>
      </c>
      <c r="O19">
        <v>0</v>
      </c>
      <c r="P19">
        <v>479</v>
      </c>
      <c r="Q19">
        <v>0</v>
      </c>
      <c r="R19">
        <v>0</v>
      </c>
      <c r="S19">
        <v>0</v>
      </c>
      <c r="T19">
        <v>0</v>
      </c>
      <c r="U19">
        <v>0</v>
      </c>
      <c r="V19">
        <v>2584.7399999999998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3002662</v>
      </c>
      <c r="B20">
        <v>1</v>
      </c>
      <c r="C20" t="s">
        <v>75</v>
      </c>
      <c r="D20" t="s">
        <v>81</v>
      </c>
      <c r="E20" t="s">
        <v>140</v>
      </c>
      <c r="F20" t="s">
        <v>202</v>
      </c>
      <c r="G20" t="s">
        <v>142</v>
      </c>
      <c r="H20" t="s">
        <v>61</v>
      </c>
      <c r="I20" t="s">
        <v>129</v>
      </c>
      <c r="J20" t="s">
        <v>130</v>
      </c>
      <c r="K20" t="s">
        <v>131</v>
      </c>
      <c r="L20" t="s">
        <v>203</v>
      </c>
      <c r="M20" t="s">
        <v>204</v>
      </c>
      <c r="N20">
        <v>3.383</v>
      </c>
      <c r="O20">
        <v>0</v>
      </c>
      <c r="P20">
        <v>32</v>
      </c>
      <c r="Q20">
        <v>0</v>
      </c>
      <c r="R20">
        <v>0</v>
      </c>
      <c r="S20">
        <v>0</v>
      </c>
      <c r="T20">
        <v>0</v>
      </c>
      <c r="U20">
        <v>0</v>
      </c>
      <c r="V20">
        <v>108.25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3002391</v>
      </c>
      <c r="B21">
        <v>1</v>
      </c>
      <c r="C21" t="s">
        <v>75</v>
      </c>
      <c r="D21" t="s">
        <v>88</v>
      </c>
      <c r="E21" t="s">
        <v>145</v>
      </c>
      <c r="F21" t="s">
        <v>205</v>
      </c>
      <c r="G21" t="s">
        <v>206</v>
      </c>
      <c r="H21" t="s">
        <v>61</v>
      </c>
      <c r="I21" t="s">
        <v>129</v>
      </c>
      <c r="J21" t="s">
        <v>130</v>
      </c>
      <c r="K21" t="s">
        <v>131</v>
      </c>
      <c r="L21" t="s">
        <v>207</v>
      </c>
      <c r="M21" t="s">
        <v>208</v>
      </c>
      <c r="N21">
        <v>2.4180000000000001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2.42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3001854</v>
      </c>
      <c r="B22">
        <v>1</v>
      </c>
      <c r="C22" t="s">
        <v>75</v>
      </c>
      <c r="D22" t="s">
        <v>95</v>
      </c>
      <c r="E22" t="s">
        <v>169</v>
      </c>
      <c r="F22" t="s">
        <v>209</v>
      </c>
      <c r="G22" t="s">
        <v>161</v>
      </c>
      <c r="H22" t="s">
        <v>61</v>
      </c>
      <c r="I22" t="s">
        <v>129</v>
      </c>
      <c r="J22" t="s">
        <v>130</v>
      </c>
      <c r="K22" t="s">
        <v>131</v>
      </c>
      <c r="L22" t="s">
        <v>210</v>
      </c>
      <c r="M22" t="s">
        <v>211</v>
      </c>
      <c r="N22">
        <v>0.58299999999999996</v>
      </c>
      <c r="O22">
        <v>0</v>
      </c>
      <c r="P22">
        <v>579</v>
      </c>
      <c r="Q22">
        <v>0</v>
      </c>
      <c r="R22">
        <v>0</v>
      </c>
      <c r="S22">
        <v>0</v>
      </c>
      <c r="T22">
        <v>0</v>
      </c>
      <c r="U22">
        <v>0</v>
      </c>
      <c r="V22">
        <v>337.83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3003424</v>
      </c>
      <c r="B23">
        <v>1</v>
      </c>
      <c r="C23" t="s">
        <v>75</v>
      </c>
      <c r="D23" t="s">
        <v>99</v>
      </c>
      <c r="E23" t="s">
        <v>140</v>
      </c>
      <c r="F23" t="s">
        <v>212</v>
      </c>
      <c r="G23" t="s">
        <v>142</v>
      </c>
      <c r="H23" t="s">
        <v>61</v>
      </c>
      <c r="I23" t="s">
        <v>129</v>
      </c>
      <c r="J23" t="s">
        <v>130</v>
      </c>
      <c r="K23" t="s">
        <v>131</v>
      </c>
      <c r="L23" t="s">
        <v>213</v>
      </c>
      <c r="M23" t="s">
        <v>214</v>
      </c>
      <c r="N23">
        <v>1.4910000000000001</v>
      </c>
      <c r="O23">
        <v>0</v>
      </c>
      <c r="P23">
        <v>3</v>
      </c>
      <c r="Q23">
        <v>0</v>
      </c>
      <c r="R23">
        <v>0</v>
      </c>
      <c r="S23">
        <v>0</v>
      </c>
      <c r="T23">
        <v>0</v>
      </c>
      <c r="U23">
        <v>0</v>
      </c>
      <c r="V23">
        <v>4.47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3002326</v>
      </c>
      <c r="B24">
        <v>1</v>
      </c>
      <c r="C24" t="s">
        <v>106</v>
      </c>
      <c r="D24" t="s">
        <v>117</v>
      </c>
      <c r="E24" t="s">
        <v>126</v>
      </c>
      <c r="F24" t="s">
        <v>215</v>
      </c>
      <c r="G24" t="s">
        <v>128</v>
      </c>
      <c r="H24" t="s">
        <v>58</v>
      </c>
      <c r="I24" t="s">
        <v>129</v>
      </c>
      <c r="J24" t="s">
        <v>130</v>
      </c>
      <c r="K24" t="s">
        <v>131</v>
      </c>
      <c r="L24" t="s">
        <v>216</v>
      </c>
      <c r="M24" t="s">
        <v>217</v>
      </c>
      <c r="N24">
        <v>0.36199999999999999</v>
      </c>
      <c r="O24">
        <v>81</v>
      </c>
      <c r="P24">
        <v>71</v>
      </c>
      <c r="Q24">
        <v>0</v>
      </c>
      <c r="R24">
        <v>0</v>
      </c>
      <c r="S24">
        <v>0</v>
      </c>
      <c r="T24">
        <v>0</v>
      </c>
      <c r="U24">
        <v>29.34</v>
      </c>
      <c r="V24">
        <v>25.72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3000183</v>
      </c>
      <c r="B25">
        <v>1</v>
      </c>
      <c r="C25" t="s">
        <v>106</v>
      </c>
      <c r="D25" t="s">
        <v>122</v>
      </c>
      <c r="E25" t="s">
        <v>126</v>
      </c>
      <c r="F25" t="s">
        <v>218</v>
      </c>
      <c r="G25" t="s">
        <v>136</v>
      </c>
      <c r="H25" t="s">
        <v>58</v>
      </c>
      <c r="I25" t="s">
        <v>129</v>
      </c>
      <c r="J25" t="s">
        <v>130</v>
      </c>
      <c r="K25" t="s">
        <v>137</v>
      </c>
      <c r="L25" t="s">
        <v>219</v>
      </c>
      <c r="M25" t="s">
        <v>220</v>
      </c>
      <c r="N25">
        <v>3.91</v>
      </c>
      <c r="O25">
        <v>106</v>
      </c>
      <c r="P25">
        <v>0</v>
      </c>
      <c r="Q25">
        <v>0</v>
      </c>
      <c r="R25">
        <v>0</v>
      </c>
      <c r="S25">
        <v>0</v>
      </c>
      <c r="T25">
        <v>0</v>
      </c>
      <c r="U25">
        <v>414.46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3003800</v>
      </c>
      <c r="B26">
        <v>1</v>
      </c>
      <c r="C26" t="s">
        <v>75</v>
      </c>
      <c r="D26" t="s">
        <v>97</v>
      </c>
      <c r="E26" t="s">
        <v>221</v>
      </c>
      <c r="F26" t="s">
        <v>222</v>
      </c>
      <c r="G26" t="s">
        <v>128</v>
      </c>
      <c r="H26" t="s">
        <v>58</v>
      </c>
      <c r="I26" t="s">
        <v>129</v>
      </c>
      <c r="J26" t="s">
        <v>130</v>
      </c>
      <c r="K26" t="s">
        <v>131</v>
      </c>
      <c r="L26" t="s">
        <v>223</v>
      </c>
      <c r="M26" t="s">
        <v>224</v>
      </c>
      <c r="N26">
        <v>1.1879999999999999</v>
      </c>
      <c r="O26">
        <v>49</v>
      </c>
      <c r="P26">
        <v>698</v>
      </c>
      <c r="Q26">
        <v>0</v>
      </c>
      <c r="R26">
        <v>0</v>
      </c>
      <c r="S26">
        <v>0</v>
      </c>
      <c r="T26">
        <v>0</v>
      </c>
      <c r="U26">
        <v>58.2</v>
      </c>
      <c r="V26">
        <v>829.07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3003831</v>
      </c>
      <c r="B27">
        <v>1</v>
      </c>
      <c r="C27" t="s">
        <v>75</v>
      </c>
      <c r="D27" t="s">
        <v>92</v>
      </c>
      <c r="E27" t="s">
        <v>126</v>
      </c>
      <c r="F27" t="s">
        <v>225</v>
      </c>
      <c r="G27" t="s">
        <v>128</v>
      </c>
      <c r="H27" t="s">
        <v>58</v>
      </c>
      <c r="I27" t="s">
        <v>129</v>
      </c>
      <c r="J27" t="s">
        <v>130</v>
      </c>
      <c r="K27" t="s">
        <v>131</v>
      </c>
      <c r="L27" t="s">
        <v>226</v>
      </c>
      <c r="M27" t="s">
        <v>227</v>
      </c>
      <c r="N27">
        <v>0.27600000000000002</v>
      </c>
      <c r="O27">
        <v>7</v>
      </c>
      <c r="P27">
        <v>426</v>
      </c>
      <c r="Q27">
        <v>0</v>
      </c>
      <c r="R27">
        <v>0</v>
      </c>
      <c r="S27">
        <v>0</v>
      </c>
      <c r="T27">
        <v>0</v>
      </c>
      <c r="U27">
        <v>1.93</v>
      </c>
      <c r="V27">
        <v>117.51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3003857</v>
      </c>
      <c r="B28">
        <v>1</v>
      </c>
      <c r="C28" t="s">
        <v>75</v>
      </c>
      <c r="D28" t="s">
        <v>78</v>
      </c>
      <c r="E28" t="s">
        <v>145</v>
      </c>
      <c r="F28" t="s">
        <v>228</v>
      </c>
      <c r="G28" t="s">
        <v>147</v>
      </c>
      <c r="H28" t="s">
        <v>61</v>
      </c>
      <c r="I28" t="s">
        <v>129</v>
      </c>
      <c r="J28" t="s">
        <v>130</v>
      </c>
      <c r="K28" t="s">
        <v>131</v>
      </c>
      <c r="L28" t="s">
        <v>229</v>
      </c>
      <c r="M28" t="s">
        <v>230</v>
      </c>
      <c r="N28">
        <v>3.18</v>
      </c>
      <c r="O28">
        <v>0</v>
      </c>
      <c r="P28">
        <v>4</v>
      </c>
      <c r="Q28">
        <v>0</v>
      </c>
      <c r="R28">
        <v>0</v>
      </c>
      <c r="S28">
        <v>0</v>
      </c>
      <c r="T28">
        <v>0</v>
      </c>
      <c r="U28">
        <v>0</v>
      </c>
      <c r="V28">
        <v>12.72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3002043</v>
      </c>
      <c r="B29">
        <v>1</v>
      </c>
      <c r="C29" t="s">
        <v>106</v>
      </c>
      <c r="D29" t="s">
        <v>114</v>
      </c>
      <c r="E29" t="s">
        <v>145</v>
      </c>
      <c r="F29" t="s">
        <v>231</v>
      </c>
      <c r="G29" t="s">
        <v>147</v>
      </c>
      <c r="H29" t="s">
        <v>61</v>
      </c>
      <c r="I29" t="s">
        <v>129</v>
      </c>
      <c r="J29" t="s">
        <v>130</v>
      </c>
      <c r="K29" t="s">
        <v>131</v>
      </c>
      <c r="L29" t="s">
        <v>232</v>
      </c>
      <c r="M29" t="s">
        <v>233</v>
      </c>
      <c r="N29">
        <v>0.58599999999999997</v>
      </c>
      <c r="O29">
        <v>0</v>
      </c>
      <c r="P29">
        <v>0</v>
      </c>
      <c r="Q29">
        <v>0</v>
      </c>
      <c r="R29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0.59</v>
      </c>
      <c r="Y29">
        <v>0</v>
      </c>
      <c r="Z29">
        <v>0</v>
      </c>
    </row>
    <row r="30" spans="1:26" x14ac:dyDescent="0.3">
      <c r="A30">
        <v>3003957</v>
      </c>
      <c r="B30">
        <v>1</v>
      </c>
      <c r="C30" t="s">
        <v>75</v>
      </c>
      <c r="D30" t="s">
        <v>103</v>
      </c>
      <c r="E30" t="s">
        <v>153</v>
      </c>
      <c r="F30" t="s">
        <v>234</v>
      </c>
      <c r="G30" t="s">
        <v>196</v>
      </c>
      <c r="H30" t="s">
        <v>58</v>
      </c>
      <c r="I30" t="s">
        <v>129</v>
      </c>
      <c r="J30" t="s">
        <v>130</v>
      </c>
      <c r="K30" t="s">
        <v>131</v>
      </c>
      <c r="L30" t="s">
        <v>235</v>
      </c>
      <c r="M30" t="s">
        <v>236</v>
      </c>
      <c r="N30">
        <v>0.85299999999999998</v>
      </c>
      <c r="O30">
        <v>0</v>
      </c>
      <c r="P30">
        <v>452</v>
      </c>
      <c r="Q30">
        <v>0</v>
      </c>
      <c r="R30">
        <v>0</v>
      </c>
      <c r="S30">
        <v>0</v>
      </c>
      <c r="T30">
        <v>0</v>
      </c>
      <c r="U30">
        <v>0</v>
      </c>
      <c r="V30">
        <v>385.78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3003515</v>
      </c>
      <c r="B31">
        <v>1</v>
      </c>
      <c r="C31" t="s">
        <v>106</v>
      </c>
      <c r="D31" t="s">
        <v>122</v>
      </c>
      <c r="E31" t="s">
        <v>221</v>
      </c>
      <c r="F31" t="s">
        <v>237</v>
      </c>
      <c r="G31" t="s">
        <v>128</v>
      </c>
      <c r="H31" t="s">
        <v>58</v>
      </c>
      <c r="I31" t="s">
        <v>129</v>
      </c>
      <c r="J31" t="s">
        <v>130</v>
      </c>
      <c r="K31" t="s">
        <v>131</v>
      </c>
      <c r="L31" t="s">
        <v>238</v>
      </c>
      <c r="M31" t="s">
        <v>239</v>
      </c>
      <c r="N31">
        <v>2.774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2.77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3003492</v>
      </c>
      <c r="B32">
        <v>1</v>
      </c>
      <c r="C32" t="s">
        <v>75</v>
      </c>
      <c r="D32" t="s">
        <v>100</v>
      </c>
      <c r="E32" t="s">
        <v>164</v>
      </c>
      <c r="F32" t="s">
        <v>240</v>
      </c>
      <c r="G32" t="s">
        <v>142</v>
      </c>
      <c r="H32" t="s">
        <v>61</v>
      </c>
      <c r="I32" t="s">
        <v>129</v>
      </c>
      <c r="J32" t="s">
        <v>130</v>
      </c>
      <c r="K32" t="s">
        <v>131</v>
      </c>
      <c r="L32" t="s">
        <v>241</v>
      </c>
      <c r="M32" t="s">
        <v>242</v>
      </c>
      <c r="N32">
        <v>1.8680000000000001</v>
      </c>
      <c r="O32">
        <v>0</v>
      </c>
      <c r="P32">
        <v>37</v>
      </c>
      <c r="Q32">
        <v>0</v>
      </c>
      <c r="R32">
        <v>0</v>
      </c>
      <c r="S32">
        <v>0</v>
      </c>
      <c r="T32">
        <v>0</v>
      </c>
      <c r="U32">
        <v>0</v>
      </c>
      <c r="V32">
        <v>69.13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3001292</v>
      </c>
      <c r="B33">
        <v>1</v>
      </c>
      <c r="C33" t="s">
        <v>75</v>
      </c>
      <c r="D33" t="s">
        <v>77</v>
      </c>
      <c r="E33" t="s">
        <v>145</v>
      </c>
      <c r="F33" t="s">
        <v>243</v>
      </c>
      <c r="G33" t="s">
        <v>147</v>
      </c>
      <c r="H33" t="s">
        <v>61</v>
      </c>
      <c r="I33" t="s">
        <v>129</v>
      </c>
      <c r="J33" t="s">
        <v>130</v>
      </c>
      <c r="K33" t="s">
        <v>131</v>
      </c>
      <c r="L33" t="s">
        <v>244</v>
      </c>
      <c r="M33" t="s">
        <v>245</v>
      </c>
      <c r="N33">
        <v>1.8320000000000001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1.83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3000197</v>
      </c>
      <c r="B34">
        <v>1</v>
      </c>
      <c r="C34" t="s">
        <v>106</v>
      </c>
      <c r="D34" t="s">
        <v>118</v>
      </c>
      <c r="E34" t="s">
        <v>221</v>
      </c>
      <c r="F34" t="s">
        <v>246</v>
      </c>
      <c r="G34" t="s">
        <v>136</v>
      </c>
      <c r="H34" t="s">
        <v>58</v>
      </c>
      <c r="I34" t="s">
        <v>129</v>
      </c>
      <c r="J34" t="s">
        <v>130</v>
      </c>
      <c r="K34" t="s">
        <v>137</v>
      </c>
      <c r="L34" t="s">
        <v>247</v>
      </c>
      <c r="M34" t="s">
        <v>248</v>
      </c>
      <c r="N34">
        <v>6.4189999999999996</v>
      </c>
      <c r="O34">
        <v>0</v>
      </c>
      <c r="P34">
        <v>0</v>
      </c>
      <c r="Q34">
        <v>6</v>
      </c>
      <c r="R34">
        <v>229</v>
      </c>
      <c r="S34">
        <v>11</v>
      </c>
      <c r="T34">
        <v>1339</v>
      </c>
      <c r="U34">
        <v>0</v>
      </c>
      <c r="V34">
        <v>0</v>
      </c>
      <c r="W34">
        <v>38.520000000000003</v>
      </c>
      <c r="X34">
        <v>1469.99</v>
      </c>
      <c r="Y34">
        <v>70.61</v>
      </c>
      <c r="Z34">
        <v>8595.26</v>
      </c>
    </row>
    <row r="35" spans="1:26" x14ac:dyDescent="0.3">
      <c r="A35">
        <v>3000139</v>
      </c>
      <c r="B35">
        <v>1</v>
      </c>
      <c r="C35" t="s">
        <v>75</v>
      </c>
      <c r="D35" t="s">
        <v>85</v>
      </c>
      <c r="E35" t="s">
        <v>169</v>
      </c>
      <c r="F35" t="s">
        <v>249</v>
      </c>
      <c r="G35" t="s">
        <v>136</v>
      </c>
      <c r="H35" t="s">
        <v>61</v>
      </c>
      <c r="I35" t="s">
        <v>129</v>
      </c>
      <c r="J35" t="s">
        <v>130</v>
      </c>
      <c r="K35" t="s">
        <v>137</v>
      </c>
      <c r="L35" t="s">
        <v>250</v>
      </c>
      <c r="M35" t="s">
        <v>251</v>
      </c>
      <c r="N35">
        <v>4.2590000000000003</v>
      </c>
      <c r="O35">
        <v>0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4.26</v>
      </c>
      <c r="X35">
        <v>0</v>
      </c>
      <c r="Y35">
        <v>0</v>
      </c>
      <c r="Z35">
        <v>0</v>
      </c>
    </row>
    <row r="36" spans="1:26" x14ac:dyDescent="0.3">
      <c r="A36">
        <v>3003985</v>
      </c>
      <c r="B36">
        <v>1</v>
      </c>
      <c r="C36" t="s">
        <v>106</v>
      </c>
      <c r="D36" t="s">
        <v>111</v>
      </c>
      <c r="E36" t="s">
        <v>126</v>
      </c>
      <c r="F36" t="s">
        <v>252</v>
      </c>
      <c r="G36" t="s">
        <v>128</v>
      </c>
      <c r="H36" t="s">
        <v>58</v>
      </c>
      <c r="I36" t="s">
        <v>129</v>
      </c>
      <c r="J36" t="s">
        <v>130</v>
      </c>
      <c r="K36" t="s">
        <v>131</v>
      </c>
      <c r="L36" t="s">
        <v>253</v>
      </c>
      <c r="M36" t="s">
        <v>254</v>
      </c>
      <c r="N36">
        <v>0.61899999999999999</v>
      </c>
      <c r="O36">
        <v>0</v>
      </c>
      <c r="P36">
        <v>0</v>
      </c>
      <c r="Q36">
        <v>0</v>
      </c>
      <c r="R36">
        <v>0</v>
      </c>
      <c r="S36">
        <v>5</v>
      </c>
      <c r="T36">
        <v>698</v>
      </c>
      <c r="U36">
        <v>0</v>
      </c>
      <c r="V36">
        <v>0</v>
      </c>
      <c r="W36">
        <v>0</v>
      </c>
      <c r="X36">
        <v>0</v>
      </c>
      <c r="Y36">
        <v>3.1</v>
      </c>
      <c r="Z36">
        <v>432.18</v>
      </c>
    </row>
    <row r="37" spans="1:26" x14ac:dyDescent="0.3">
      <c r="A37">
        <v>3004489</v>
      </c>
      <c r="B37">
        <v>1</v>
      </c>
      <c r="C37" t="s">
        <v>75</v>
      </c>
      <c r="D37" t="s">
        <v>87</v>
      </c>
      <c r="E37" t="s">
        <v>145</v>
      </c>
      <c r="F37" t="s">
        <v>255</v>
      </c>
      <c r="G37" t="s">
        <v>256</v>
      </c>
      <c r="H37" t="s">
        <v>61</v>
      </c>
      <c r="I37" t="s">
        <v>129</v>
      </c>
      <c r="J37" t="s">
        <v>130</v>
      </c>
      <c r="K37" t="s">
        <v>131</v>
      </c>
      <c r="L37" t="s">
        <v>257</v>
      </c>
      <c r="M37" t="s">
        <v>258</v>
      </c>
      <c r="N37">
        <v>0.79800000000000004</v>
      </c>
      <c r="O37">
        <v>0</v>
      </c>
      <c r="P37">
        <v>6</v>
      </c>
      <c r="Q37">
        <v>0</v>
      </c>
      <c r="R37">
        <v>0</v>
      </c>
      <c r="S37">
        <v>0</v>
      </c>
      <c r="T37">
        <v>0</v>
      </c>
      <c r="U37">
        <v>0</v>
      </c>
      <c r="V37">
        <v>4.79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3012699</v>
      </c>
      <c r="B38">
        <v>1</v>
      </c>
      <c r="C38" t="s">
        <v>75</v>
      </c>
      <c r="D38" t="s">
        <v>85</v>
      </c>
      <c r="E38" t="s">
        <v>169</v>
      </c>
      <c r="F38" t="s">
        <v>259</v>
      </c>
      <c r="G38" t="s">
        <v>161</v>
      </c>
      <c r="H38" t="s">
        <v>61</v>
      </c>
      <c r="I38" t="s">
        <v>129</v>
      </c>
      <c r="J38" t="s">
        <v>130</v>
      </c>
      <c r="K38" t="s">
        <v>131</v>
      </c>
      <c r="L38" t="s">
        <v>260</v>
      </c>
      <c r="M38" t="s">
        <v>261</v>
      </c>
      <c r="N38">
        <v>0.45300000000000001</v>
      </c>
      <c r="O38">
        <v>0</v>
      </c>
      <c r="P38">
        <v>0</v>
      </c>
      <c r="Q38">
        <v>0</v>
      </c>
      <c r="R38">
        <v>0</v>
      </c>
      <c r="S38">
        <v>0</v>
      </c>
      <c r="T38">
        <v>79</v>
      </c>
      <c r="U38">
        <v>0</v>
      </c>
      <c r="V38">
        <v>0</v>
      </c>
      <c r="W38">
        <v>0</v>
      </c>
      <c r="X38">
        <v>0</v>
      </c>
      <c r="Y38">
        <v>0</v>
      </c>
      <c r="Z38">
        <v>35.770000000000003</v>
      </c>
    </row>
    <row r="39" spans="1:26" x14ac:dyDescent="0.3">
      <c r="A39">
        <v>3001931</v>
      </c>
      <c r="B39">
        <v>1</v>
      </c>
      <c r="C39" t="s">
        <v>75</v>
      </c>
      <c r="D39" t="s">
        <v>81</v>
      </c>
      <c r="E39" t="s">
        <v>169</v>
      </c>
      <c r="F39" t="s">
        <v>262</v>
      </c>
      <c r="G39" t="s">
        <v>263</v>
      </c>
      <c r="H39" t="s">
        <v>61</v>
      </c>
      <c r="I39" t="s">
        <v>129</v>
      </c>
      <c r="J39" t="s">
        <v>130</v>
      </c>
      <c r="K39" t="s">
        <v>131</v>
      </c>
      <c r="L39" t="s">
        <v>264</v>
      </c>
      <c r="M39" t="s">
        <v>265</v>
      </c>
      <c r="N39">
        <v>1.8520000000000001</v>
      </c>
      <c r="O39">
        <v>0</v>
      </c>
      <c r="P39">
        <v>846</v>
      </c>
      <c r="Q39">
        <v>0</v>
      </c>
      <c r="R39">
        <v>0</v>
      </c>
      <c r="S39">
        <v>0</v>
      </c>
      <c r="T39">
        <v>0</v>
      </c>
      <c r="U39">
        <v>0</v>
      </c>
      <c r="V39">
        <v>1566.43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3003888</v>
      </c>
      <c r="B40">
        <v>1</v>
      </c>
      <c r="C40" t="s">
        <v>106</v>
      </c>
      <c r="D40" t="s">
        <v>120</v>
      </c>
      <c r="E40" t="s">
        <v>153</v>
      </c>
      <c r="F40" t="s">
        <v>266</v>
      </c>
      <c r="G40" t="s">
        <v>128</v>
      </c>
      <c r="H40" t="s">
        <v>58</v>
      </c>
      <c r="I40" t="s">
        <v>129</v>
      </c>
      <c r="J40" t="s">
        <v>130</v>
      </c>
      <c r="K40" t="s">
        <v>131</v>
      </c>
      <c r="L40" t="s">
        <v>267</v>
      </c>
      <c r="M40" t="s">
        <v>268</v>
      </c>
      <c r="N40">
        <v>0.77300000000000002</v>
      </c>
      <c r="O40">
        <v>0</v>
      </c>
      <c r="P40">
        <v>1174</v>
      </c>
      <c r="Q40">
        <v>0</v>
      </c>
      <c r="R40">
        <v>0</v>
      </c>
      <c r="S40">
        <v>0</v>
      </c>
      <c r="T40">
        <v>0</v>
      </c>
      <c r="U40">
        <v>0</v>
      </c>
      <c r="V40">
        <v>907.89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3004554</v>
      </c>
      <c r="B41">
        <v>1</v>
      </c>
      <c r="C41" t="s">
        <v>75</v>
      </c>
      <c r="D41" t="s">
        <v>83</v>
      </c>
      <c r="E41" t="s">
        <v>140</v>
      </c>
      <c r="F41" t="s">
        <v>269</v>
      </c>
      <c r="G41" t="s">
        <v>270</v>
      </c>
      <c r="H41" t="s">
        <v>61</v>
      </c>
      <c r="I41" t="s">
        <v>129</v>
      </c>
      <c r="J41" t="s">
        <v>130</v>
      </c>
      <c r="K41" t="s">
        <v>131</v>
      </c>
      <c r="L41" t="s">
        <v>271</v>
      </c>
      <c r="M41" t="s">
        <v>272</v>
      </c>
      <c r="N41">
        <v>3.4830000000000001</v>
      </c>
      <c r="O41">
        <v>0</v>
      </c>
      <c r="P41">
        <v>0</v>
      </c>
      <c r="Q41">
        <v>0</v>
      </c>
      <c r="R41">
        <v>48</v>
      </c>
      <c r="S41">
        <v>0</v>
      </c>
      <c r="T41">
        <v>0</v>
      </c>
      <c r="U41">
        <v>0</v>
      </c>
      <c r="V41">
        <v>0</v>
      </c>
      <c r="W41">
        <v>0</v>
      </c>
      <c r="X41">
        <v>167.16</v>
      </c>
      <c r="Y41">
        <v>0</v>
      </c>
      <c r="Z41">
        <v>0</v>
      </c>
    </row>
    <row r="42" spans="1:26" x14ac:dyDescent="0.3">
      <c r="A42">
        <v>3003976</v>
      </c>
      <c r="B42">
        <v>1</v>
      </c>
      <c r="C42" t="s">
        <v>75</v>
      </c>
      <c r="D42" t="s">
        <v>88</v>
      </c>
      <c r="E42" t="s">
        <v>169</v>
      </c>
      <c r="F42" t="s">
        <v>273</v>
      </c>
      <c r="G42" t="s">
        <v>171</v>
      </c>
      <c r="H42" t="s">
        <v>61</v>
      </c>
      <c r="I42" t="s">
        <v>129</v>
      </c>
      <c r="J42" t="s">
        <v>130</v>
      </c>
      <c r="K42" t="s">
        <v>131</v>
      </c>
      <c r="L42" t="s">
        <v>274</v>
      </c>
      <c r="M42" t="s">
        <v>275</v>
      </c>
      <c r="N42">
        <v>0.53500000000000003</v>
      </c>
      <c r="O42">
        <v>0</v>
      </c>
      <c r="P42">
        <v>147</v>
      </c>
      <c r="Q42">
        <v>0</v>
      </c>
      <c r="R42">
        <v>0</v>
      </c>
      <c r="S42">
        <v>0</v>
      </c>
      <c r="T42">
        <v>0</v>
      </c>
      <c r="U42">
        <v>0</v>
      </c>
      <c r="V42">
        <v>78.69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3001633</v>
      </c>
      <c r="B43">
        <v>1</v>
      </c>
      <c r="C43" t="s">
        <v>106</v>
      </c>
      <c r="D43" t="s">
        <v>107</v>
      </c>
      <c r="E43" t="s">
        <v>145</v>
      </c>
      <c r="F43" t="s">
        <v>276</v>
      </c>
      <c r="G43" t="s">
        <v>206</v>
      </c>
      <c r="H43" t="s">
        <v>61</v>
      </c>
      <c r="I43" t="s">
        <v>129</v>
      </c>
      <c r="J43" t="s">
        <v>130</v>
      </c>
      <c r="K43" t="s">
        <v>131</v>
      </c>
      <c r="L43" t="s">
        <v>277</v>
      </c>
      <c r="M43" t="s">
        <v>278</v>
      </c>
      <c r="N43">
        <v>4.9560000000000004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4.96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3002608</v>
      </c>
      <c r="B44">
        <v>1</v>
      </c>
      <c r="C44" t="s">
        <v>75</v>
      </c>
      <c r="D44" t="s">
        <v>96</v>
      </c>
      <c r="E44" t="s">
        <v>140</v>
      </c>
      <c r="F44" t="s">
        <v>279</v>
      </c>
      <c r="G44" t="s">
        <v>142</v>
      </c>
      <c r="H44" t="s">
        <v>61</v>
      </c>
      <c r="I44" t="s">
        <v>129</v>
      </c>
      <c r="J44" t="s">
        <v>130</v>
      </c>
      <c r="K44" t="s">
        <v>131</v>
      </c>
      <c r="L44" t="s">
        <v>280</v>
      </c>
      <c r="M44" t="s">
        <v>281</v>
      </c>
      <c r="N44">
        <v>2.2589999999999999</v>
      </c>
      <c r="O44">
        <v>0</v>
      </c>
      <c r="P44">
        <v>103</v>
      </c>
      <c r="Q44">
        <v>0</v>
      </c>
      <c r="R44">
        <v>0</v>
      </c>
      <c r="S44">
        <v>0</v>
      </c>
      <c r="T44">
        <v>0</v>
      </c>
      <c r="U44">
        <v>0</v>
      </c>
      <c r="V44">
        <v>232.7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3009867</v>
      </c>
      <c r="B45">
        <v>1</v>
      </c>
      <c r="C45" t="s">
        <v>106</v>
      </c>
      <c r="D45" t="s">
        <v>122</v>
      </c>
      <c r="E45" t="s">
        <v>140</v>
      </c>
      <c r="F45" t="s">
        <v>282</v>
      </c>
      <c r="G45" t="s">
        <v>142</v>
      </c>
      <c r="H45" t="s">
        <v>61</v>
      </c>
      <c r="I45" t="s">
        <v>129</v>
      </c>
      <c r="J45" t="s">
        <v>130</v>
      </c>
      <c r="K45" t="s">
        <v>131</v>
      </c>
      <c r="L45" t="s">
        <v>283</v>
      </c>
      <c r="M45" t="s">
        <v>284</v>
      </c>
      <c r="N45">
        <v>2.7810000000000001</v>
      </c>
      <c r="O45">
        <v>0</v>
      </c>
      <c r="P45">
        <v>23</v>
      </c>
      <c r="Q45">
        <v>0</v>
      </c>
      <c r="R45">
        <v>0</v>
      </c>
      <c r="S45">
        <v>0</v>
      </c>
      <c r="T45">
        <v>0</v>
      </c>
      <c r="U45">
        <v>0</v>
      </c>
      <c r="V45">
        <v>63.96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3002139</v>
      </c>
      <c r="B46">
        <v>1</v>
      </c>
      <c r="C46" t="s">
        <v>75</v>
      </c>
      <c r="D46" t="s">
        <v>89</v>
      </c>
      <c r="E46" t="s">
        <v>140</v>
      </c>
      <c r="F46" t="s">
        <v>285</v>
      </c>
      <c r="G46" t="s">
        <v>142</v>
      </c>
      <c r="H46" t="s">
        <v>61</v>
      </c>
      <c r="I46" t="s">
        <v>129</v>
      </c>
      <c r="J46" t="s">
        <v>130</v>
      </c>
      <c r="K46" t="s">
        <v>131</v>
      </c>
      <c r="L46" t="s">
        <v>286</v>
      </c>
      <c r="M46" t="s">
        <v>287</v>
      </c>
      <c r="N46">
        <v>2.3460000000000001</v>
      </c>
      <c r="O46">
        <v>0</v>
      </c>
      <c r="P46">
        <v>97</v>
      </c>
      <c r="Q46">
        <v>0</v>
      </c>
      <c r="R46">
        <v>0</v>
      </c>
      <c r="S46">
        <v>0</v>
      </c>
      <c r="T46">
        <v>0</v>
      </c>
      <c r="U46">
        <v>0</v>
      </c>
      <c r="V46">
        <v>227.52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3001358</v>
      </c>
      <c r="B47">
        <v>1</v>
      </c>
      <c r="C47" t="s">
        <v>75</v>
      </c>
      <c r="D47" t="s">
        <v>102</v>
      </c>
      <c r="E47" t="s">
        <v>140</v>
      </c>
      <c r="F47" t="s">
        <v>288</v>
      </c>
      <c r="G47" t="s">
        <v>166</v>
      </c>
      <c r="H47" t="s">
        <v>61</v>
      </c>
      <c r="I47" t="s">
        <v>129</v>
      </c>
      <c r="J47" t="s">
        <v>130</v>
      </c>
      <c r="K47" t="s">
        <v>131</v>
      </c>
      <c r="L47" t="s">
        <v>289</v>
      </c>
      <c r="M47" t="s">
        <v>290</v>
      </c>
      <c r="N47">
        <v>2.0499999999999998</v>
      </c>
      <c r="O47">
        <v>0</v>
      </c>
      <c r="P47">
        <v>0</v>
      </c>
      <c r="Q47">
        <v>0</v>
      </c>
      <c r="R47">
        <v>0</v>
      </c>
      <c r="S47">
        <v>0</v>
      </c>
      <c r="T47">
        <v>13</v>
      </c>
      <c r="U47">
        <v>0</v>
      </c>
      <c r="V47">
        <v>0</v>
      </c>
      <c r="W47">
        <v>0</v>
      </c>
      <c r="X47">
        <v>0</v>
      </c>
      <c r="Y47">
        <v>0</v>
      </c>
      <c r="Z47">
        <v>26.65</v>
      </c>
    </row>
    <row r="48" spans="1:26" x14ac:dyDescent="0.3">
      <c r="A48">
        <v>3002327</v>
      </c>
      <c r="B48">
        <v>2</v>
      </c>
      <c r="C48" t="s">
        <v>75</v>
      </c>
      <c r="D48" t="s">
        <v>81</v>
      </c>
      <c r="E48" t="s">
        <v>153</v>
      </c>
      <c r="F48" t="s">
        <v>291</v>
      </c>
      <c r="G48" t="s">
        <v>128</v>
      </c>
      <c r="H48" t="s">
        <v>58</v>
      </c>
      <c r="I48" t="s">
        <v>129</v>
      </c>
      <c r="J48" t="s">
        <v>130</v>
      </c>
      <c r="K48" t="s">
        <v>131</v>
      </c>
      <c r="L48" t="s">
        <v>292</v>
      </c>
      <c r="M48" t="s">
        <v>293</v>
      </c>
      <c r="N48">
        <v>0.27</v>
      </c>
      <c r="O48">
        <v>44</v>
      </c>
      <c r="P48">
        <v>175</v>
      </c>
      <c r="Q48">
        <v>0</v>
      </c>
      <c r="R48">
        <v>0</v>
      </c>
      <c r="S48">
        <v>0</v>
      </c>
      <c r="T48">
        <v>0</v>
      </c>
      <c r="U48">
        <v>11.89</v>
      </c>
      <c r="V48">
        <v>47.29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3001278</v>
      </c>
      <c r="B49">
        <v>1</v>
      </c>
      <c r="C49" t="s">
        <v>106</v>
      </c>
      <c r="D49" t="s">
        <v>120</v>
      </c>
      <c r="E49" t="s">
        <v>221</v>
      </c>
      <c r="F49" t="s">
        <v>294</v>
      </c>
      <c r="G49" t="s">
        <v>136</v>
      </c>
      <c r="H49" t="s">
        <v>58</v>
      </c>
      <c r="I49" t="s">
        <v>129</v>
      </c>
      <c r="J49" t="s">
        <v>130</v>
      </c>
      <c r="K49" t="s">
        <v>137</v>
      </c>
      <c r="L49" t="s">
        <v>295</v>
      </c>
      <c r="M49" t="s">
        <v>296</v>
      </c>
      <c r="N49">
        <v>0.83499999999999996</v>
      </c>
      <c r="O49">
        <v>0</v>
      </c>
      <c r="P49">
        <v>830</v>
      </c>
      <c r="Q49">
        <v>0</v>
      </c>
      <c r="R49">
        <v>0</v>
      </c>
      <c r="S49">
        <v>0</v>
      </c>
      <c r="T49">
        <v>0</v>
      </c>
      <c r="U49">
        <v>0</v>
      </c>
      <c r="V49">
        <v>692.82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3003235</v>
      </c>
      <c r="B50">
        <v>1</v>
      </c>
      <c r="C50" t="s">
        <v>75</v>
      </c>
      <c r="D50" t="s">
        <v>94</v>
      </c>
      <c r="E50" t="s">
        <v>145</v>
      </c>
      <c r="F50" t="s">
        <v>297</v>
      </c>
      <c r="G50" t="s">
        <v>147</v>
      </c>
      <c r="H50" t="s">
        <v>61</v>
      </c>
      <c r="I50" t="s">
        <v>129</v>
      </c>
      <c r="J50" t="s">
        <v>130</v>
      </c>
      <c r="K50" t="s">
        <v>131</v>
      </c>
      <c r="L50" t="s">
        <v>298</v>
      </c>
      <c r="M50" t="s">
        <v>299</v>
      </c>
      <c r="N50">
        <v>1.6359999999999999</v>
      </c>
      <c r="O50">
        <v>0</v>
      </c>
      <c r="P50">
        <v>0</v>
      </c>
      <c r="Q50">
        <v>0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1.64</v>
      </c>
      <c r="Y50">
        <v>0</v>
      </c>
      <c r="Z50">
        <v>0</v>
      </c>
    </row>
    <row r="51" spans="1:26" x14ac:dyDescent="0.3">
      <c r="A51">
        <v>3006765</v>
      </c>
      <c r="B51">
        <v>1</v>
      </c>
      <c r="C51" t="s">
        <v>75</v>
      </c>
      <c r="D51" t="s">
        <v>90</v>
      </c>
      <c r="E51" t="s">
        <v>126</v>
      </c>
      <c r="F51" t="s">
        <v>300</v>
      </c>
      <c r="G51" t="s">
        <v>128</v>
      </c>
      <c r="H51" t="s">
        <v>58</v>
      </c>
      <c r="I51" t="s">
        <v>129</v>
      </c>
      <c r="J51" t="s">
        <v>130</v>
      </c>
      <c r="K51" t="s">
        <v>131</v>
      </c>
      <c r="L51" t="s">
        <v>301</v>
      </c>
      <c r="M51" t="s">
        <v>302</v>
      </c>
      <c r="N51">
        <v>3.6640000000000001</v>
      </c>
      <c r="O51">
        <v>0</v>
      </c>
      <c r="P51">
        <v>0</v>
      </c>
      <c r="Q51">
        <v>0</v>
      </c>
      <c r="R51">
        <v>0</v>
      </c>
      <c r="S51">
        <v>4</v>
      </c>
      <c r="T51">
        <v>0</v>
      </c>
      <c r="U51">
        <v>0</v>
      </c>
      <c r="V51">
        <v>0</v>
      </c>
      <c r="W51">
        <v>0</v>
      </c>
      <c r="X51">
        <v>0</v>
      </c>
      <c r="Y51">
        <v>14.66</v>
      </c>
      <c r="Z51">
        <v>0</v>
      </c>
    </row>
    <row r="52" spans="1:26" x14ac:dyDescent="0.3">
      <c r="A52">
        <v>3002476</v>
      </c>
      <c r="B52">
        <v>1</v>
      </c>
      <c r="C52" t="s">
        <v>106</v>
      </c>
      <c r="D52" t="s">
        <v>122</v>
      </c>
      <c r="E52" t="s">
        <v>221</v>
      </c>
      <c r="F52" t="s">
        <v>303</v>
      </c>
      <c r="G52" t="s">
        <v>161</v>
      </c>
      <c r="H52" t="s">
        <v>58</v>
      </c>
      <c r="I52" t="s">
        <v>129</v>
      </c>
      <c r="J52" t="s">
        <v>130</v>
      </c>
      <c r="K52" t="s">
        <v>131</v>
      </c>
      <c r="L52" t="s">
        <v>304</v>
      </c>
      <c r="M52" t="s">
        <v>305</v>
      </c>
      <c r="N52">
        <v>0.878</v>
      </c>
      <c r="O52">
        <v>55</v>
      </c>
      <c r="P52">
        <v>134</v>
      </c>
      <c r="Q52">
        <v>0</v>
      </c>
      <c r="R52">
        <v>0</v>
      </c>
      <c r="S52">
        <v>0</v>
      </c>
      <c r="T52">
        <v>0</v>
      </c>
      <c r="U52">
        <v>48.28</v>
      </c>
      <c r="V52">
        <v>117.62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3000142</v>
      </c>
      <c r="B53">
        <v>1</v>
      </c>
      <c r="C53" t="s">
        <v>75</v>
      </c>
      <c r="D53" t="s">
        <v>85</v>
      </c>
      <c r="E53" t="s">
        <v>169</v>
      </c>
      <c r="F53" t="s">
        <v>306</v>
      </c>
      <c r="G53" t="s">
        <v>136</v>
      </c>
      <c r="H53" t="s">
        <v>61</v>
      </c>
      <c r="I53" t="s">
        <v>129</v>
      </c>
      <c r="J53" t="s">
        <v>130</v>
      </c>
      <c r="K53" t="s">
        <v>137</v>
      </c>
      <c r="L53" t="s">
        <v>307</v>
      </c>
      <c r="M53" t="s">
        <v>308</v>
      </c>
      <c r="N53">
        <v>4.282</v>
      </c>
      <c r="O53">
        <v>0</v>
      </c>
      <c r="P53">
        <v>0</v>
      </c>
      <c r="Q53">
        <v>0</v>
      </c>
      <c r="R53">
        <v>8</v>
      </c>
      <c r="S53">
        <v>0</v>
      </c>
      <c r="T53">
        <v>0</v>
      </c>
      <c r="U53">
        <v>0</v>
      </c>
      <c r="V53">
        <v>0</v>
      </c>
      <c r="W53">
        <v>0</v>
      </c>
      <c r="X53">
        <v>34.26</v>
      </c>
      <c r="Y53">
        <v>0</v>
      </c>
      <c r="Z53">
        <v>0</v>
      </c>
    </row>
    <row r="54" spans="1:26" x14ac:dyDescent="0.3">
      <c r="A54">
        <v>3002080</v>
      </c>
      <c r="B54">
        <v>1</v>
      </c>
      <c r="C54" t="s">
        <v>75</v>
      </c>
      <c r="D54" t="s">
        <v>84</v>
      </c>
      <c r="E54" t="s">
        <v>169</v>
      </c>
      <c r="F54" t="s">
        <v>309</v>
      </c>
      <c r="G54" t="s">
        <v>166</v>
      </c>
      <c r="H54" t="s">
        <v>61</v>
      </c>
      <c r="I54" t="s">
        <v>129</v>
      </c>
      <c r="J54" t="s">
        <v>130</v>
      </c>
      <c r="K54" t="s">
        <v>131</v>
      </c>
      <c r="L54" t="s">
        <v>310</v>
      </c>
      <c r="M54" t="s">
        <v>311</v>
      </c>
      <c r="N54">
        <v>3.4580000000000002</v>
      </c>
      <c r="O54">
        <v>0</v>
      </c>
      <c r="P54">
        <v>231</v>
      </c>
      <c r="Q54">
        <v>0</v>
      </c>
      <c r="R54">
        <v>0</v>
      </c>
      <c r="S54">
        <v>0</v>
      </c>
      <c r="T54">
        <v>0</v>
      </c>
      <c r="U54">
        <v>0</v>
      </c>
      <c r="V54">
        <v>798.82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3002669</v>
      </c>
      <c r="B55">
        <v>1</v>
      </c>
      <c r="C55" t="s">
        <v>75</v>
      </c>
      <c r="D55" t="s">
        <v>91</v>
      </c>
      <c r="E55" t="s">
        <v>164</v>
      </c>
      <c r="F55" t="s">
        <v>312</v>
      </c>
      <c r="G55" t="s">
        <v>142</v>
      </c>
      <c r="H55" t="s">
        <v>61</v>
      </c>
      <c r="I55" t="s">
        <v>129</v>
      </c>
      <c r="J55" t="s">
        <v>130</v>
      </c>
      <c r="K55" t="s">
        <v>131</v>
      </c>
      <c r="L55" t="s">
        <v>313</v>
      </c>
      <c r="M55" t="s">
        <v>314</v>
      </c>
      <c r="N55">
        <v>1.5069999999999999</v>
      </c>
      <c r="O55">
        <v>0</v>
      </c>
      <c r="P55">
        <v>107</v>
      </c>
      <c r="Q55">
        <v>0</v>
      </c>
      <c r="R55">
        <v>0</v>
      </c>
      <c r="S55">
        <v>0</v>
      </c>
      <c r="T55">
        <v>0</v>
      </c>
      <c r="U55">
        <v>0</v>
      </c>
      <c r="V55">
        <v>161.22999999999999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3002468</v>
      </c>
      <c r="B56">
        <v>1</v>
      </c>
      <c r="C56" t="s">
        <v>75</v>
      </c>
      <c r="D56" t="s">
        <v>84</v>
      </c>
      <c r="E56" t="s">
        <v>169</v>
      </c>
      <c r="F56" t="s">
        <v>315</v>
      </c>
      <c r="G56" t="s">
        <v>161</v>
      </c>
      <c r="H56" t="s">
        <v>61</v>
      </c>
      <c r="I56" t="s">
        <v>129</v>
      </c>
      <c r="J56" t="s">
        <v>130</v>
      </c>
      <c r="K56" t="s">
        <v>131</v>
      </c>
      <c r="L56" t="s">
        <v>316</v>
      </c>
      <c r="M56" t="s">
        <v>317</v>
      </c>
      <c r="N56">
        <v>2.0329999999999999</v>
      </c>
      <c r="O56">
        <v>0</v>
      </c>
      <c r="P56">
        <v>257</v>
      </c>
      <c r="Q56">
        <v>0</v>
      </c>
      <c r="R56">
        <v>0</v>
      </c>
      <c r="S56">
        <v>0</v>
      </c>
      <c r="T56">
        <v>0</v>
      </c>
      <c r="U56">
        <v>0</v>
      </c>
      <c r="V56">
        <v>522.35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3006768</v>
      </c>
      <c r="B57">
        <v>1</v>
      </c>
      <c r="C57" t="s">
        <v>75</v>
      </c>
      <c r="D57" t="s">
        <v>85</v>
      </c>
      <c r="E57" t="s">
        <v>140</v>
      </c>
      <c r="F57" t="s">
        <v>318</v>
      </c>
      <c r="G57" t="s">
        <v>142</v>
      </c>
      <c r="H57" t="s">
        <v>61</v>
      </c>
      <c r="I57" t="s">
        <v>129</v>
      </c>
      <c r="J57" t="s">
        <v>130</v>
      </c>
      <c r="K57" t="s">
        <v>131</v>
      </c>
      <c r="L57" t="s">
        <v>319</v>
      </c>
      <c r="M57" t="s">
        <v>320</v>
      </c>
      <c r="N57">
        <v>2.1509999999999998</v>
      </c>
      <c r="O57">
        <v>0</v>
      </c>
      <c r="P57">
        <v>0</v>
      </c>
      <c r="Q57">
        <v>0</v>
      </c>
      <c r="R57">
        <v>11</v>
      </c>
      <c r="S57">
        <v>0</v>
      </c>
      <c r="T57">
        <v>0</v>
      </c>
      <c r="U57">
        <v>0</v>
      </c>
      <c r="V57">
        <v>0</v>
      </c>
      <c r="W57">
        <v>0</v>
      </c>
      <c r="X57">
        <v>23.66</v>
      </c>
      <c r="Y57">
        <v>0</v>
      </c>
      <c r="Z57">
        <v>0</v>
      </c>
    </row>
    <row r="58" spans="1:26" x14ac:dyDescent="0.3">
      <c r="A58">
        <v>3003086</v>
      </c>
      <c r="B58">
        <v>1</v>
      </c>
      <c r="C58" t="s">
        <v>106</v>
      </c>
      <c r="D58" t="s">
        <v>120</v>
      </c>
      <c r="E58" t="s">
        <v>140</v>
      </c>
      <c r="F58" t="s">
        <v>321</v>
      </c>
      <c r="G58" t="s">
        <v>142</v>
      </c>
      <c r="H58" t="s">
        <v>61</v>
      </c>
      <c r="I58" t="s">
        <v>129</v>
      </c>
      <c r="J58" t="s">
        <v>130</v>
      </c>
      <c r="K58" t="s">
        <v>131</v>
      </c>
      <c r="L58" t="s">
        <v>322</v>
      </c>
      <c r="M58" t="s">
        <v>323</v>
      </c>
      <c r="N58">
        <v>1.014</v>
      </c>
      <c r="O58">
        <v>0</v>
      </c>
      <c r="P58">
        <v>114</v>
      </c>
      <c r="Q58">
        <v>0</v>
      </c>
      <c r="R58">
        <v>0</v>
      </c>
      <c r="S58">
        <v>0</v>
      </c>
      <c r="T58">
        <v>0</v>
      </c>
      <c r="U58">
        <v>0</v>
      </c>
      <c r="V58">
        <v>115.59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3001736</v>
      </c>
      <c r="B59">
        <v>1</v>
      </c>
      <c r="C59" t="s">
        <v>75</v>
      </c>
      <c r="D59" t="s">
        <v>82</v>
      </c>
      <c r="E59" t="s">
        <v>140</v>
      </c>
      <c r="F59" t="s">
        <v>324</v>
      </c>
      <c r="G59" t="s">
        <v>142</v>
      </c>
      <c r="H59" t="s">
        <v>61</v>
      </c>
      <c r="I59" t="s">
        <v>129</v>
      </c>
      <c r="J59" t="s">
        <v>130</v>
      </c>
      <c r="K59" t="s">
        <v>131</v>
      </c>
      <c r="L59" t="s">
        <v>325</v>
      </c>
      <c r="M59" t="s">
        <v>326</v>
      </c>
      <c r="N59">
        <v>1.1859999999999999</v>
      </c>
      <c r="O59">
        <v>0</v>
      </c>
      <c r="P59">
        <v>149</v>
      </c>
      <c r="Q59">
        <v>0</v>
      </c>
      <c r="R59">
        <v>0</v>
      </c>
      <c r="S59">
        <v>0</v>
      </c>
      <c r="T59">
        <v>0</v>
      </c>
      <c r="U59">
        <v>0</v>
      </c>
      <c r="V59">
        <v>176.67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3002322</v>
      </c>
      <c r="B60">
        <v>2</v>
      </c>
      <c r="C60" t="s">
        <v>75</v>
      </c>
      <c r="D60" t="s">
        <v>95</v>
      </c>
      <c r="E60" t="s">
        <v>169</v>
      </c>
      <c r="F60" t="s">
        <v>327</v>
      </c>
      <c r="G60" t="s">
        <v>206</v>
      </c>
      <c r="H60" t="s">
        <v>61</v>
      </c>
      <c r="I60" t="s">
        <v>129</v>
      </c>
      <c r="J60" t="s">
        <v>130</v>
      </c>
      <c r="K60" t="s">
        <v>131</v>
      </c>
      <c r="L60" t="s">
        <v>328</v>
      </c>
      <c r="M60" t="s">
        <v>329</v>
      </c>
      <c r="N60">
        <v>0.433</v>
      </c>
      <c r="O60">
        <v>0</v>
      </c>
      <c r="P60">
        <v>550</v>
      </c>
      <c r="Q60">
        <v>0</v>
      </c>
      <c r="R60">
        <v>0</v>
      </c>
      <c r="S60">
        <v>0</v>
      </c>
      <c r="T60">
        <v>0</v>
      </c>
      <c r="U60">
        <v>0</v>
      </c>
      <c r="V60">
        <v>238.18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3004508</v>
      </c>
      <c r="B61">
        <v>1</v>
      </c>
      <c r="C61" t="s">
        <v>75</v>
      </c>
      <c r="D61" t="s">
        <v>96</v>
      </c>
      <c r="E61" t="s">
        <v>145</v>
      </c>
      <c r="F61" t="s">
        <v>330</v>
      </c>
      <c r="G61" t="s">
        <v>206</v>
      </c>
      <c r="H61" t="s">
        <v>61</v>
      </c>
      <c r="I61" t="s">
        <v>129</v>
      </c>
      <c r="J61" t="s">
        <v>130</v>
      </c>
      <c r="K61" t="s">
        <v>131</v>
      </c>
      <c r="L61" t="s">
        <v>331</v>
      </c>
      <c r="M61" t="s">
        <v>332</v>
      </c>
      <c r="N61">
        <v>2.3719999999999999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7.12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3018904</v>
      </c>
      <c r="B62">
        <v>2</v>
      </c>
      <c r="C62" t="s">
        <v>106</v>
      </c>
      <c r="D62" t="s">
        <v>114</v>
      </c>
      <c r="E62" t="s">
        <v>221</v>
      </c>
      <c r="F62" t="s">
        <v>333</v>
      </c>
      <c r="G62" t="s">
        <v>196</v>
      </c>
      <c r="H62" t="s">
        <v>58</v>
      </c>
      <c r="I62" t="s">
        <v>129</v>
      </c>
      <c r="J62" t="s">
        <v>130</v>
      </c>
      <c r="K62" t="s">
        <v>131</v>
      </c>
      <c r="L62" t="s">
        <v>334</v>
      </c>
      <c r="M62" t="s">
        <v>335</v>
      </c>
      <c r="N62">
        <v>0.50600000000000001</v>
      </c>
      <c r="O62">
        <v>0</v>
      </c>
      <c r="P62">
        <v>0</v>
      </c>
      <c r="Q62">
        <v>21</v>
      </c>
      <c r="R62">
        <v>94</v>
      </c>
      <c r="S62">
        <v>11</v>
      </c>
      <c r="T62">
        <v>215</v>
      </c>
      <c r="U62">
        <v>0</v>
      </c>
      <c r="V62">
        <v>0</v>
      </c>
      <c r="W62">
        <v>10.63</v>
      </c>
      <c r="X62">
        <v>47.57</v>
      </c>
      <c r="Y62">
        <v>5.57</v>
      </c>
      <c r="Z62">
        <v>108.81</v>
      </c>
    </row>
    <row r="63" spans="1:26" x14ac:dyDescent="0.3">
      <c r="A63">
        <v>3000130</v>
      </c>
      <c r="B63">
        <v>1</v>
      </c>
      <c r="C63" t="s">
        <v>75</v>
      </c>
      <c r="D63" t="s">
        <v>92</v>
      </c>
      <c r="E63" t="s">
        <v>134</v>
      </c>
      <c r="F63" t="s">
        <v>336</v>
      </c>
      <c r="G63" t="s">
        <v>136</v>
      </c>
      <c r="H63" t="s">
        <v>58</v>
      </c>
      <c r="I63" t="s">
        <v>129</v>
      </c>
      <c r="J63" t="s">
        <v>130</v>
      </c>
      <c r="K63" t="s">
        <v>137</v>
      </c>
      <c r="L63" t="s">
        <v>337</v>
      </c>
      <c r="M63" t="s">
        <v>338</v>
      </c>
      <c r="N63">
        <v>4.6790000000000003</v>
      </c>
      <c r="O63">
        <v>108</v>
      </c>
      <c r="P63">
        <v>366</v>
      </c>
      <c r="Q63">
        <v>0</v>
      </c>
      <c r="R63">
        <v>0</v>
      </c>
      <c r="S63">
        <v>0</v>
      </c>
      <c r="T63">
        <v>0</v>
      </c>
      <c r="U63">
        <v>505.32</v>
      </c>
      <c r="V63">
        <v>1712.47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3002421</v>
      </c>
      <c r="B64">
        <v>1</v>
      </c>
      <c r="C64" t="s">
        <v>75</v>
      </c>
      <c r="D64" t="s">
        <v>85</v>
      </c>
      <c r="E64" t="s">
        <v>164</v>
      </c>
      <c r="F64" t="s">
        <v>339</v>
      </c>
      <c r="G64" t="s">
        <v>185</v>
      </c>
      <c r="H64" t="s">
        <v>61</v>
      </c>
      <c r="I64" t="s">
        <v>129</v>
      </c>
      <c r="J64" t="s">
        <v>130</v>
      </c>
      <c r="K64" t="s">
        <v>131</v>
      </c>
      <c r="L64" t="s">
        <v>340</v>
      </c>
      <c r="M64" t="s">
        <v>341</v>
      </c>
      <c r="N64">
        <v>5.6139999999999999</v>
      </c>
      <c r="O64">
        <v>0</v>
      </c>
      <c r="P64">
        <v>0</v>
      </c>
      <c r="Q64">
        <v>0</v>
      </c>
      <c r="R64">
        <v>2</v>
      </c>
      <c r="S64">
        <v>0</v>
      </c>
      <c r="T64">
        <v>0</v>
      </c>
      <c r="U64">
        <v>0</v>
      </c>
      <c r="V64">
        <v>0</v>
      </c>
      <c r="W64">
        <v>0</v>
      </c>
      <c r="X64">
        <v>11.23</v>
      </c>
      <c r="Y64">
        <v>0</v>
      </c>
      <c r="Z64">
        <v>0</v>
      </c>
    </row>
    <row r="65" spans="1:26" x14ac:dyDescent="0.3">
      <c r="A65">
        <v>3003946</v>
      </c>
      <c r="B65">
        <v>1</v>
      </c>
      <c r="C65" t="s">
        <v>106</v>
      </c>
      <c r="D65" t="s">
        <v>121</v>
      </c>
      <c r="E65" t="s">
        <v>145</v>
      </c>
      <c r="F65" t="s">
        <v>342</v>
      </c>
      <c r="G65" t="s">
        <v>256</v>
      </c>
      <c r="H65" t="s">
        <v>61</v>
      </c>
      <c r="I65" t="s">
        <v>129</v>
      </c>
      <c r="J65" t="s">
        <v>130</v>
      </c>
      <c r="K65" t="s">
        <v>131</v>
      </c>
      <c r="L65" t="s">
        <v>343</v>
      </c>
      <c r="M65" t="s">
        <v>344</v>
      </c>
      <c r="N65">
        <v>1.5660000000000001</v>
      </c>
      <c r="O65">
        <v>0</v>
      </c>
      <c r="P65">
        <v>5</v>
      </c>
      <c r="Q65">
        <v>0</v>
      </c>
      <c r="R65">
        <v>0</v>
      </c>
      <c r="S65">
        <v>0</v>
      </c>
      <c r="T65">
        <v>0</v>
      </c>
      <c r="U65">
        <v>0</v>
      </c>
      <c r="V65">
        <v>7.83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3001490</v>
      </c>
      <c r="B66">
        <v>1</v>
      </c>
      <c r="C66" t="s">
        <v>75</v>
      </c>
      <c r="D66" t="s">
        <v>103</v>
      </c>
      <c r="E66" t="s">
        <v>126</v>
      </c>
      <c r="F66" t="s">
        <v>345</v>
      </c>
      <c r="G66" t="s">
        <v>192</v>
      </c>
      <c r="H66" t="s">
        <v>58</v>
      </c>
      <c r="I66" t="s">
        <v>129</v>
      </c>
      <c r="J66" t="s">
        <v>130</v>
      </c>
      <c r="K66" t="s">
        <v>137</v>
      </c>
      <c r="L66" t="s">
        <v>346</v>
      </c>
      <c r="M66" t="s">
        <v>347</v>
      </c>
      <c r="N66">
        <v>1.6279999999999999</v>
      </c>
      <c r="O66">
        <v>6</v>
      </c>
      <c r="P66">
        <v>403</v>
      </c>
      <c r="Q66">
        <v>0</v>
      </c>
      <c r="R66">
        <v>0</v>
      </c>
      <c r="S66">
        <v>0</v>
      </c>
      <c r="T66">
        <v>0</v>
      </c>
      <c r="U66">
        <v>9.77</v>
      </c>
      <c r="V66">
        <v>656.11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3007377</v>
      </c>
      <c r="B67">
        <v>1</v>
      </c>
      <c r="C67" t="s">
        <v>75</v>
      </c>
      <c r="D67" t="s">
        <v>79</v>
      </c>
      <c r="E67" t="s">
        <v>145</v>
      </c>
      <c r="F67" t="s">
        <v>348</v>
      </c>
      <c r="G67" t="s">
        <v>256</v>
      </c>
      <c r="H67" t="s">
        <v>61</v>
      </c>
      <c r="I67" t="s">
        <v>129</v>
      </c>
      <c r="J67" t="s">
        <v>130</v>
      </c>
      <c r="K67" t="s">
        <v>131</v>
      </c>
      <c r="L67" t="s">
        <v>349</v>
      </c>
      <c r="M67" t="s">
        <v>350</v>
      </c>
      <c r="N67">
        <v>0.70899999999999996</v>
      </c>
      <c r="O67">
        <v>0</v>
      </c>
      <c r="P67">
        <v>0</v>
      </c>
      <c r="Q67">
        <v>0</v>
      </c>
      <c r="R67">
        <v>0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0</v>
      </c>
      <c r="Z67">
        <v>2.13</v>
      </c>
    </row>
    <row r="68" spans="1:26" x14ac:dyDescent="0.3">
      <c r="A68">
        <v>3001917</v>
      </c>
      <c r="B68">
        <v>1</v>
      </c>
      <c r="C68" t="s">
        <v>75</v>
      </c>
      <c r="D68" t="s">
        <v>99</v>
      </c>
      <c r="E68" t="s">
        <v>221</v>
      </c>
      <c r="F68" t="s">
        <v>351</v>
      </c>
      <c r="G68" t="s">
        <v>352</v>
      </c>
      <c r="H68" t="s">
        <v>58</v>
      </c>
      <c r="I68" t="s">
        <v>129</v>
      </c>
      <c r="J68" t="s">
        <v>130</v>
      </c>
      <c r="K68" t="s">
        <v>131</v>
      </c>
      <c r="L68" t="s">
        <v>353</v>
      </c>
      <c r="M68" t="s">
        <v>354</v>
      </c>
      <c r="N68">
        <v>2.1150000000000002</v>
      </c>
      <c r="O68">
        <v>24</v>
      </c>
      <c r="P68">
        <v>722</v>
      </c>
      <c r="Q68">
        <v>0</v>
      </c>
      <c r="R68">
        <v>0</v>
      </c>
      <c r="S68">
        <v>0</v>
      </c>
      <c r="T68">
        <v>0</v>
      </c>
      <c r="U68">
        <v>50.75</v>
      </c>
      <c r="V68">
        <v>1526.73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3001598</v>
      </c>
      <c r="B69">
        <v>1</v>
      </c>
      <c r="C69" t="s">
        <v>106</v>
      </c>
      <c r="D69" t="s">
        <v>117</v>
      </c>
      <c r="E69" t="s">
        <v>153</v>
      </c>
      <c r="F69" t="s">
        <v>355</v>
      </c>
      <c r="G69" t="s">
        <v>128</v>
      </c>
      <c r="H69" t="s">
        <v>58</v>
      </c>
      <c r="I69" t="s">
        <v>129</v>
      </c>
      <c r="J69" t="s">
        <v>130</v>
      </c>
      <c r="K69" t="s">
        <v>131</v>
      </c>
      <c r="L69" t="s">
        <v>356</v>
      </c>
      <c r="M69" t="s">
        <v>357</v>
      </c>
      <c r="N69">
        <v>0.85499999999999998</v>
      </c>
      <c r="O69">
        <v>0</v>
      </c>
      <c r="P69">
        <v>282</v>
      </c>
      <c r="Q69">
        <v>0</v>
      </c>
      <c r="R69">
        <v>0</v>
      </c>
      <c r="S69">
        <v>0</v>
      </c>
      <c r="T69">
        <v>0</v>
      </c>
      <c r="U69">
        <v>0</v>
      </c>
      <c r="V69">
        <v>241.19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3002645</v>
      </c>
      <c r="B70">
        <v>1</v>
      </c>
      <c r="C70" t="s">
        <v>75</v>
      </c>
      <c r="D70" t="s">
        <v>91</v>
      </c>
      <c r="E70" t="s">
        <v>140</v>
      </c>
      <c r="F70" t="s">
        <v>358</v>
      </c>
      <c r="G70" t="s">
        <v>142</v>
      </c>
      <c r="H70" t="s">
        <v>61</v>
      </c>
      <c r="I70" t="s">
        <v>129</v>
      </c>
      <c r="J70" t="s">
        <v>130</v>
      </c>
      <c r="K70" t="s">
        <v>131</v>
      </c>
      <c r="L70" t="s">
        <v>359</v>
      </c>
      <c r="M70" t="s">
        <v>360</v>
      </c>
      <c r="N70">
        <v>4.5949999999999998</v>
      </c>
      <c r="O70">
        <v>0</v>
      </c>
      <c r="P70">
        <v>106</v>
      </c>
      <c r="Q70">
        <v>0</v>
      </c>
      <c r="R70">
        <v>0</v>
      </c>
      <c r="S70">
        <v>0</v>
      </c>
      <c r="T70">
        <v>0</v>
      </c>
      <c r="U70">
        <v>0</v>
      </c>
      <c r="V70">
        <v>487.06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3012732</v>
      </c>
      <c r="B71">
        <v>1</v>
      </c>
      <c r="C71" t="s">
        <v>75</v>
      </c>
      <c r="D71" t="s">
        <v>103</v>
      </c>
      <c r="E71" t="s">
        <v>134</v>
      </c>
      <c r="F71" t="s">
        <v>361</v>
      </c>
      <c r="G71" t="s">
        <v>128</v>
      </c>
      <c r="H71" t="s">
        <v>58</v>
      </c>
      <c r="I71" t="s">
        <v>129</v>
      </c>
      <c r="J71" t="s">
        <v>130</v>
      </c>
      <c r="K71" t="s">
        <v>131</v>
      </c>
      <c r="L71" t="s">
        <v>362</v>
      </c>
      <c r="M71" t="s">
        <v>363</v>
      </c>
      <c r="N71">
        <v>0.40600000000000003</v>
      </c>
      <c r="O71">
        <v>165</v>
      </c>
      <c r="P71">
        <v>2856</v>
      </c>
      <c r="Q71">
        <v>0</v>
      </c>
      <c r="R71">
        <v>0</v>
      </c>
      <c r="S71">
        <v>0</v>
      </c>
      <c r="T71">
        <v>0</v>
      </c>
      <c r="U71">
        <v>67.05</v>
      </c>
      <c r="V71">
        <v>1160.6500000000001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3004484</v>
      </c>
      <c r="B72">
        <v>1</v>
      </c>
      <c r="C72" t="s">
        <v>75</v>
      </c>
      <c r="D72" t="s">
        <v>84</v>
      </c>
      <c r="E72" t="s">
        <v>164</v>
      </c>
      <c r="F72" t="s">
        <v>364</v>
      </c>
      <c r="G72" t="s">
        <v>185</v>
      </c>
      <c r="H72" t="s">
        <v>61</v>
      </c>
      <c r="I72" t="s">
        <v>129</v>
      </c>
      <c r="J72" t="s">
        <v>130</v>
      </c>
      <c r="K72" t="s">
        <v>131</v>
      </c>
      <c r="L72" t="s">
        <v>365</v>
      </c>
      <c r="M72" t="s">
        <v>366</v>
      </c>
      <c r="N72">
        <v>0.79100000000000004</v>
      </c>
      <c r="O72">
        <v>0</v>
      </c>
      <c r="P72">
        <v>21</v>
      </c>
      <c r="Q72">
        <v>0</v>
      </c>
      <c r="R72">
        <v>0</v>
      </c>
      <c r="S72">
        <v>0</v>
      </c>
      <c r="T72">
        <v>0</v>
      </c>
      <c r="U72">
        <v>0</v>
      </c>
      <c r="V72">
        <v>16.61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3003366</v>
      </c>
      <c r="B73">
        <v>1</v>
      </c>
      <c r="C73" t="s">
        <v>75</v>
      </c>
      <c r="D73" t="s">
        <v>81</v>
      </c>
      <c r="E73" t="s">
        <v>145</v>
      </c>
      <c r="F73" t="s">
        <v>367</v>
      </c>
      <c r="G73" t="s">
        <v>147</v>
      </c>
      <c r="H73" t="s">
        <v>61</v>
      </c>
      <c r="I73" t="s">
        <v>129</v>
      </c>
      <c r="J73" t="s">
        <v>130</v>
      </c>
      <c r="K73" t="s">
        <v>131</v>
      </c>
      <c r="L73" t="s">
        <v>368</v>
      </c>
      <c r="M73" t="s">
        <v>369</v>
      </c>
      <c r="N73">
        <v>1.982</v>
      </c>
      <c r="O73">
        <v>0</v>
      </c>
      <c r="P73">
        <v>2</v>
      </c>
      <c r="Q73">
        <v>0</v>
      </c>
      <c r="R73">
        <v>0</v>
      </c>
      <c r="S73">
        <v>0</v>
      </c>
      <c r="T73">
        <v>0</v>
      </c>
      <c r="U73">
        <v>0</v>
      </c>
      <c r="V73">
        <v>3.96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3002465</v>
      </c>
      <c r="B74">
        <v>1</v>
      </c>
      <c r="C74" t="s">
        <v>106</v>
      </c>
      <c r="D74" t="s">
        <v>121</v>
      </c>
      <c r="E74" t="s">
        <v>140</v>
      </c>
      <c r="F74" t="s">
        <v>370</v>
      </c>
      <c r="G74" t="s">
        <v>142</v>
      </c>
      <c r="H74" t="s">
        <v>61</v>
      </c>
      <c r="I74" t="s">
        <v>129</v>
      </c>
      <c r="J74" t="s">
        <v>130</v>
      </c>
      <c r="K74" t="s">
        <v>131</v>
      </c>
      <c r="L74" t="s">
        <v>371</v>
      </c>
      <c r="M74" t="s">
        <v>372</v>
      </c>
      <c r="N74">
        <v>2.1280000000000001</v>
      </c>
      <c r="O74">
        <v>0</v>
      </c>
      <c r="P74">
        <v>86</v>
      </c>
      <c r="Q74">
        <v>0</v>
      </c>
      <c r="R74">
        <v>0</v>
      </c>
      <c r="S74">
        <v>0</v>
      </c>
      <c r="T74">
        <v>0</v>
      </c>
      <c r="U74">
        <v>0</v>
      </c>
      <c r="V74">
        <v>183.02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3010293</v>
      </c>
      <c r="B75">
        <v>1</v>
      </c>
      <c r="C75" t="s">
        <v>75</v>
      </c>
      <c r="D75" t="s">
        <v>83</v>
      </c>
      <c r="E75" t="s">
        <v>134</v>
      </c>
      <c r="F75" t="s">
        <v>373</v>
      </c>
      <c r="G75" t="s">
        <v>374</v>
      </c>
      <c r="H75" t="s">
        <v>58</v>
      </c>
      <c r="I75" t="s">
        <v>129</v>
      </c>
      <c r="J75" t="s">
        <v>130</v>
      </c>
      <c r="K75" t="s">
        <v>131</v>
      </c>
      <c r="L75" t="s">
        <v>375</v>
      </c>
      <c r="M75" t="s">
        <v>376</v>
      </c>
      <c r="N75">
        <v>0.496</v>
      </c>
      <c r="O75">
        <v>0</v>
      </c>
      <c r="P75">
        <v>0</v>
      </c>
      <c r="Q75">
        <v>46</v>
      </c>
      <c r="R75">
        <v>8330</v>
      </c>
      <c r="S75">
        <v>0</v>
      </c>
      <c r="T75">
        <v>0</v>
      </c>
      <c r="U75">
        <v>0</v>
      </c>
      <c r="V75">
        <v>0</v>
      </c>
      <c r="W75">
        <v>22.82</v>
      </c>
      <c r="X75">
        <v>4132.6099999999997</v>
      </c>
      <c r="Y75">
        <v>0</v>
      </c>
      <c r="Z75">
        <v>0</v>
      </c>
    </row>
    <row r="76" spans="1:26" x14ac:dyDescent="0.3">
      <c r="A76">
        <v>3018924</v>
      </c>
      <c r="B76">
        <v>1</v>
      </c>
      <c r="C76" t="s">
        <v>75</v>
      </c>
      <c r="D76" t="s">
        <v>82</v>
      </c>
      <c r="E76" t="s">
        <v>145</v>
      </c>
      <c r="F76" t="s">
        <v>377</v>
      </c>
      <c r="G76" t="s">
        <v>378</v>
      </c>
      <c r="H76" t="s">
        <v>61</v>
      </c>
      <c r="I76" t="s">
        <v>129</v>
      </c>
      <c r="J76" t="s">
        <v>59</v>
      </c>
      <c r="K76" t="s">
        <v>131</v>
      </c>
      <c r="L76" t="s">
        <v>379</v>
      </c>
      <c r="M76" t="s">
        <v>380</v>
      </c>
      <c r="N76">
        <v>5.8259999999999996</v>
      </c>
      <c r="O76">
        <v>0</v>
      </c>
      <c r="P76">
        <v>3</v>
      </c>
      <c r="Q76">
        <v>0</v>
      </c>
      <c r="R76">
        <v>0</v>
      </c>
      <c r="S76">
        <v>0</v>
      </c>
      <c r="T76">
        <v>0</v>
      </c>
      <c r="U76">
        <v>0</v>
      </c>
      <c r="V76">
        <v>17.48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3002455</v>
      </c>
      <c r="B77">
        <v>1</v>
      </c>
      <c r="C77" t="s">
        <v>106</v>
      </c>
      <c r="D77" t="s">
        <v>120</v>
      </c>
      <c r="E77" t="s">
        <v>169</v>
      </c>
      <c r="F77" t="s">
        <v>381</v>
      </c>
      <c r="G77" t="s">
        <v>382</v>
      </c>
      <c r="H77" t="s">
        <v>61</v>
      </c>
      <c r="I77" t="s">
        <v>129</v>
      </c>
      <c r="J77" t="s">
        <v>130</v>
      </c>
      <c r="K77" t="s">
        <v>131</v>
      </c>
      <c r="L77" t="s">
        <v>383</v>
      </c>
      <c r="M77" t="s">
        <v>384</v>
      </c>
      <c r="N77">
        <v>2.3490000000000002</v>
      </c>
      <c r="O77">
        <v>0</v>
      </c>
      <c r="P77">
        <v>174</v>
      </c>
      <c r="Q77">
        <v>0</v>
      </c>
      <c r="R77">
        <v>0</v>
      </c>
      <c r="S77">
        <v>0</v>
      </c>
      <c r="T77">
        <v>0</v>
      </c>
      <c r="U77">
        <v>0</v>
      </c>
      <c r="V77">
        <v>408.66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3004571</v>
      </c>
      <c r="B78">
        <v>1</v>
      </c>
      <c r="C78" t="s">
        <v>75</v>
      </c>
      <c r="D78" t="s">
        <v>81</v>
      </c>
      <c r="E78" t="s">
        <v>145</v>
      </c>
      <c r="F78" t="s">
        <v>385</v>
      </c>
      <c r="G78" t="s">
        <v>147</v>
      </c>
      <c r="H78" t="s">
        <v>61</v>
      </c>
      <c r="I78" t="s">
        <v>129</v>
      </c>
      <c r="J78" t="s">
        <v>130</v>
      </c>
      <c r="K78" t="s">
        <v>131</v>
      </c>
      <c r="L78" t="s">
        <v>386</v>
      </c>
      <c r="M78" t="s">
        <v>387</v>
      </c>
      <c r="N78">
        <v>1.19</v>
      </c>
      <c r="O78">
        <v>0</v>
      </c>
      <c r="P78">
        <v>2</v>
      </c>
      <c r="Q78">
        <v>0</v>
      </c>
      <c r="R78">
        <v>0</v>
      </c>
      <c r="S78">
        <v>0</v>
      </c>
      <c r="T78">
        <v>0</v>
      </c>
      <c r="U78">
        <v>0</v>
      </c>
      <c r="V78">
        <v>2.38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3001130</v>
      </c>
      <c r="B79">
        <v>1</v>
      </c>
      <c r="C79" t="s">
        <v>75</v>
      </c>
      <c r="D79" t="s">
        <v>97</v>
      </c>
      <c r="E79" t="s">
        <v>145</v>
      </c>
      <c r="F79" t="s">
        <v>388</v>
      </c>
      <c r="G79" t="s">
        <v>147</v>
      </c>
      <c r="H79" t="s">
        <v>61</v>
      </c>
      <c r="I79" t="s">
        <v>129</v>
      </c>
      <c r="J79" t="s">
        <v>130</v>
      </c>
      <c r="K79" t="s">
        <v>131</v>
      </c>
      <c r="L79" t="s">
        <v>389</v>
      </c>
      <c r="M79" t="s">
        <v>390</v>
      </c>
      <c r="N79">
        <v>4.4429999999999996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4.4400000000000004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3002194</v>
      </c>
      <c r="B80">
        <v>1</v>
      </c>
      <c r="C80" t="s">
        <v>75</v>
      </c>
      <c r="D80" t="s">
        <v>96</v>
      </c>
      <c r="E80" t="s">
        <v>145</v>
      </c>
      <c r="F80" t="s">
        <v>391</v>
      </c>
      <c r="G80" t="s">
        <v>147</v>
      </c>
      <c r="H80" t="s">
        <v>61</v>
      </c>
      <c r="I80" t="s">
        <v>129</v>
      </c>
      <c r="J80" t="s">
        <v>130</v>
      </c>
      <c r="K80" t="s">
        <v>131</v>
      </c>
      <c r="L80" t="s">
        <v>392</v>
      </c>
      <c r="M80" t="s">
        <v>393</v>
      </c>
      <c r="N80">
        <v>3.9249999999999998</v>
      </c>
      <c r="O80">
        <v>0</v>
      </c>
      <c r="P80">
        <v>3</v>
      </c>
      <c r="Q80">
        <v>0</v>
      </c>
      <c r="R80">
        <v>0</v>
      </c>
      <c r="S80">
        <v>0</v>
      </c>
      <c r="T80">
        <v>0</v>
      </c>
      <c r="U80">
        <v>0</v>
      </c>
      <c r="V80">
        <v>11.77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3001974</v>
      </c>
      <c r="B81">
        <v>1</v>
      </c>
      <c r="C81" t="s">
        <v>75</v>
      </c>
      <c r="D81" t="s">
        <v>99</v>
      </c>
      <c r="E81" t="s">
        <v>169</v>
      </c>
      <c r="F81" t="s">
        <v>394</v>
      </c>
      <c r="G81" t="s">
        <v>171</v>
      </c>
      <c r="H81" t="s">
        <v>61</v>
      </c>
      <c r="I81" t="s">
        <v>129</v>
      </c>
      <c r="J81" t="s">
        <v>130</v>
      </c>
      <c r="K81" t="s">
        <v>131</v>
      </c>
      <c r="L81" t="s">
        <v>395</v>
      </c>
      <c r="M81" t="s">
        <v>396</v>
      </c>
      <c r="N81">
        <v>1.22</v>
      </c>
      <c r="O81">
        <v>0</v>
      </c>
      <c r="P81">
        <v>294</v>
      </c>
      <c r="Q81">
        <v>0</v>
      </c>
      <c r="R81">
        <v>0</v>
      </c>
      <c r="S81">
        <v>0</v>
      </c>
      <c r="T81">
        <v>0</v>
      </c>
      <c r="U81">
        <v>0</v>
      </c>
      <c r="V81">
        <v>358.65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3001284</v>
      </c>
      <c r="B82">
        <v>1</v>
      </c>
      <c r="C82" t="s">
        <v>106</v>
      </c>
      <c r="D82" t="s">
        <v>120</v>
      </c>
      <c r="E82" t="s">
        <v>126</v>
      </c>
      <c r="F82" t="s">
        <v>397</v>
      </c>
      <c r="G82" t="s">
        <v>136</v>
      </c>
      <c r="H82" t="s">
        <v>58</v>
      </c>
      <c r="I82" t="s">
        <v>129</v>
      </c>
      <c r="J82" t="s">
        <v>130</v>
      </c>
      <c r="K82" t="s">
        <v>137</v>
      </c>
      <c r="L82" t="s">
        <v>398</v>
      </c>
      <c r="M82" t="s">
        <v>399</v>
      </c>
      <c r="N82">
        <v>3.9870000000000001</v>
      </c>
      <c r="O82">
        <v>368</v>
      </c>
      <c r="P82">
        <v>3033</v>
      </c>
      <c r="Q82">
        <v>0</v>
      </c>
      <c r="R82">
        <v>0</v>
      </c>
      <c r="S82">
        <v>0</v>
      </c>
      <c r="T82">
        <v>0</v>
      </c>
      <c r="U82">
        <v>1467.09</v>
      </c>
      <c r="V82">
        <v>12091.56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3007446</v>
      </c>
      <c r="B83">
        <v>1</v>
      </c>
      <c r="C83" t="s">
        <v>106</v>
      </c>
      <c r="D83" t="s">
        <v>115</v>
      </c>
      <c r="E83" t="s">
        <v>169</v>
      </c>
      <c r="F83" t="s">
        <v>400</v>
      </c>
      <c r="G83" t="s">
        <v>171</v>
      </c>
      <c r="H83" t="s">
        <v>61</v>
      </c>
      <c r="I83" t="s">
        <v>129</v>
      </c>
      <c r="J83" t="s">
        <v>130</v>
      </c>
      <c r="K83" t="s">
        <v>131</v>
      </c>
      <c r="L83" t="s">
        <v>401</v>
      </c>
      <c r="M83" t="s">
        <v>402</v>
      </c>
      <c r="N83">
        <v>2.327</v>
      </c>
      <c r="O83">
        <v>0</v>
      </c>
      <c r="P83">
        <v>276</v>
      </c>
      <c r="Q83">
        <v>0</v>
      </c>
      <c r="R83">
        <v>0</v>
      </c>
      <c r="S83">
        <v>0</v>
      </c>
      <c r="T83">
        <v>0</v>
      </c>
      <c r="U83">
        <v>0</v>
      </c>
      <c r="V83">
        <v>642.36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3001825</v>
      </c>
      <c r="B84">
        <v>1</v>
      </c>
      <c r="C84" t="s">
        <v>75</v>
      </c>
      <c r="D84" t="s">
        <v>91</v>
      </c>
      <c r="E84" t="s">
        <v>140</v>
      </c>
      <c r="F84" t="s">
        <v>403</v>
      </c>
      <c r="G84" t="s">
        <v>206</v>
      </c>
      <c r="H84" t="s">
        <v>61</v>
      </c>
      <c r="I84" t="s">
        <v>129</v>
      </c>
      <c r="J84" t="s">
        <v>130</v>
      </c>
      <c r="K84" t="s">
        <v>131</v>
      </c>
      <c r="L84" t="s">
        <v>404</v>
      </c>
      <c r="M84" t="s">
        <v>405</v>
      </c>
      <c r="N84">
        <v>6.08</v>
      </c>
      <c r="O84">
        <v>0</v>
      </c>
      <c r="P84">
        <v>58</v>
      </c>
      <c r="Q84">
        <v>0</v>
      </c>
      <c r="R84">
        <v>0</v>
      </c>
      <c r="S84">
        <v>0</v>
      </c>
      <c r="T84">
        <v>0</v>
      </c>
      <c r="U84">
        <v>0</v>
      </c>
      <c r="V84">
        <v>352.61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3003818</v>
      </c>
      <c r="B85">
        <v>1</v>
      </c>
      <c r="C85" t="s">
        <v>106</v>
      </c>
      <c r="D85" t="s">
        <v>119</v>
      </c>
      <c r="E85" t="s">
        <v>153</v>
      </c>
      <c r="F85" t="s">
        <v>406</v>
      </c>
      <c r="G85" t="s">
        <v>128</v>
      </c>
      <c r="H85" t="s">
        <v>58</v>
      </c>
      <c r="I85" t="s">
        <v>129</v>
      </c>
      <c r="J85" t="s">
        <v>130</v>
      </c>
      <c r="K85" t="s">
        <v>131</v>
      </c>
      <c r="L85" t="s">
        <v>407</v>
      </c>
      <c r="M85" t="s">
        <v>408</v>
      </c>
      <c r="N85">
        <v>0.56000000000000005</v>
      </c>
      <c r="O85">
        <v>0</v>
      </c>
      <c r="P85">
        <v>1</v>
      </c>
      <c r="Q85">
        <v>0</v>
      </c>
      <c r="R85">
        <v>0</v>
      </c>
      <c r="S85">
        <v>18</v>
      </c>
      <c r="T85">
        <v>422</v>
      </c>
      <c r="U85">
        <v>0</v>
      </c>
      <c r="V85">
        <v>0.56000000000000005</v>
      </c>
      <c r="W85">
        <v>0</v>
      </c>
      <c r="X85">
        <v>0</v>
      </c>
      <c r="Y85">
        <v>10.09</v>
      </c>
      <c r="Z85">
        <v>236.44</v>
      </c>
    </row>
    <row r="86" spans="1:26" x14ac:dyDescent="0.3">
      <c r="A86">
        <v>3003861</v>
      </c>
      <c r="B86">
        <v>1</v>
      </c>
      <c r="C86" t="s">
        <v>75</v>
      </c>
      <c r="D86" t="s">
        <v>81</v>
      </c>
      <c r="E86" t="s">
        <v>145</v>
      </c>
      <c r="F86" t="s">
        <v>409</v>
      </c>
      <c r="G86" t="s">
        <v>206</v>
      </c>
      <c r="H86" t="s">
        <v>61</v>
      </c>
      <c r="I86" t="s">
        <v>129</v>
      </c>
      <c r="J86" t="s">
        <v>130</v>
      </c>
      <c r="K86" t="s">
        <v>131</v>
      </c>
      <c r="L86" t="s">
        <v>410</v>
      </c>
      <c r="M86" t="s">
        <v>411</v>
      </c>
      <c r="N86">
        <v>4.6740000000000004</v>
      </c>
      <c r="O86">
        <v>0</v>
      </c>
      <c r="P86">
        <v>4</v>
      </c>
      <c r="Q86">
        <v>0</v>
      </c>
      <c r="R86">
        <v>0</v>
      </c>
      <c r="S86">
        <v>0</v>
      </c>
      <c r="T86">
        <v>0</v>
      </c>
      <c r="U86">
        <v>0</v>
      </c>
      <c r="V86">
        <v>18.7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3004080</v>
      </c>
      <c r="B87">
        <v>1</v>
      </c>
      <c r="C87" t="s">
        <v>75</v>
      </c>
      <c r="D87" t="s">
        <v>92</v>
      </c>
      <c r="E87" t="s">
        <v>140</v>
      </c>
      <c r="F87" t="s">
        <v>412</v>
      </c>
      <c r="G87" t="s">
        <v>142</v>
      </c>
      <c r="H87" t="s">
        <v>61</v>
      </c>
      <c r="I87" t="s">
        <v>129</v>
      </c>
      <c r="J87" t="s">
        <v>130</v>
      </c>
      <c r="K87" t="s">
        <v>131</v>
      </c>
      <c r="L87" t="s">
        <v>413</v>
      </c>
      <c r="M87" t="s">
        <v>414</v>
      </c>
      <c r="N87">
        <v>2.5680000000000001</v>
      </c>
      <c r="O87">
        <v>0</v>
      </c>
      <c r="P87">
        <v>278</v>
      </c>
      <c r="Q87">
        <v>0</v>
      </c>
      <c r="R87">
        <v>0</v>
      </c>
      <c r="S87">
        <v>0</v>
      </c>
      <c r="T87">
        <v>0</v>
      </c>
      <c r="U87">
        <v>0</v>
      </c>
      <c r="V87">
        <v>713.81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3018946</v>
      </c>
      <c r="B88">
        <v>1</v>
      </c>
      <c r="C88" t="s">
        <v>106</v>
      </c>
      <c r="D88" t="s">
        <v>116</v>
      </c>
      <c r="E88" t="s">
        <v>221</v>
      </c>
      <c r="F88" t="s">
        <v>415</v>
      </c>
      <c r="G88" t="s">
        <v>128</v>
      </c>
      <c r="H88" t="s">
        <v>58</v>
      </c>
      <c r="I88" t="s">
        <v>129</v>
      </c>
      <c r="J88" t="s">
        <v>130</v>
      </c>
      <c r="K88" t="s">
        <v>131</v>
      </c>
      <c r="L88" t="s">
        <v>416</v>
      </c>
      <c r="M88" t="s">
        <v>417</v>
      </c>
      <c r="N88">
        <v>0.53300000000000003</v>
      </c>
      <c r="O88">
        <v>0</v>
      </c>
      <c r="P88">
        <v>0</v>
      </c>
      <c r="Q88">
        <v>9</v>
      </c>
      <c r="R88">
        <v>2301</v>
      </c>
      <c r="S88">
        <v>0</v>
      </c>
      <c r="T88">
        <v>0</v>
      </c>
      <c r="U88">
        <v>0</v>
      </c>
      <c r="V88">
        <v>0</v>
      </c>
      <c r="W88">
        <v>4.79</v>
      </c>
      <c r="X88">
        <v>1225.28</v>
      </c>
      <c r="Y88">
        <v>0</v>
      </c>
      <c r="Z88">
        <v>0</v>
      </c>
    </row>
    <row r="89" spans="1:26" x14ac:dyDescent="0.3">
      <c r="A89">
        <v>3003814</v>
      </c>
      <c r="B89">
        <v>1</v>
      </c>
      <c r="C89" t="s">
        <v>75</v>
      </c>
      <c r="D89" t="s">
        <v>97</v>
      </c>
      <c r="E89" t="s">
        <v>169</v>
      </c>
      <c r="F89" t="s">
        <v>418</v>
      </c>
      <c r="G89" t="s">
        <v>161</v>
      </c>
      <c r="H89" t="s">
        <v>61</v>
      </c>
      <c r="I89" t="s">
        <v>129</v>
      </c>
      <c r="J89" t="s">
        <v>130</v>
      </c>
      <c r="K89" t="s">
        <v>131</v>
      </c>
      <c r="L89" t="s">
        <v>419</v>
      </c>
      <c r="M89" t="s">
        <v>420</v>
      </c>
      <c r="N89">
        <v>3.9550000000000001</v>
      </c>
      <c r="O89">
        <v>0</v>
      </c>
      <c r="P89">
        <v>486</v>
      </c>
      <c r="Q89">
        <v>0</v>
      </c>
      <c r="R89">
        <v>0</v>
      </c>
      <c r="S89">
        <v>0</v>
      </c>
      <c r="T89">
        <v>0</v>
      </c>
      <c r="U89">
        <v>0</v>
      </c>
      <c r="V89">
        <v>1922.12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3003277</v>
      </c>
      <c r="B90">
        <v>1</v>
      </c>
      <c r="C90" t="s">
        <v>75</v>
      </c>
      <c r="D90" t="s">
        <v>98</v>
      </c>
      <c r="E90" t="s">
        <v>145</v>
      </c>
      <c r="F90" t="s">
        <v>421</v>
      </c>
      <c r="G90" t="s">
        <v>206</v>
      </c>
      <c r="H90" t="s">
        <v>61</v>
      </c>
      <c r="I90" t="s">
        <v>129</v>
      </c>
      <c r="J90" t="s">
        <v>130</v>
      </c>
      <c r="K90" t="s">
        <v>131</v>
      </c>
      <c r="L90" t="s">
        <v>422</v>
      </c>
      <c r="M90" t="s">
        <v>423</v>
      </c>
      <c r="N90">
        <v>2.1019999999999999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2.1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3000151</v>
      </c>
      <c r="B91">
        <v>1</v>
      </c>
      <c r="C91" t="s">
        <v>75</v>
      </c>
      <c r="D91" t="s">
        <v>78</v>
      </c>
      <c r="E91" t="s">
        <v>153</v>
      </c>
      <c r="F91" t="s">
        <v>424</v>
      </c>
      <c r="G91" t="s">
        <v>136</v>
      </c>
      <c r="H91" t="s">
        <v>58</v>
      </c>
      <c r="I91" t="s">
        <v>129</v>
      </c>
      <c r="J91" t="s">
        <v>130</v>
      </c>
      <c r="K91" t="s">
        <v>137</v>
      </c>
      <c r="L91" t="s">
        <v>425</v>
      </c>
      <c r="M91" t="s">
        <v>426</v>
      </c>
      <c r="N91">
        <v>2.1949999999999998</v>
      </c>
      <c r="O91">
        <v>0</v>
      </c>
      <c r="P91">
        <v>254</v>
      </c>
      <c r="Q91">
        <v>0</v>
      </c>
      <c r="R91">
        <v>0</v>
      </c>
      <c r="S91">
        <v>0</v>
      </c>
      <c r="T91">
        <v>0</v>
      </c>
      <c r="U91">
        <v>0</v>
      </c>
      <c r="V91">
        <v>557.6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3006798</v>
      </c>
      <c r="B92">
        <v>1</v>
      </c>
      <c r="C92" t="s">
        <v>106</v>
      </c>
      <c r="D92" t="s">
        <v>107</v>
      </c>
      <c r="E92" t="s">
        <v>126</v>
      </c>
      <c r="F92" t="s">
        <v>427</v>
      </c>
      <c r="G92" t="s">
        <v>128</v>
      </c>
      <c r="H92" t="s">
        <v>58</v>
      </c>
      <c r="I92" t="s">
        <v>129</v>
      </c>
      <c r="J92" t="s">
        <v>130</v>
      </c>
      <c r="K92" t="s">
        <v>131</v>
      </c>
      <c r="L92" t="s">
        <v>428</v>
      </c>
      <c r="M92" t="s">
        <v>429</v>
      </c>
      <c r="N92">
        <v>0.96399999999999997</v>
      </c>
      <c r="O92">
        <v>0</v>
      </c>
      <c r="P92">
        <v>0</v>
      </c>
      <c r="Q92">
        <v>1</v>
      </c>
      <c r="R92">
        <v>11</v>
      </c>
      <c r="S92">
        <v>248</v>
      </c>
      <c r="T92">
        <v>1906</v>
      </c>
      <c r="U92">
        <v>0</v>
      </c>
      <c r="V92">
        <v>0</v>
      </c>
      <c r="W92">
        <v>0.96</v>
      </c>
      <c r="X92">
        <v>10.61</v>
      </c>
      <c r="Y92">
        <v>239.11</v>
      </c>
      <c r="Z92">
        <v>1837.7</v>
      </c>
    </row>
    <row r="93" spans="1:26" x14ac:dyDescent="0.3">
      <c r="A93">
        <v>3006816</v>
      </c>
      <c r="B93">
        <v>1</v>
      </c>
      <c r="C93" t="s">
        <v>75</v>
      </c>
      <c r="D93" t="s">
        <v>81</v>
      </c>
      <c r="E93" t="s">
        <v>145</v>
      </c>
      <c r="F93" t="s">
        <v>430</v>
      </c>
      <c r="G93" t="s">
        <v>206</v>
      </c>
      <c r="H93" t="s">
        <v>61</v>
      </c>
      <c r="I93" t="s">
        <v>129</v>
      </c>
      <c r="J93" t="s">
        <v>130</v>
      </c>
      <c r="K93" t="s">
        <v>131</v>
      </c>
      <c r="L93" t="s">
        <v>431</v>
      </c>
      <c r="M93" t="s">
        <v>432</v>
      </c>
      <c r="N93">
        <v>3.581</v>
      </c>
      <c r="O93">
        <v>0</v>
      </c>
      <c r="P93">
        <v>6</v>
      </c>
      <c r="Q93">
        <v>0</v>
      </c>
      <c r="R93">
        <v>0</v>
      </c>
      <c r="S93">
        <v>0</v>
      </c>
      <c r="T93">
        <v>0</v>
      </c>
      <c r="U93">
        <v>0</v>
      </c>
      <c r="V93">
        <v>21.48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3006747</v>
      </c>
      <c r="B94">
        <v>2</v>
      </c>
      <c r="C94" t="s">
        <v>106</v>
      </c>
      <c r="D94" t="s">
        <v>107</v>
      </c>
      <c r="E94" t="s">
        <v>169</v>
      </c>
      <c r="F94" t="s">
        <v>433</v>
      </c>
      <c r="G94" t="s">
        <v>161</v>
      </c>
      <c r="H94" t="s">
        <v>61</v>
      </c>
      <c r="I94" t="s">
        <v>129</v>
      </c>
      <c r="J94" t="s">
        <v>130</v>
      </c>
      <c r="K94" t="s">
        <v>131</v>
      </c>
      <c r="L94" t="s">
        <v>434</v>
      </c>
      <c r="M94" t="s">
        <v>435</v>
      </c>
      <c r="N94">
        <v>0.752</v>
      </c>
      <c r="O94">
        <v>0</v>
      </c>
      <c r="P94">
        <v>338</v>
      </c>
      <c r="Q94">
        <v>0</v>
      </c>
      <c r="R94">
        <v>0</v>
      </c>
      <c r="S94">
        <v>0</v>
      </c>
      <c r="T94">
        <v>0</v>
      </c>
      <c r="U94">
        <v>0</v>
      </c>
      <c r="V94">
        <v>254.06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3003355</v>
      </c>
      <c r="B95">
        <v>1</v>
      </c>
      <c r="C95" t="s">
        <v>75</v>
      </c>
      <c r="D95" t="s">
        <v>83</v>
      </c>
      <c r="E95" t="s">
        <v>145</v>
      </c>
      <c r="F95" t="s">
        <v>436</v>
      </c>
      <c r="G95" t="s">
        <v>206</v>
      </c>
      <c r="H95" t="s">
        <v>61</v>
      </c>
      <c r="I95" t="s">
        <v>129</v>
      </c>
      <c r="J95" t="s">
        <v>130</v>
      </c>
      <c r="K95" t="s">
        <v>131</v>
      </c>
      <c r="L95" t="s">
        <v>437</v>
      </c>
      <c r="M95" t="s">
        <v>438</v>
      </c>
      <c r="N95">
        <v>4.9009999999999998</v>
      </c>
      <c r="O95">
        <v>0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4.9000000000000004</v>
      </c>
      <c r="Y95">
        <v>0</v>
      </c>
      <c r="Z95">
        <v>0</v>
      </c>
    </row>
    <row r="96" spans="1:26" x14ac:dyDescent="0.3">
      <c r="A96">
        <v>3003159</v>
      </c>
      <c r="B96">
        <v>1</v>
      </c>
      <c r="C96" t="s">
        <v>75</v>
      </c>
      <c r="D96" t="s">
        <v>81</v>
      </c>
      <c r="E96" t="s">
        <v>145</v>
      </c>
      <c r="F96" t="s">
        <v>439</v>
      </c>
      <c r="G96" t="s">
        <v>256</v>
      </c>
      <c r="H96" t="s">
        <v>61</v>
      </c>
      <c r="I96" t="s">
        <v>129</v>
      </c>
      <c r="J96" t="s">
        <v>130</v>
      </c>
      <c r="K96" t="s">
        <v>131</v>
      </c>
      <c r="L96" t="s">
        <v>440</v>
      </c>
      <c r="M96" t="s">
        <v>441</v>
      </c>
      <c r="N96">
        <v>3.3330000000000002</v>
      </c>
      <c r="O96">
        <v>0</v>
      </c>
      <c r="P96">
        <v>4</v>
      </c>
      <c r="Q96">
        <v>0</v>
      </c>
      <c r="R96">
        <v>0</v>
      </c>
      <c r="S96">
        <v>0</v>
      </c>
      <c r="T96">
        <v>0</v>
      </c>
      <c r="U96">
        <v>0</v>
      </c>
      <c r="V96">
        <v>13.33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3004262</v>
      </c>
      <c r="B97">
        <v>1</v>
      </c>
      <c r="C97" t="s">
        <v>75</v>
      </c>
      <c r="D97" t="s">
        <v>74</v>
      </c>
      <c r="E97" t="s">
        <v>140</v>
      </c>
      <c r="F97" t="s">
        <v>442</v>
      </c>
      <c r="G97" t="s">
        <v>142</v>
      </c>
      <c r="H97" t="s">
        <v>61</v>
      </c>
      <c r="I97" t="s">
        <v>129</v>
      </c>
      <c r="J97" t="s">
        <v>130</v>
      </c>
      <c r="K97" t="s">
        <v>131</v>
      </c>
      <c r="L97" t="s">
        <v>443</v>
      </c>
      <c r="M97" t="s">
        <v>444</v>
      </c>
      <c r="N97">
        <v>0.64300000000000002</v>
      </c>
      <c r="O97">
        <v>0</v>
      </c>
      <c r="P97">
        <v>179</v>
      </c>
      <c r="Q97">
        <v>0</v>
      </c>
      <c r="R97">
        <v>0</v>
      </c>
      <c r="S97">
        <v>0</v>
      </c>
      <c r="T97">
        <v>0</v>
      </c>
      <c r="U97">
        <v>0</v>
      </c>
      <c r="V97">
        <v>115.02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3003854</v>
      </c>
      <c r="B98">
        <v>1</v>
      </c>
      <c r="C98" t="s">
        <v>75</v>
      </c>
      <c r="D98" t="s">
        <v>92</v>
      </c>
      <c r="E98" t="s">
        <v>221</v>
      </c>
      <c r="F98" t="s">
        <v>445</v>
      </c>
      <c r="G98" t="s">
        <v>128</v>
      </c>
      <c r="H98" t="s">
        <v>58</v>
      </c>
      <c r="I98" t="s">
        <v>129</v>
      </c>
      <c r="J98" t="s">
        <v>130</v>
      </c>
      <c r="K98" t="s">
        <v>131</v>
      </c>
      <c r="L98" t="s">
        <v>446</v>
      </c>
      <c r="M98" t="s">
        <v>447</v>
      </c>
      <c r="N98">
        <v>1.036</v>
      </c>
      <c r="O98">
        <v>0</v>
      </c>
      <c r="P98">
        <v>1893</v>
      </c>
      <c r="Q98">
        <v>0</v>
      </c>
      <c r="R98">
        <v>0</v>
      </c>
      <c r="S98">
        <v>0</v>
      </c>
      <c r="T98">
        <v>0</v>
      </c>
      <c r="U98">
        <v>0</v>
      </c>
      <c r="V98">
        <v>1961.19</v>
      </c>
      <c r="W98">
        <v>0</v>
      </c>
      <c r="X98">
        <v>0</v>
      </c>
      <c r="Y98">
        <v>0</v>
      </c>
      <c r="Z98">
        <v>0</v>
      </c>
    </row>
    <row r="99" spans="1:26" x14ac:dyDescent="0.3">
      <c r="A99">
        <v>3001927</v>
      </c>
      <c r="B99">
        <v>1</v>
      </c>
      <c r="C99" t="s">
        <v>75</v>
      </c>
      <c r="D99" t="s">
        <v>95</v>
      </c>
      <c r="E99" t="s">
        <v>169</v>
      </c>
      <c r="F99" t="s">
        <v>448</v>
      </c>
      <c r="G99" t="s">
        <v>171</v>
      </c>
      <c r="H99" t="s">
        <v>61</v>
      </c>
      <c r="I99" t="s">
        <v>129</v>
      </c>
      <c r="J99" t="s">
        <v>130</v>
      </c>
      <c r="K99" t="s">
        <v>131</v>
      </c>
      <c r="L99" t="s">
        <v>449</v>
      </c>
      <c r="M99" t="s">
        <v>450</v>
      </c>
      <c r="N99">
        <v>2.335</v>
      </c>
      <c r="O99">
        <v>0</v>
      </c>
      <c r="P99">
        <v>348</v>
      </c>
      <c r="Q99">
        <v>0</v>
      </c>
      <c r="R99">
        <v>0</v>
      </c>
      <c r="S99">
        <v>0</v>
      </c>
      <c r="T99">
        <v>0</v>
      </c>
      <c r="U99">
        <v>0</v>
      </c>
      <c r="V99">
        <v>812.71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3003836</v>
      </c>
      <c r="B100">
        <v>1</v>
      </c>
      <c r="C100" t="s">
        <v>75</v>
      </c>
      <c r="D100" t="s">
        <v>82</v>
      </c>
      <c r="E100" t="s">
        <v>140</v>
      </c>
      <c r="F100" t="s">
        <v>451</v>
      </c>
      <c r="G100" t="s">
        <v>452</v>
      </c>
      <c r="H100" t="s">
        <v>61</v>
      </c>
      <c r="I100" t="s">
        <v>129</v>
      </c>
      <c r="J100" t="s">
        <v>130</v>
      </c>
      <c r="K100" t="s">
        <v>131</v>
      </c>
      <c r="L100" t="s">
        <v>453</v>
      </c>
      <c r="M100" t="s">
        <v>454</v>
      </c>
      <c r="N100">
        <v>3.7429999999999999</v>
      </c>
      <c r="O100">
        <v>0</v>
      </c>
      <c r="P100">
        <v>330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1235.32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3002488</v>
      </c>
      <c r="B101">
        <v>1</v>
      </c>
      <c r="C101" t="s">
        <v>106</v>
      </c>
      <c r="D101" t="s">
        <v>117</v>
      </c>
      <c r="E101" t="s">
        <v>169</v>
      </c>
      <c r="F101" t="s">
        <v>455</v>
      </c>
      <c r="G101" t="s">
        <v>171</v>
      </c>
      <c r="H101" t="s">
        <v>61</v>
      </c>
      <c r="I101" t="s">
        <v>129</v>
      </c>
      <c r="J101" t="s">
        <v>130</v>
      </c>
      <c r="K101" t="s">
        <v>131</v>
      </c>
      <c r="L101" t="s">
        <v>456</v>
      </c>
      <c r="M101" t="s">
        <v>457</v>
      </c>
      <c r="N101">
        <v>1.173</v>
      </c>
      <c r="O101">
        <v>0</v>
      </c>
      <c r="P101">
        <v>204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239.33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3006850</v>
      </c>
      <c r="B102">
        <v>1</v>
      </c>
      <c r="C102" t="s">
        <v>75</v>
      </c>
      <c r="D102" t="s">
        <v>90</v>
      </c>
      <c r="E102" t="s">
        <v>221</v>
      </c>
      <c r="F102" t="s">
        <v>458</v>
      </c>
      <c r="G102" t="s">
        <v>128</v>
      </c>
      <c r="H102" t="s">
        <v>58</v>
      </c>
      <c r="I102" t="s">
        <v>129</v>
      </c>
      <c r="J102" t="s">
        <v>130</v>
      </c>
      <c r="K102" t="s">
        <v>131</v>
      </c>
      <c r="L102" t="s">
        <v>459</v>
      </c>
      <c r="M102" t="s">
        <v>460</v>
      </c>
      <c r="N102">
        <v>1.2430000000000001</v>
      </c>
      <c r="O102">
        <v>0</v>
      </c>
      <c r="P102">
        <v>0</v>
      </c>
      <c r="Q102">
        <v>0</v>
      </c>
      <c r="R102">
        <v>0</v>
      </c>
      <c r="S102">
        <v>5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6.21</v>
      </c>
      <c r="Z102">
        <v>0</v>
      </c>
    </row>
    <row r="103" spans="1:26" x14ac:dyDescent="0.3">
      <c r="A103">
        <v>3001894</v>
      </c>
      <c r="B103">
        <v>1</v>
      </c>
      <c r="C103" t="s">
        <v>75</v>
      </c>
      <c r="D103" t="s">
        <v>74</v>
      </c>
      <c r="E103" t="s">
        <v>153</v>
      </c>
      <c r="F103" t="s">
        <v>461</v>
      </c>
      <c r="G103" t="s">
        <v>196</v>
      </c>
      <c r="H103" t="s">
        <v>58</v>
      </c>
      <c r="I103" t="s">
        <v>129</v>
      </c>
      <c r="J103" t="s">
        <v>130</v>
      </c>
      <c r="K103" t="s">
        <v>131</v>
      </c>
      <c r="L103" t="s">
        <v>462</v>
      </c>
      <c r="M103" t="s">
        <v>463</v>
      </c>
      <c r="N103">
        <v>4.0650000000000004</v>
      </c>
      <c r="O103">
        <v>0</v>
      </c>
      <c r="P103">
        <v>0</v>
      </c>
      <c r="Q103">
        <v>0</v>
      </c>
      <c r="R103">
        <v>0</v>
      </c>
      <c r="S103">
        <v>3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12.2</v>
      </c>
      <c r="Z103">
        <v>0</v>
      </c>
    </row>
    <row r="104" spans="1:26" x14ac:dyDescent="0.3">
      <c r="A104">
        <v>3001575</v>
      </c>
      <c r="B104">
        <v>1</v>
      </c>
      <c r="C104" t="s">
        <v>75</v>
      </c>
      <c r="D104" t="s">
        <v>79</v>
      </c>
      <c r="E104" t="s">
        <v>169</v>
      </c>
      <c r="F104" t="s">
        <v>464</v>
      </c>
      <c r="G104" t="s">
        <v>161</v>
      </c>
      <c r="H104" t="s">
        <v>61</v>
      </c>
      <c r="I104" t="s">
        <v>129</v>
      </c>
      <c r="J104" t="s">
        <v>130</v>
      </c>
      <c r="K104" t="s">
        <v>131</v>
      </c>
      <c r="L104" t="s">
        <v>465</v>
      </c>
      <c r="M104" t="s">
        <v>466</v>
      </c>
      <c r="N104">
        <v>2.0529999999999999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197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404.34</v>
      </c>
    </row>
    <row r="105" spans="1:26" x14ac:dyDescent="0.3">
      <c r="A105">
        <v>3000111</v>
      </c>
      <c r="B105">
        <v>1</v>
      </c>
      <c r="C105" t="s">
        <v>75</v>
      </c>
      <c r="D105" t="s">
        <v>83</v>
      </c>
      <c r="E105" t="s">
        <v>221</v>
      </c>
      <c r="F105" t="s">
        <v>467</v>
      </c>
      <c r="G105" t="s">
        <v>136</v>
      </c>
      <c r="H105" t="s">
        <v>58</v>
      </c>
      <c r="I105" t="s">
        <v>129</v>
      </c>
      <c r="J105" t="s">
        <v>130</v>
      </c>
      <c r="K105" t="s">
        <v>137</v>
      </c>
      <c r="L105" t="s">
        <v>468</v>
      </c>
      <c r="M105" t="s">
        <v>469</v>
      </c>
      <c r="N105">
        <v>2.9990000000000001</v>
      </c>
      <c r="O105">
        <v>0</v>
      </c>
      <c r="P105">
        <v>0</v>
      </c>
      <c r="Q105">
        <v>21</v>
      </c>
      <c r="R105">
        <v>56</v>
      </c>
      <c r="S105">
        <v>0</v>
      </c>
      <c r="T105">
        <v>0</v>
      </c>
      <c r="U105">
        <v>0</v>
      </c>
      <c r="V105">
        <v>0</v>
      </c>
      <c r="W105">
        <v>62.99</v>
      </c>
      <c r="X105">
        <v>167.97</v>
      </c>
      <c r="Y105">
        <v>0</v>
      </c>
      <c r="Z105">
        <v>0</v>
      </c>
    </row>
    <row r="106" spans="1:26" x14ac:dyDescent="0.3">
      <c r="A106">
        <v>3008388</v>
      </c>
      <c r="B106">
        <v>1</v>
      </c>
      <c r="C106" t="s">
        <v>75</v>
      </c>
      <c r="D106" t="s">
        <v>83</v>
      </c>
      <c r="E106" t="s">
        <v>140</v>
      </c>
      <c r="F106" t="s">
        <v>470</v>
      </c>
      <c r="G106" t="s">
        <v>142</v>
      </c>
      <c r="H106" t="s">
        <v>61</v>
      </c>
      <c r="I106" t="s">
        <v>129</v>
      </c>
      <c r="J106" t="s">
        <v>130</v>
      </c>
      <c r="K106" t="s">
        <v>131</v>
      </c>
      <c r="L106" t="s">
        <v>471</v>
      </c>
      <c r="M106" t="s">
        <v>472</v>
      </c>
      <c r="N106">
        <v>7.2510000000000003</v>
      </c>
      <c r="O106">
        <v>0</v>
      </c>
      <c r="P106">
        <v>0</v>
      </c>
      <c r="Q106">
        <v>0</v>
      </c>
      <c r="R106">
        <v>15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108.77</v>
      </c>
      <c r="Y106">
        <v>0</v>
      </c>
      <c r="Z106">
        <v>0</v>
      </c>
    </row>
    <row r="107" spans="1:26" x14ac:dyDescent="0.3">
      <c r="A107">
        <v>3002525</v>
      </c>
      <c r="B107">
        <v>1</v>
      </c>
      <c r="C107" t="s">
        <v>106</v>
      </c>
      <c r="D107" t="s">
        <v>115</v>
      </c>
      <c r="E107" t="s">
        <v>153</v>
      </c>
      <c r="F107" t="s">
        <v>473</v>
      </c>
      <c r="G107" t="s">
        <v>196</v>
      </c>
      <c r="H107" t="s">
        <v>58</v>
      </c>
      <c r="I107" t="s">
        <v>129</v>
      </c>
      <c r="J107" t="s">
        <v>130</v>
      </c>
      <c r="K107" t="s">
        <v>131</v>
      </c>
      <c r="L107" t="s">
        <v>474</v>
      </c>
      <c r="M107" t="s">
        <v>475</v>
      </c>
      <c r="N107">
        <v>0.50600000000000001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6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3.04</v>
      </c>
    </row>
    <row r="108" spans="1:26" x14ac:dyDescent="0.3">
      <c r="A108">
        <v>3003561</v>
      </c>
      <c r="B108">
        <v>1</v>
      </c>
      <c r="C108" t="s">
        <v>75</v>
      </c>
      <c r="D108" t="s">
        <v>97</v>
      </c>
      <c r="E108" t="s">
        <v>164</v>
      </c>
      <c r="F108" t="s">
        <v>476</v>
      </c>
      <c r="G108" t="s">
        <v>206</v>
      </c>
      <c r="H108" t="s">
        <v>61</v>
      </c>
      <c r="I108" t="s">
        <v>129</v>
      </c>
      <c r="J108" t="s">
        <v>130</v>
      </c>
      <c r="K108" t="s">
        <v>131</v>
      </c>
      <c r="L108" t="s">
        <v>477</v>
      </c>
      <c r="M108" t="s">
        <v>478</v>
      </c>
      <c r="N108">
        <v>1.0029999999999999</v>
      </c>
      <c r="O108">
        <v>0</v>
      </c>
      <c r="P108">
        <v>51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51.13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3018655</v>
      </c>
      <c r="B109">
        <v>1</v>
      </c>
      <c r="C109" t="s">
        <v>75</v>
      </c>
      <c r="D109" t="s">
        <v>74</v>
      </c>
      <c r="E109" t="s">
        <v>134</v>
      </c>
      <c r="F109" t="s">
        <v>479</v>
      </c>
      <c r="G109" t="s">
        <v>128</v>
      </c>
      <c r="H109" t="s">
        <v>58</v>
      </c>
      <c r="I109" t="s">
        <v>129</v>
      </c>
      <c r="J109" t="s">
        <v>130</v>
      </c>
      <c r="K109" t="s">
        <v>131</v>
      </c>
      <c r="L109" t="s">
        <v>480</v>
      </c>
      <c r="M109" t="s">
        <v>481</v>
      </c>
      <c r="N109">
        <v>0.33100000000000002</v>
      </c>
      <c r="O109">
        <v>33</v>
      </c>
      <c r="P109">
        <v>1558</v>
      </c>
      <c r="Q109">
        <v>0</v>
      </c>
      <c r="R109">
        <v>0</v>
      </c>
      <c r="S109">
        <v>0</v>
      </c>
      <c r="T109">
        <v>0</v>
      </c>
      <c r="U109">
        <v>10.92</v>
      </c>
      <c r="V109">
        <v>515.44000000000005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3011939</v>
      </c>
      <c r="B110">
        <v>1</v>
      </c>
      <c r="C110" t="s">
        <v>106</v>
      </c>
      <c r="D110" t="s">
        <v>110</v>
      </c>
      <c r="E110" t="s">
        <v>134</v>
      </c>
      <c r="F110" t="s">
        <v>482</v>
      </c>
      <c r="G110" t="s">
        <v>128</v>
      </c>
      <c r="H110" t="s">
        <v>58</v>
      </c>
      <c r="I110" t="s">
        <v>129</v>
      </c>
      <c r="J110" t="s">
        <v>130</v>
      </c>
      <c r="K110" t="s">
        <v>131</v>
      </c>
      <c r="L110" t="s">
        <v>483</v>
      </c>
      <c r="M110" t="s">
        <v>484</v>
      </c>
      <c r="N110">
        <v>9.2999999999999999E-2</v>
      </c>
      <c r="O110">
        <v>50</v>
      </c>
      <c r="P110">
        <v>453</v>
      </c>
      <c r="Q110">
        <v>714</v>
      </c>
      <c r="R110">
        <v>7709</v>
      </c>
      <c r="S110">
        <v>80</v>
      </c>
      <c r="T110">
        <v>889</v>
      </c>
      <c r="U110">
        <v>4.6399999999999997</v>
      </c>
      <c r="V110">
        <v>42.03</v>
      </c>
      <c r="W110">
        <v>66.239999999999995</v>
      </c>
      <c r="X110">
        <v>715.22</v>
      </c>
      <c r="Y110">
        <v>7.42</v>
      </c>
      <c r="Z110">
        <v>82.48</v>
      </c>
    </row>
    <row r="111" spans="1:26" x14ac:dyDescent="0.3">
      <c r="A111">
        <v>3012077</v>
      </c>
      <c r="B111">
        <v>1</v>
      </c>
      <c r="C111" t="s">
        <v>75</v>
      </c>
      <c r="D111" t="s">
        <v>104</v>
      </c>
      <c r="E111" t="s">
        <v>221</v>
      </c>
      <c r="F111" t="s">
        <v>485</v>
      </c>
      <c r="G111" t="s">
        <v>128</v>
      </c>
      <c r="H111" t="s">
        <v>58</v>
      </c>
      <c r="I111" t="s">
        <v>129</v>
      </c>
      <c r="J111" t="s">
        <v>130</v>
      </c>
      <c r="K111" t="s">
        <v>131</v>
      </c>
      <c r="L111" t="s">
        <v>486</v>
      </c>
      <c r="M111" t="s">
        <v>487</v>
      </c>
      <c r="N111">
        <v>0.53700000000000003</v>
      </c>
      <c r="O111">
        <v>34</v>
      </c>
      <c r="P111">
        <v>1483</v>
      </c>
      <c r="Q111">
        <v>0</v>
      </c>
      <c r="R111">
        <v>0</v>
      </c>
      <c r="S111">
        <v>0</v>
      </c>
      <c r="T111">
        <v>0</v>
      </c>
      <c r="U111">
        <v>18.260000000000002</v>
      </c>
      <c r="V111">
        <v>796.29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3004832</v>
      </c>
      <c r="B112">
        <v>1</v>
      </c>
      <c r="C112" t="s">
        <v>75</v>
      </c>
      <c r="D112" t="s">
        <v>84</v>
      </c>
      <c r="E112" t="s">
        <v>145</v>
      </c>
      <c r="F112" t="s">
        <v>488</v>
      </c>
      <c r="G112" t="s">
        <v>256</v>
      </c>
      <c r="H112" t="s">
        <v>61</v>
      </c>
      <c r="I112" t="s">
        <v>129</v>
      </c>
      <c r="J112" t="s">
        <v>130</v>
      </c>
      <c r="K112" t="s">
        <v>131</v>
      </c>
      <c r="L112" t="s">
        <v>489</v>
      </c>
      <c r="M112" t="s">
        <v>490</v>
      </c>
      <c r="N112">
        <v>3.367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3.37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3003328</v>
      </c>
      <c r="B113">
        <v>1</v>
      </c>
      <c r="C113" t="s">
        <v>75</v>
      </c>
      <c r="D113" t="s">
        <v>77</v>
      </c>
      <c r="E113" t="s">
        <v>145</v>
      </c>
      <c r="F113" t="s">
        <v>491</v>
      </c>
      <c r="G113" t="s">
        <v>147</v>
      </c>
      <c r="H113" t="s">
        <v>61</v>
      </c>
      <c r="I113" t="s">
        <v>129</v>
      </c>
      <c r="J113" t="s">
        <v>130</v>
      </c>
      <c r="K113" t="s">
        <v>131</v>
      </c>
      <c r="L113" t="s">
        <v>492</v>
      </c>
      <c r="M113" t="s">
        <v>493</v>
      </c>
      <c r="N113">
        <v>2.8839999999999999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2.88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3004509</v>
      </c>
      <c r="B114">
        <v>1</v>
      </c>
      <c r="C114" t="s">
        <v>75</v>
      </c>
      <c r="D114" t="s">
        <v>97</v>
      </c>
      <c r="E114" t="s">
        <v>153</v>
      </c>
      <c r="F114" t="s">
        <v>494</v>
      </c>
      <c r="G114" t="s">
        <v>196</v>
      </c>
      <c r="H114" t="s">
        <v>58</v>
      </c>
      <c r="I114" t="s">
        <v>129</v>
      </c>
      <c r="J114" t="s">
        <v>130</v>
      </c>
      <c r="K114" t="s">
        <v>131</v>
      </c>
      <c r="L114" t="s">
        <v>495</v>
      </c>
      <c r="M114" t="s">
        <v>496</v>
      </c>
      <c r="N114">
        <v>2.6880000000000002</v>
      </c>
      <c r="O114">
        <v>0</v>
      </c>
      <c r="P114">
        <v>32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86.03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3018349</v>
      </c>
      <c r="B115">
        <v>1</v>
      </c>
      <c r="C115" t="s">
        <v>106</v>
      </c>
      <c r="D115" t="s">
        <v>116</v>
      </c>
      <c r="E115" t="s">
        <v>140</v>
      </c>
      <c r="F115" t="s">
        <v>497</v>
      </c>
      <c r="G115" t="s">
        <v>142</v>
      </c>
      <c r="H115" t="s">
        <v>61</v>
      </c>
      <c r="I115" t="s">
        <v>129</v>
      </c>
      <c r="J115" t="s">
        <v>130</v>
      </c>
      <c r="K115" t="s">
        <v>131</v>
      </c>
      <c r="L115" t="s">
        <v>498</v>
      </c>
      <c r="M115" t="s">
        <v>499</v>
      </c>
      <c r="N115">
        <v>0.38600000000000001</v>
      </c>
      <c r="O115">
        <v>0</v>
      </c>
      <c r="P115">
        <v>0</v>
      </c>
      <c r="Q115">
        <v>0</v>
      </c>
      <c r="R115">
        <v>5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1.93</v>
      </c>
      <c r="Y115">
        <v>0</v>
      </c>
      <c r="Z115">
        <v>0</v>
      </c>
    </row>
    <row r="116" spans="1:26" x14ac:dyDescent="0.3">
      <c r="A116">
        <v>3006893</v>
      </c>
      <c r="B116">
        <v>1</v>
      </c>
      <c r="C116" t="s">
        <v>75</v>
      </c>
      <c r="D116" t="s">
        <v>94</v>
      </c>
      <c r="E116" t="s">
        <v>126</v>
      </c>
      <c r="F116" t="s">
        <v>500</v>
      </c>
      <c r="G116" t="s">
        <v>128</v>
      </c>
      <c r="H116" t="s">
        <v>58</v>
      </c>
      <c r="I116" t="s">
        <v>129</v>
      </c>
      <c r="J116" t="s">
        <v>130</v>
      </c>
      <c r="K116" t="s">
        <v>131</v>
      </c>
      <c r="L116" t="s">
        <v>501</v>
      </c>
      <c r="M116" t="s">
        <v>502</v>
      </c>
      <c r="N116">
        <v>0.14599999999999999</v>
      </c>
      <c r="O116">
        <v>0</v>
      </c>
      <c r="P116">
        <v>0</v>
      </c>
      <c r="Q116">
        <v>0</v>
      </c>
      <c r="R116">
        <v>0</v>
      </c>
      <c r="S116">
        <v>2</v>
      </c>
      <c r="T116">
        <v>492</v>
      </c>
      <c r="U116">
        <v>0</v>
      </c>
      <c r="V116">
        <v>0</v>
      </c>
      <c r="W116">
        <v>0</v>
      </c>
      <c r="X116">
        <v>0</v>
      </c>
      <c r="Y116">
        <v>0.28999999999999998</v>
      </c>
      <c r="Z116">
        <v>72.02</v>
      </c>
    </row>
    <row r="117" spans="1:26" x14ac:dyDescent="0.3">
      <c r="A117">
        <v>3002472</v>
      </c>
      <c r="B117">
        <v>1</v>
      </c>
      <c r="C117" t="s">
        <v>75</v>
      </c>
      <c r="D117" t="s">
        <v>104</v>
      </c>
      <c r="E117" t="s">
        <v>140</v>
      </c>
      <c r="F117" t="s">
        <v>503</v>
      </c>
      <c r="G117" t="s">
        <v>142</v>
      </c>
      <c r="H117" t="s">
        <v>61</v>
      </c>
      <c r="I117" t="s">
        <v>129</v>
      </c>
      <c r="J117" t="s">
        <v>130</v>
      </c>
      <c r="K117" t="s">
        <v>131</v>
      </c>
      <c r="L117" t="s">
        <v>504</v>
      </c>
      <c r="M117" t="s">
        <v>505</v>
      </c>
      <c r="N117">
        <v>2.1640000000000001</v>
      </c>
      <c r="O117">
        <v>0</v>
      </c>
      <c r="P117">
        <v>4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8.66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3003808</v>
      </c>
      <c r="B118">
        <v>1</v>
      </c>
      <c r="C118" t="s">
        <v>75</v>
      </c>
      <c r="D118" t="s">
        <v>76</v>
      </c>
      <c r="E118" t="s">
        <v>164</v>
      </c>
      <c r="F118" t="s">
        <v>506</v>
      </c>
      <c r="G118" t="s">
        <v>185</v>
      </c>
      <c r="H118" t="s">
        <v>61</v>
      </c>
      <c r="I118" t="s">
        <v>129</v>
      </c>
      <c r="J118" t="s">
        <v>130</v>
      </c>
      <c r="K118" t="s">
        <v>131</v>
      </c>
      <c r="L118" t="s">
        <v>507</v>
      </c>
      <c r="M118" t="s">
        <v>508</v>
      </c>
      <c r="N118">
        <v>0.73199999999999998</v>
      </c>
      <c r="O118">
        <v>0</v>
      </c>
      <c r="P118">
        <v>120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87.88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3001949</v>
      </c>
      <c r="B119">
        <v>1</v>
      </c>
      <c r="C119" t="s">
        <v>75</v>
      </c>
      <c r="D119" t="s">
        <v>96</v>
      </c>
      <c r="E119" t="s">
        <v>140</v>
      </c>
      <c r="F119" t="s">
        <v>509</v>
      </c>
      <c r="G119" t="s">
        <v>166</v>
      </c>
      <c r="H119" t="s">
        <v>61</v>
      </c>
      <c r="I119" t="s">
        <v>129</v>
      </c>
      <c r="J119" t="s">
        <v>130</v>
      </c>
      <c r="K119" t="s">
        <v>131</v>
      </c>
      <c r="L119" t="s">
        <v>510</v>
      </c>
      <c r="M119" t="s">
        <v>511</v>
      </c>
      <c r="N119">
        <v>5.8390000000000004</v>
      </c>
      <c r="O119">
        <v>0</v>
      </c>
      <c r="P119">
        <v>103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601.38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3003358</v>
      </c>
      <c r="B120">
        <v>1</v>
      </c>
      <c r="C120" t="s">
        <v>75</v>
      </c>
      <c r="D120" t="s">
        <v>81</v>
      </c>
      <c r="E120" t="s">
        <v>145</v>
      </c>
      <c r="F120" t="s">
        <v>512</v>
      </c>
      <c r="G120" t="s">
        <v>206</v>
      </c>
      <c r="H120" t="s">
        <v>61</v>
      </c>
      <c r="I120" t="s">
        <v>129</v>
      </c>
      <c r="J120" t="s">
        <v>130</v>
      </c>
      <c r="K120" t="s">
        <v>131</v>
      </c>
      <c r="L120" t="s">
        <v>513</v>
      </c>
      <c r="M120" t="s">
        <v>514</v>
      </c>
      <c r="N120">
        <v>5.84</v>
      </c>
      <c r="O120">
        <v>0</v>
      </c>
      <c r="P120">
        <v>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11.68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3000174</v>
      </c>
      <c r="B121">
        <v>1</v>
      </c>
      <c r="C121" t="s">
        <v>75</v>
      </c>
      <c r="D121" t="s">
        <v>87</v>
      </c>
      <c r="E121" t="s">
        <v>153</v>
      </c>
      <c r="F121" t="s">
        <v>515</v>
      </c>
      <c r="G121" t="s">
        <v>374</v>
      </c>
      <c r="H121" t="s">
        <v>58</v>
      </c>
      <c r="I121" t="s">
        <v>129</v>
      </c>
      <c r="J121" t="s">
        <v>130</v>
      </c>
      <c r="K121" t="s">
        <v>137</v>
      </c>
      <c r="L121" t="s">
        <v>516</v>
      </c>
      <c r="M121" t="s">
        <v>517</v>
      </c>
      <c r="N121">
        <v>5.8000000000000003E-2</v>
      </c>
      <c r="O121">
        <v>0</v>
      </c>
      <c r="P121">
        <v>188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10.89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3004561</v>
      </c>
      <c r="B122">
        <v>1</v>
      </c>
      <c r="C122" t="s">
        <v>106</v>
      </c>
      <c r="D122" t="s">
        <v>120</v>
      </c>
      <c r="E122" t="s">
        <v>221</v>
      </c>
      <c r="F122" t="s">
        <v>518</v>
      </c>
      <c r="G122" t="s">
        <v>128</v>
      </c>
      <c r="H122" t="s">
        <v>58</v>
      </c>
      <c r="I122" t="s">
        <v>129</v>
      </c>
      <c r="J122" t="s">
        <v>130</v>
      </c>
      <c r="K122" t="s">
        <v>131</v>
      </c>
      <c r="L122" t="s">
        <v>519</v>
      </c>
      <c r="M122" t="s">
        <v>520</v>
      </c>
      <c r="N122">
        <v>0.41699999999999998</v>
      </c>
      <c r="O122">
        <v>2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0.83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3001700</v>
      </c>
      <c r="B123">
        <v>1</v>
      </c>
      <c r="C123" t="s">
        <v>106</v>
      </c>
      <c r="D123" t="s">
        <v>120</v>
      </c>
      <c r="E123" t="s">
        <v>126</v>
      </c>
      <c r="F123" t="s">
        <v>521</v>
      </c>
      <c r="G123" t="s">
        <v>128</v>
      </c>
      <c r="H123" t="s">
        <v>58</v>
      </c>
      <c r="I123" t="s">
        <v>129</v>
      </c>
      <c r="J123" t="s">
        <v>130</v>
      </c>
      <c r="K123" t="s">
        <v>131</v>
      </c>
      <c r="L123" t="s">
        <v>522</v>
      </c>
      <c r="M123" t="s">
        <v>523</v>
      </c>
      <c r="N123">
        <v>1.901</v>
      </c>
      <c r="O123">
        <v>16</v>
      </c>
      <c r="P123">
        <v>149</v>
      </c>
      <c r="Q123">
        <v>0</v>
      </c>
      <c r="R123">
        <v>0</v>
      </c>
      <c r="S123">
        <v>0</v>
      </c>
      <c r="T123">
        <v>0</v>
      </c>
      <c r="U123">
        <v>30.41</v>
      </c>
      <c r="V123">
        <v>283.18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3004850</v>
      </c>
      <c r="B124">
        <v>1</v>
      </c>
      <c r="C124" t="s">
        <v>106</v>
      </c>
      <c r="D124" t="s">
        <v>120</v>
      </c>
      <c r="E124" t="s">
        <v>145</v>
      </c>
      <c r="F124" t="s">
        <v>524</v>
      </c>
      <c r="G124" t="s">
        <v>206</v>
      </c>
      <c r="H124" t="s">
        <v>61</v>
      </c>
      <c r="I124" t="s">
        <v>129</v>
      </c>
      <c r="J124" t="s">
        <v>130</v>
      </c>
      <c r="K124" t="s">
        <v>131</v>
      </c>
      <c r="L124" t="s">
        <v>525</v>
      </c>
      <c r="M124" t="s">
        <v>526</v>
      </c>
      <c r="N124">
        <v>3.3250000000000002</v>
      </c>
      <c r="O124">
        <v>0</v>
      </c>
      <c r="P124">
        <v>2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6.65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3001938</v>
      </c>
      <c r="B125">
        <v>1</v>
      </c>
      <c r="C125" t="s">
        <v>75</v>
      </c>
      <c r="D125" t="s">
        <v>103</v>
      </c>
      <c r="E125" t="s">
        <v>145</v>
      </c>
      <c r="F125" t="s">
        <v>527</v>
      </c>
      <c r="G125" t="s">
        <v>147</v>
      </c>
      <c r="H125" t="s">
        <v>61</v>
      </c>
      <c r="I125" t="s">
        <v>129</v>
      </c>
      <c r="J125" t="s">
        <v>130</v>
      </c>
      <c r="K125" t="s">
        <v>131</v>
      </c>
      <c r="L125" t="s">
        <v>528</v>
      </c>
      <c r="M125" t="s">
        <v>529</v>
      </c>
      <c r="N125">
        <v>3.85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3.85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3003772</v>
      </c>
      <c r="B126">
        <v>1</v>
      </c>
      <c r="C126" t="s">
        <v>75</v>
      </c>
      <c r="D126" t="s">
        <v>92</v>
      </c>
      <c r="E126" t="s">
        <v>221</v>
      </c>
      <c r="F126" t="s">
        <v>530</v>
      </c>
      <c r="G126" t="s">
        <v>128</v>
      </c>
      <c r="H126" t="s">
        <v>58</v>
      </c>
      <c r="I126" t="s">
        <v>129</v>
      </c>
      <c r="J126" t="s">
        <v>130</v>
      </c>
      <c r="K126" t="s">
        <v>131</v>
      </c>
      <c r="L126" t="s">
        <v>531</v>
      </c>
      <c r="M126" t="s">
        <v>532</v>
      </c>
      <c r="N126">
        <v>0.64</v>
      </c>
      <c r="O126">
        <v>47</v>
      </c>
      <c r="P126">
        <v>42</v>
      </c>
      <c r="Q126">
        <v>0</v>
      </c>
      <c r="R126">
        <v>0</v>
      </c>
      <c r="S126">
        <v>0</v>
      </c>
      <c r="T126">
        <v>0</v>
      </c>
      <c r="U126">
        <v>30.06</v>
      </c>
      <c r="V126">
        <v>26.87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3003845</v>
      </c>
      <c r="B127">
        <v>1</v>
      </c>
      <c r="C127" t="s">
        <v>75</v>
      </c>
      <c r="D127" t="s">
        <v>93</v>
      </c>
      <c r="E127" t="s">
        <v>169</v>
      </c>
      <c r="F127" t="s">
        <v>533</v>
      </c>
      <c r="G127" t="s">
        <v>171</v>
      </c>
      <c r="H127" t="s">
        <v>61</v>
      </c>
      <c r="I127" t="s">
        <v>129</v>
      </c>
      <c r="J127" t="s">
        <v>130</v>
      </c>
      <c r="K127" t="s">
        <v>131</v>
      </c>
      <c r="L127" t="s">
        <v>534</v>
      </c>
      <c r="M127" t="s">
        <v>535</v>
      </c>
      <c r="N127">
        <v>1.575</v>
      </c>
      <c r="O127">
        <v>0</v>
      </c>
      <c r="P127">
        <v>0</v>
      </c>
      <c r="Q127">
        <v>0</v>
      </c>
      <c r="R127">
        <v>12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18.899999999999999</v>
      </c>
      <c r="Y127">
        <v>0</v>
      </c>
      <c r="Z127">
        <v>0</v>
      </c>
    </row>
    <row r="128" spans="1:26" x14ac:dyDescent="0.3">
      <c r="A128">
        <v>3006910</v>
      </c>
      <c r="B128">
        <v>1</v>
      </c>
      <c r="C128" t="s">
        <v>75</v>
      </c>
      <c r="D128" t="s">
        <v>91</v>
      </c>
      <c r="E128" t="s">
        <v>145</v>
      </c>
      <c r="F128" t="s">
        <v>536</v>
      </c>
      <c r="G128" t="s">
        <v>206</v>
      </c>
      <c r="H128" t="s">
        <v>61</v>
      </c>
      <c r="I128" t="s">
        <v>129</v>
      </c>
      <c r="J128" t="s">
        <v>130</v>
      </c>
      <c r="K128" t="s">
        <v>131</v>
      </c>
      <c r="L128" t="s">
        <v>537</v>
      </c>
      <c r="M128" t="s">
        <v>538</v>
      </c>
      <c r="N128">
        <v>6.085</v>
      </c>
      <c r="O128">
        <v>0</v>
      </c>
      <c r="P128">
        <v>10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60.85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3001963</v>
      </c>
      <c r="B129">
        <v>1</v>
      </c>
      <c r="C129" t="s">
        <v>75</v>
      </c>
      <c r="D129" t="s">
        <v>82</v>
      </c>
      <c r="E129" t="s">
        <v>145</v>
      </c>
      <c r="F129" t="s">
        <v>539</v>
      </c>
      <c r="G129" t="s">
        <v>256</v>
      </c>
      <c r="H129" t="s">
        <v>61</v>
      </c>
      <c r="I129" t="s">
        <v>129</v>
      </c>
      <c r="J129" t="s">
        <v>130</v>
      </c>
      <c r="K129" t="s">
        <v>131</v>
      </c>
      <c r="L129" t="s">
        <v>540</v>
      </c>
      <c r="M129" t="s">
        <v>541</v>
      </c>
      <c r="N129">
        <v>5.1470000000000002</v>
      </c>
      <c r="O129">
        <v>0</v>
      </c>
      <c r="P129">
        <v>10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51.47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3003424</v>
      </c>
      <c r="B130">
        <v>2</v>
      </c>
      <c r="C130" t="s">
        <v>75</v>
      </c>
      <c r="D130" t="s">
        <v>99</v>
      </c>
      <c r="E130" t="s">
        <v>169</v>
      </c>
      <c r="F130" t="s">
        <v>542</v>
      </c>
      <c r="G130" t="s">
        <v>142</v>
      </c>
      <c r="H130" t="s">
        <v>61</v>
      </c>
      <c r="I130" t="s">
        <v>129</v>
      </c>
      <c r="J130" t="s">
        <v>130</v>
      </c>
      <c r="K130" t="s">
        <v>131</v>
      </c>
      <c r="L130" t="s">
        <v>214</v>
      </c>
      <c r="M130" t="s">
        <v>543</v>
      </c>
      <c r="N130">
        <v>0.38600000000000001</v>
      </c>
      <c r="O130">
        <v>0</v>
      </c>
      <c r="P130">
        <v>10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3.86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3018931</v>
      </c>
      <c r="B131">
        <v>1</v>
      </c>
      <c r="C131" t="s">
        <v>106</v>
      </c>
      <c r="D131" t="s">
        <v>108</v>
      </c>
      <c r="E131" t="s">
        <v>145</v>
      </c>
      <c r="F131" t="s">
        <v>544</v>
      </c>
      <c r="G131" t="s">
        <v>147</v>
      </c>
      <c r="H131" t="s">
        <v>61</v>
      </c>
      <c r="I131" t="s">
        <v>129</v>
      </c>
      <c r="J131" t="s">
        <v>130</v>
      </c>
      <c r="K131" t="s">
        <v>131</v>
      </c>
      <c r="L131" t="s">
        <v>545</v>
      </c>
      <c r="M131" t="s">
        <v>546</v>
      </c>
      <c r="N131">
        <v>2.194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2.19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3001826</v>
      </c>
      <c r="B132">
        <v>1</v>
      </c>
      <c r="C132" t="s">
        <v>106</v>
      </c>
      <c r="D132" t="s">
        <v>121</v>
      </c>
      <c r="E132" t="s">
        <v>140</v>
      </c>
      <c r="F132" t="s">
        <v>547</v>
      </c>
      <c r="G132" t="s">
        <v>142</v>
      </c>
      <c r="H132" t="s">
        <v>61</v>
      </c>
      <c r="I132" t="s">
        <v>129</v>
      </c>
      <c r="J132" t="s">
        <v>130</v>
      </c>
      <c r="K132" t="s">
        <v>131</v>
      </c>
      <c r="L132" t="s">
        <v>548</v>
      </c>
      <c r="M132" t="s">
        <v>549</v>
      </c>
      <c r="N132">
        <v>9.6820000000000004</v>
      </c>
      <c r="O132">
        <v>0</v>
      </c>
      <c r="P132">
        <v>110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1064.97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3002604</v>
      </c>
      <c r="B133">
        <v>1</v>
      </c>
      <c r="C133" t="s">
        <v>75</v>
      </c>
      <c r="D133" t="s">
        <v>86</v>
      </c>
      <c r="E133" t="s">
        <v>145</v>
      </c>
      <c r="F133" t="s">
        <v>550</v>
      </c>
      <c r="G133" t="s">
        <v>206</v>
      </c>
      <c r="H133" t="s">
        <v>61</v>
      </c>
      <c r="I133" t="s">
        <v>129</v>
      </c>
      <c r="J133" t="s">
        <v>130</v>
      </c>
      <c r="K133" t="s">
        <v>131</v>
      </c>
      <c r="L133" t="s">
        <v>551</v>
      </c>
      <c r="M133" t="s">
        <v>552</v>
      </c>
      <c r="N133">
        <v>6.9690000000000003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6.97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3000170</v>
      </c>
      <c r="B134">
        <v>1</v>
      </c>
      <c r="C134" t="s">
        <v>106</v>
      </c>
      <c r="D134" t="s">
        <v>114</v>
      </c>
      <c r="E134" t="s">
        <v>221</v>
      </c>
      <c r="F134" t="s">
        <v>553</v>
      </c>
      <c r="G134" t="s">
        <v>374</v>
      </c>
      <c r="H134" t="s">
        <v>58</v>
      </c>
      <c r="I134" t="s">
        <v>129</v>
      </c>
      <c r="J134" t="s">
        <v>130</v>
      </c>
      <c r="K134" t="s">
        <v>137</v>
      </c>
      <c r="L134" t="s">
        <v>554</v>
      </c>
      <c r="M134" t="s">
        <v>555</v>
      </c>
      <c r="N134">
        <v>0.47799999999999998</v>
      </c>
      <c r="O134">
        <v>0</v>
      </c>
      <c r="P134">
        <v>0</v>
      </c>
      <c r="Q134">
        <v>46</v>
      </c>
      <c r="R134">
        <v>287</v>
      </c>
      <c r="S134">
        <v>71</v>
      </c>
      <c r="T134">
        <v>2391</v>
      </c>
      <c r="U134">
        <v>0</v>
      </c>
      <c r="V134">
        <v>0</v>
      </c>
      <c r="W134">
        <v>21.98</v>
      </c>
      <c r="X134">
        <v>137.12</v>
      </c>
      <c r="Y134">
        <v>33.92</v>
      </c>
      <c r="Z134">
        <v>1142.3699999999999</v>
      </c>
    </row>
    <row r="135" spans="1:26" x14ac:dyDescent="0.3">
      <c r="A135">
        <v>3008872</v>
      </c>
      <c r="B135">
        <v>2</v>
      </c>
      <c r="C135" t="s">
        <v>75</v>
      </c>
      <c r="D135" t="s">
        <v>104</v>
      </c>
      <c r="E135" t="s">
        <v>221</v>
      </c>
      <c r="F135" t="s">
        <v>556</v>
      </c>
      <c r="G135" t="s">
        <v>196</v>
      </c>
      <c r="H135" t="s">
        <v>58</v>
      </c>
      <c r="I135" t="s">
        <v>129</v>
      </c>
      <c r="J135" t="s">
        <v>130</v>
      </c>
      <c r="K135" t="s">
        <v>131</v>
      </c>
      <c r="L135" t="s">
        <v>557</v>
      </c>
      <c r="M135" t="s">
        <v>558</v>
      </c>
      <c r="N135">
        <v>1.151</v>
      </c>
      <c r="O135">
        <v>9</v>
      </c>
      <c r="P135">
        <v>1161</v>
      </c>
      <c r="Q135">
        <v>0</v>
      </c>
      <c r="R135">
        <v>0</v>
      </c>
      <c r="S135">
        <v>0</v>
      </c>
      <c r="T135">
        <v>0</v>
      </c>
      <c r="U135">
        <v>10.36</v>
      </c>
      <c r="V135">
        <v>1336.12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3001996</v>
      </c>
      <c r="B136">
        <v>1</v>
      </c>
      <c r="C136" t="s">
        <v>75</v>
      </c>
      <c r="D136" t="s">
        <v>104</v>
      </c>
      <c r="E136" t="s">
        <v>140</v>
      </c>
      <c r="F136" t="s">
        <v>559</v>
      </c>
      <c r="G136" t="s">
        <v>142</v>
      </c>
      <c r="H136" t="s">
        <v>61</v>
      </c>
      <c r="I136" t="s">
        <v>129</v>
      </c>
      <c r="J136" t="s">
        <v>130</v>
      </c>
      <c r="K136" t="s">
        <v>131</v>
      </c>
      <c r="L136" t="s">
        <v>560</v>
      </c>
      <c r="M136" t="s">
        <v>561</v>
      </c>
      <c r="N136">
        <v>1.591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76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120.91</v>
      </c>
    </row>
    <row r="137" spans="1:26" x14ac:dyDescent="0.3">
      <c r="A137">
        <v>3003384</v>
      </c>
      <c r="B137">
        <v>1</v>
      </c>
      <c r="C137" t="s">
        <v>75</v>
      </c>
      <c r="D137" t="s">
        <v>83</v>
      </c>
      <c r="E137" t="s">
        <v>145</v>
      </c>
      <c r="F137" t="s">
        <v>562</v>
      </c>
      <c r="G137" t="s">
        <v>206</v>
      </c>
      <c r="H137" t="s">
        <v>61</v>
      </c>
      <c r="I137" t="s">
        <v>129</v>
      </c>
      <c r="J137" t="s">
        <v>130</v>
      </c>
      <c r="K137" t="s">
        <v>131</v>
      </c>
      <c r="L137" t="s">
        <v>563</v>
      </c>
      <c r="M137" t="s">
        <v>564</v>
      </c>
      <c r="N137">
        <v>6.3170000000000002</v>
      </c>
      <c r="O137">
        <v>0</v>
      </c>
      <c r="P137">
        <v>0</v>
      </c>
      <c r="Q137">
        <v>0</v>
      </c>
      <c r="R137">
        <v>5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31.59</v>
      </c>
      <c r="Y137">
        <v>0</v>
      </c>
      <c r="Z137">
        <v>0</v>
      </c>
    </row>
    <row r="138" spans="1:26" x14ac:dyDescent="0.3">
      <c r="A138">
        <v>3003193</v>
      </c>
      <c r="B138">
        <v>1</v>
      </c>
      <c r="C138" t="s">
        <v>106</v>
      </c>
      <c r="D138" t="s">
        <v>119</v>
      </c>
      <c r="E138" t="s">
        <v>145</v>
      </c>
      <c r="F138" t="s">
        <v>565</v>
      </c>
      <c r="G138" t="s">
        <v>206</v>
      </c>
      <c r="H138" t="s">
        <v>61</v>
      </c>
      <c r="I138" t="s">
        <v>129</v>
      </c>
      <c r="J138" t="s">
        <v>130</v>
      </c>
      <c r="K138" t="s">
        <v>131</v>
      </c>
      <c r="L138" t="s">
        <v>566</v>
      </c>
      <c r="M138" t="s">
        <v>567</v>
      </c>
      <c r="N138">
        <v>4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4</v>
      </c>
    </row>
    <row r="139" spans="1:26" x14ac:dyDescent="0.3">
      <c r="A139">
        <v>3002081</v>
      </c>
      <c r="B139">
        <v>1</v>
      </c>
      <c r="C139" t="s">
        <v>106</v>
      </c>
      <c r="D139" t="s">
        <v>118</v>
      </c>
      <c r="E139" t="s">
        <v>153</v>
      </c>
      <c r="F139" t="s">
        <v>568</v>
      </c>
      <c r="G139" t="s">
        <v>128</v>
      </c>
      <c r="H139" t="s">
        <v>58</v>
      </c>
      <c r="I139" t="s">
        <v>129</v>
      </c>
      <c r="J139" t="s">
        <v>130</v>
      </c>
      <c r="K139" t="s">
        <v>131</v>
      </c>
      <c r="L139" t="s">
        <v>569</v>
      </c>
      <c r="M139" t="s">
        <v>570</v>
      </c>
      <c r="N139">
        <v>0.91</v>
      </c>
      <c r="O139">
        <v>0</v>
      </c>
      <c r="P139">
        <v>0</v>
      </c>
      <c r="Q139">
        <v>4</v>
      </c>
      <c r="R139">
        <v>1613</v>
      </c>
      <c r="S139">
        <v>0</v>
      </c>
      <c r="T139">
        <v>0</v>
      </c>
      <c r="U139">
        <v>0</v>
      </c>
      <c r="V139">
        <v>0</v>
      </c>
      <c r="W139">
        <v>3.64</v>
      </c>
      <c r="X139">
        <v>1468.17</v>
      </c>
      <c r="Y139">
        <v>0</v>
      </c>
      <c r="Z139">
        <v>0</v>
      </c>
    </row>
    <row r="140" spans="1:26" x14ac:dyDescent="0.3">
      <c r="A140">
        <v>3007374</v>
      </c>
      <c r="B140">
        <v>1</v>
      </c>
      <c r="C140" t="s">
        <v>106</v>
      </c>
      <c r="D140" t="s">
        <v>115</v>
      </c>
      <c r="E140" t="s">
        <v>126</v>
      </c>
      <c r="F140" t="s">
        <v>571</v>
      </c>
      <c r="G140" t="s">
        <v>128</v>
      </c>
      <c r="H140" t="s">
        <v>58</v>
      </c>
      <c r="I140" t="s">
        <v>129</v>
      </c>
      <c r="J140" t="s">
        <v>130</v>
      </c>
      <c r="K140" t="s">
        <v>131</v>
      </c>
      <c r="L140" t="s">
        <v>572</v>
      </c>
      <c r="M140" t="s">
        <v>573</v>
      </c>
      <c r="N140">
        <v>0.86099999999999999</v>
      </c>
      <c r="O140">
        <v>38</v>
      </c>
      <c r="P140">
        <v>13</v>
      </c>
      <c r="Q140">
        <v>0</v>
      </c>
      <c r="R140">
        <v>0</v>
      </c>
      <c r="S140">
        <v>5</v>
      </c>
      <c r="T140">
        <v>0</v>
      </c>
      <c r="U140">
        <v>32.700000000000003</v>
      </c>
      <c r="V140">
        <v>11.19</v>
      </c>
      <c r="W140">
        <v>0</v>
      </c>
      <c r="X140">
        <v>0</v>
      </c>
      <c r="Y140">
        <v>4.3</v>
      </c>
      <c r="Z140">
        <v>0</v>
      </c>
    </row>
    <row r="141" spans="1:26" x14ac:dyDescent="0.3">
      <c r="A141">
        <v>3003383</v>
      </c>
      <c r="B141">
        <v>1</v>
      </c>
      <c r="C141" t="s">
        <v>75</v>
      </c>
      <c r="D141" t="s">
        <v>82</v>
      </c>
      <c r="E141" t="s">
        <v>140</v>
      </c>
      <c r="F141" t="s">
        <v>574</v>
      </c>
      <c r="G141" t="s">
        <v>142</v>
      </c>
      <c r="H141" t="s">
        <v>61</v>
      </c>
      <c r="I141" t="s">
        <v>129</v>
      </c>
      <c r="J141" t="s">
        <v>130</v>
      </c>
      <c r="K141" t="s">
        <v>131</v>
      </c>
      <c r="L141" t="s">
        <v>575</v>
      </c>
      <c r="M141" t="s">
        <v>576</v>
      </c>
      <c r="N141">
        <v>3.4260000000000002</v>
      </c>
      <c r="O141">
        <v>0</v>
      </c>
      <c r="P141">
        <v>126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431.64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3000124</v>
      </c>
      <c r="B142">
        <v>1</v>
      </c>
      <c r="C142" t="s">
        <v>106</v>
      </c>
      <c r="D142" t="s">
        <v>107</v>
      </c>
      <c r="E142" t="s">
        <v>221</v>
      </c>
      <c r="F142" t="s">
        <v>577</v>
      </c>
      <c r="G142" t="s">
        <v>192</v>
      </c>
      <c r="H142" t="s">
        <v>58</v>
      </c>
      <c r="I142" t="s">
        <v>129</v>
      </c>
      <c r="J142" t="s">
        <v>130</v>
      </c>
      <c r="K142" t="s">
        <v>137</v>
      </c>
      <c r="L142" t="s">
        <v>578</v>
      </c>
      <c r="M142" t="s">
        <v>579</v>
      </c>
      <c r="N142">
        <v>6.0010000000000003</v>
      </c>
      <c r="O142">
        <v>26</v>
      </c>
      <c r="P142">
        <v>12</v>
      </c>
      <c r="Q142">
        <v>6</v>
      </c>
      <c r="R142">
        <v>0</v>
      </c>
      <c r="S142">
        <v>8</v>
      </c>
      <c r="T142">
        <v>0</v>
      </c>
      <c r="U142">
        <v>156.01</v>
      </c>
      <c r="V142">
        <v>72.010000000000005</v>
      </c>
      <c r="W142">
        <v>36</v>
      </c>
      <c r="X142">
        <v>0</v>
      </c>
      <c r="Y142">
        <v>48</v>
      </c>
      <c r="Z142">
        <v>0</v>
      </c>
    </row>
    <row r="143" spans="1:26" x14ac:dyDescent="0.3">
      <c r="A143">
        <v>3001298</v>
      </c>
      <c r="B143">
        <v>1</v>
      </c>
      <c r="C143" t="s">
        <v>75</v>
      </c>
      <c r="D143" t="s">
        <v>104</v>
      </c>
      <c r="E143" t="s">
        <v>153</v>
      </c>
      <c r="F143" t="s">
        <v>580</v>
      </c>
      <c r="G143" t="s">
        <v>181</v>
      </c>
      <c r="H143" t="s">
        <v>58</v>
      </c>
      <c r="I143" t="s">
        <v>129</v>
      </c>
      <c r="J143" t="s">
        <v>130</v>
      </c>
      <c r="K143" t="s">
        <v>137</v>
      </c>
      <c r="L143" t="s">
        <v>581</v>
      </c>
      <c r="M143" t="s">
        <v>582</v>
      </c>
      <c r="N143">
        <v>1.63</v>
      </c>
      <c r="O143">
        <v>3</v>
      </c>
      <c r="P143">
        <v>1803</v>
      </c>
      <c r="Q143">
        <v>0</v>
      </c>
      <c r="R143">
        <v>0</v>
      </c>
      <c r="S143">
        <v>0</v>
      </c>
      <c r="T143">
        <v>0</v>
      </c>
      <c r="U143">
        <v>4.8899999999999997</v>
      </c>
      <c r="V143">
        <v>2939.39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3001656</v>
      </c>
      <c r="B144">
        <v>1</v>
      </c>
      <c r="C144" t="s">
        <v>75</v>
      </c>
      <c r="D144" t="s">
        <v>95</v>
      </c>
      <c r="E144" t="s">
        <v>145</v>
      </c>
      <c r="F144" t="s">
        <v>583</v>
      </c>
      <c r="G144" t="s">
        <v>206</v>
      </c>
      <c r="H144" t="s">
        <v>61</v>
      </c>
      <c r="I144" t="s">
        <v>129</v>
      </c>
      <c r="J144" t="s">
        <v>130</v>
      </c>
      <c r="K144" t="s">
        <v>131</v>
      </c>
      <c r="L144" t="s">
        <v>584</v>
      </c>
      <c r="M144" t="s">
        <v>585</v>
      </c>
      <c r="N144">
        <v>1.417</v>
      </c>
      <c r="O144">
        <v>0</v>
      </c>
      <c r="P144">
        <v>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2.83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3000126</v>
      </c>
      <c r="B145">
        <v>1</v>
      </c>
      <c r="C145" t="s">
        <v>75</v>
      </c>
      <c r="D145" t="s">
        <v>82</v>
      </c>
      <c r="E145" t="s">
        <v>169</v>
      </c>
      <c r="F145" t="s">
        <v>586</v>
      </c>
      <c r="G145" t="s">
        <v>192</v>
      </c>
      <c r="H145" t="s">
        <v>61</v>
      </c>
      <c r="I145" t="s">
        <v>129</v>
      </c>
      <c r="J145" t="s">
        <v>130</v>
      </c>
      <c r="K145" t="s">
        <v>137</v>
      </c>
      <c r="L145" t="s">
        <v>587</v>
      </c>
      <c r="M145" t="s">
        <v>588</v>
      </c>
      <c r="N145">
        <v>5.6130000000000004</v>
      </c>
      <c r="O145">
        <v>0</v>
      </c>
      <c r="P145">
        <v>433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2430.4499999999998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3000119</v>
      </c>
      <c r="B146">
        <v>1</v>
      </c>
      <c r="C146" t="s">
        <v>106</v>
      </c>
      <c r="D146" t="s">
        <v>108</v>
      </c>
      <c r="E146" t="s">
        <v>153</v>
      </c>
      <c r="F146" t="s">
        <v>589</v>
      </c>
      <c r="G146" t="s">
        <v>136</v>
      </c>
      <c r="H146" t="s">
        <v>58</v>
      </c>
      <c r="I146" t="s">
        <v>129</v>
      </c>
      <c r="J146" t="s">
        <v>130</v>
      </c>
      <c r="K146" t="s">
        <v>137</v>
      </c>
      <c r="L146" t="s">
        <v>590</v>
      </c>
      <c r="M146" t="s">
        <v>591</v>
      </c>
      <c r="N146">
        <v>1.518</v>
      </c>
      <c r="O146">
        <v>1</v>
      </c>
      <c r="P146">
        <v>35</v>
      </c>
      <c r="Q146">
        <v>0</v>
      </c>
      <c r="R146">
        <v>0</v>
      </c>
      <c r="S146">
        <v>0</v>
      </c>
      <c r="T146">
        <v>0</v>
      </c>
      <c r="U146">
        <v>1.52</v>
      </c>
      <c r="V146">
        <v>53.13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3004397</v>
      </c>
      <c r="B147">
        <v>1</v>
      </c>
      <c r="C147" t="s">
        <v>75</v>
      </c>
      <c r="D147" t="s">
        <v>103</v>
      </c>
      <c r="E147" t="s">
        <v>134</v>
      </c>
      <c r="F147" t="s">
        <v>592</v>
      </c>
      <c r="G147" t="s">
        <v>128</v>
      </c>
      <c r="H147" t="s">
        <v>58</v>
      </c>
      <c r="I147" t="s">
        <v>129</v>
      </c>
      <c r="J147" t="s">
        <v>130</v>
      </c>
      <c r="K147" t="s">
        <v>131</v>
      </c>
      <c r="L147" t="s">
        <v>593</v>
      </c>
      <c r="M147" t="s">
        <v>594</v>
      </c>
      <c r="N147">
        <v>3.238</v>
      </c>
      <c r="O147">
        <v>60</v>
      </c>
      <c r="P147">
        <v>2179</v>
      </c>
      <c r="Q147">
        <v>0</v>
      </c>
      <c r="R147">
        <v>0</v>
      </c>
      <c r="S147">
        <v>0</v>
      </c>
      <c r="T147">
        <v>0</v>
      </c>
      <c r="U147">
        <v>194.28</v>
      </c>
      <c r="V147">
        <v>7055.72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3000134</v>
      </c>
      <c r="B148">
        <v>1</v>
      </c>
      <c r="C148" t="s">
        <v>106</v>
      </c>
      <c r="D148" t="s">
        <v>115</v>
      </c>
      <c r="E148" t="s">
        <v>140</v>
      </c>
      <c r="F148" t="s">
        <v>595</v>
      </c>
      <c r="G148" t="s">
        <v>136</v>
      </c>
      <c r="H148" t="s">
        <v>61</v>
      </c>
      <c r="I148" t="s">
        <v>129</v>
      </c>
      <c r="J148" t="s">
        <v>130</v>
      </c>
      <c r="K148" t="s">
        <v>137</v>
      </c>
      <c r="L148" t="s">
        <v>596</v>
      </c>
      <c r="M148" t="s">
        <v>597</v>
      </c>
      <c r="N148">
        <v>2.2709999999999999</v>
      </c>
      <c r="O148">
        <v>0</v>
      </c>
      <c r="P148">
        <v>211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479.26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3002090</v>
      </c>
      <c r="B149">
        <v>1</v>
      </c>
      <c r="C149" t="s">
        <v>75</v>
      </c>
      <c r="D149" t="s">
        <v>95</v>
      </c>
      <c r="E149" t="s">
        <v>145</v>
      </c>
      <c r="F149" t="s">
        <v>598</v>
      </c>
      <c r="G149" t="s">
        <v>256</v>
      </c>
      <c r="H149" t="s">
        <v>61</v>
      </c>
      <c r="I149" t="s">
        <v>129</v>
      </c>
      <c r="J149" t="s">
        <v>130</v>
      </c>
      <c r="K149" t="s">
        <v>131</v>
      </c>
      <c r="L149" t="s">
        <v>599</v>
      </c>
      <c r="M149" t="s">
        <v>600</v>
      </c>
      <c r="N149">
        <v>0.89500000000000002</v>
      </c>
      <c r="O149">
        <v>0</v>
      </c>
      <c r="P149">
        <v>8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7.16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3003362</v>
      </c>
      <c r="B150">
        <v>1</v>
      </c>
      <c r="C150" t="s">
        <v>106</v>
      </c>
      <c r="D150" t="s">
        <v>120</v>
      </c>
      <c r="E150" t="s">
        <v>126</v>
      </c>
      <c r="F150" t="s">
        <v>601</v>
      </c>
      <c r="G150" t="s">
        <v>602</v>
      </c>
      <c r="H150" t="s">
        <v>58</v>
      </c>
      <c r="I150" t="s">
        <v>129</v>
      </c>
      <c r="J150" t="s">
        <v>130</v>
      </c>
      <c r="K150" t="s">
        <v>131</v>
      </c>
      <c r="L150" t="s">
        <v>603</v>
      </c>
      <c r="M150" t="s">
        <v>604</v>
      </c>
      <c r="N150">
        <v>1.2150000000000001</v>
      </c>
      <c r="O150">
        <v>22</v>
      </c>
      <c r="P150">
        <v>26</v>
      </c>
      <c r="Q150">
        <v>0</v>
      </c>
      <c r="R150">
        <v>0</v>
      </c>
      <c r="S150">
        <v>0</v>
      </c>
      <c r="T150">
        <v>0</v>
      </c>
      <c r="U150">
        <v>26.74</v>
      </c>
      <c r="V150">
        <v>31.6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3002545</v>
      </c>
      <c r="B151">
        <v>1</v>
      </c>
      <c r="C151" t="s">
        <v>75</v>
      </c>
      <c r="D151" t="s">
        <v>104</v>
      </c>
      <c r="E151" t="s">
        <v>153</v>
      </c>
      <c r="F151" t="s">
        <v>605</v>
      </c>
      <c r="G151" t="s">
        <v>196</v>
      </c>
      <c r="H151" t="s">
        <v>58</v>
      </c>
      <c r="I151" t="s">
        <v>129</v>
      </c>
      <c r="J151" t="s">
        <v>130</v>
      </c>
      <c r="K151" t="s">
        <v>131</v>
      </c>
      <c r="L151" t="s">
        <v>606</v>
      </c>
      <c r="M151" t="s">
        <v>607</v>
      </c>
      <c r="N151">
        <v>0.61899999999999999</v>
      </c>
      <c r="O151">
        <v>0</v>
      </c>
      <c r="P151">
        <v>190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117.59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3002088</v>
      </c>
      <c r="B152">
        <v>1</v>
      </c>
      <c r="C152" t="s">
        <v>75</v>
      </c>
      <c r="D152" t="s">
        <v>97</v>
      </c>
      <c r="E152" t="s">
        <v>145</v>
      </c>
      <c r="F152" t="s">
        <v>608</v>
      </c>
      <c r="G152" t="s">
        <v>206</v>
      </c>
      <c r="H152" t="s">
        <v>61</v>
      </c>
      <c r="I152" t="s">
        <v>129</v>
      </c>
      <c r="J152" t="s">
        <v>130</v>
      </c>
      <c r="K152" t="s">
        <v>131</v>
      </c>
      <c r="L152" t="s">
        <v>609</v>
      </c>
      <c r="M152" t="s">
        <v>610</v>
      </c>
      <c r="N152">
        <v>1.3620000000000001</v>
      </c>
      <c r="O152">
        <v>0</v>
      </c>
      <c r="P152">
        <v>37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50.39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3003655</v>
      </c>
      <c r="B153">
        <v>1</v>
      </c>
      <c r="C153" t="s">
        <v>106</v>
      </c>
      <c r="D153" t="s">
        <v>109</v>
      </c>
      <c r="E153" t="s">
        <v>221</v>
      </c>
      <c r="F153" t="s">
        <v>611</v>
      </c>
      <c r="G153" t="s">
        <v>128</v>
      </c>
      <c r="H153" t="s">
        <v>58</v>
      </c>
      <c r="I153" t="s">
        <v>129</v>
      </c>
      <c r="J153" t="s">
        <v>130</v>
      </c>
      <c r="K153" t="s">
        <v>131</v>
      </c>
      <c r="L153" t="s">
        <v>612</v>
      </c>
      <c r="M153" t="s">
        <v>613</v>
      </c>
      <c r="N153">
        <v>9.9000000000000005E-2</v>
      </c>
      <c r="O153">
        <v>0</v>
      </c>
      <c r="P153">
        <v>0</v>
      </c>
      <c r="Q153">
        <v>0</v>
      </c>
      <c r="R153">
        <v>0</v>
      </c>
      <c r="S153">
        <v>9</v>
      </c>
      <c r="T153">
        <v>2094</v>
      </c>
      <c r="U153">
        <v>0</v>
      </c>
      <c r="V153">
        <v>0</v>
      </c>
      <c r="W153">
        <v>0</v>
      </c>
      <c r="X153">
        <v>0</v>
      </c>
      <c r="Y153">
        <v>0.9</v>
      </c>
      <c r="Z153">
        <v>208.24</v>
      </c>
    </row>
    <row r="154" spans="1:26" x14ac:dyDescent="0.3">
      <c r="A154">
        <v>3004402</v>
      </c>
      <c r="B154">
        <v>1</v>
      </c>
      <c r="C154" t="s">
        <v>106</v>
      </c>
      <c r="D154" t="s">
        <v>114</v>
      </c>
      <c r="E154" t="s">
        <v>153</v>
      </c>
      <c r="F154" t="s">
        <v>614</v>
      </c>
      <c r="G154" t="s">
        <v>192</v>
      </c>
      <c r="H154" t="s">
        <v>58</v>
      </c>
      <c r="I154" t="s">
        <v>129</v>
      </c>
      <c r="J154" t="s">
        <v>130</v>
      </c>
      <c r="K154" t="s">
        <v>137</v>
      </c>
      <c r="L154" t="s">
        <v>615</v>
      </c>
      <c r="M154" t="s">
        <v>616</v>
      </c>
      <c r="N154">
        <v>1.012</v>
      </c>
      <c r="O154">
        <v>0</v>
      </c>
      <c r="P154">
        <v>0</v>
      </c>
      <c r="Q154">
        <v>0</v>
      </c>
      <c r="R154">
        <v>435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440.08</v>
      </c>
      <c r="Y154">
        <v>0</v>
      </c>
      <c r="Z154">
        <v>0</v>
      </c>
    </row>
    <row r="155" spans="1:26" x14ac:dyDescent="0.3">
      <c r="A155">
        <v>3004613</v>
      </c>
      <c r="B155">
        <v>1</v>
      </c>
      <c r="C155" t="s">
        <v>106</v>
      </c>
      <c r="D155" t="s">
        <v>120</v>
      </c>
      <c r="E155" t="s">
        <v>153</v>
      </c>
      <c r="F155" t="s">
        <v>617</v>
      </c>
      <c r="G155" t="s">
        <v>166</v>
      </c>
      <c r="H155" t="s">
        <v>58</v>
      </c>
      <c r="I155" t="s">
        <v>129</v>
      </c>
      <c r="J155" t="s">
        <v>130</v>
      </c>
      <c r="K155" t="s">
        <v>131</v>
      </c>
      <c r="L155" t="s">
        <v>618</v>
      </c>
      <c r="M155" t="s">
        <v>619</v>
      </c>
      <c r="N155">
        <v>3.2080000000000002</v>
      </c>
      <c r="O155">
        <v>15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48.12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3002825</v>
      </c>
      <c r="B156">
        <v>2</v>
      </c>
      <c r="C156" t="s">
        <v>106</v>
      </c>
      <c r="D156" t="s">
        <v>107</v>
      </c>
      <c r="E156" t="s">
        <v>164</v>
      </c>
      <c r="F156" t="s">
        <v>620</v>
      </c>
      <c r="G156" t="s">
        <v>378</v>
      </c>
      <c r="H156" t="s">
        <v>61</v>
      </c>
      <c r="I156" t="s">
        <v>129</v>
      </c>
      <c r="J156" t="s">
        <v>59</v>
      </c>
      <c r="K156" t="s">
        <v>131</v>
      </c>
      <c r="L156" t="s">
        <v>621</v>
      </c>
      <c r="M156" t="s">
        <v>622</v>
      </c>
      <c r="N156">
        <v>2.931</v>
      </c>
      <c r="O156">
        <v>0</v>
      </c>
      <c r="P156">
        <v>35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102.6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3004598</v>
      </c>
      <c r="B157">
        <v>1</v>
      </c>
      <c r="C157" t="s">
        <v>75</v>
      </c>
      <c r="D157" t="s">
        <v>92</v>
      </c>
      <c r="E157" t="s">
        <v>140</v>
      </c>
      <c r="F157" t="s">
        <v>623</v>
      </c>
      <c r="G157" t="s">
        <v>142</v>
      </c>
      <c r="H157" t="s">
        <v>61</v>
      </c>
      <c r="I157" t="s">
        <v>129</v>
      </c>
      <c r="J157" t="s">
        <v>130</v>
      </c>
      <c r="K157" t="s">
        <v>131</v>
      </c>
      <c r="L157" t="s">
        <v>624</v>
      </c>
      <c r="M157" t="s">
        <v>625</v>
      </c>
      <c r="N157">
        <v>3.0510000000000002</v>
      </c>
      <c r="O157">
        <v>0</v>
      </c>
      <c r="P157">
        <v>186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567.47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3002052</v>
      </c>
      <c r="B158">
        <v>1</v>
      </c>
      <c r="C158" t="s">
        <v>106</v>
      </c>
      <c r="D158" t="s">
        <v>120</v>
      </c>
      <c r="E158" t="s">
        <v>140</v>
      </c>
      <c r="F158" t="s">
        <v>626</v>
      </c>
      <c r="G158" t="s">
        <v>270</v>
      </c>
      <c r="H158" t="s">
        <v>61</v>
      </c>
      <c r="I158" t="s">
        <v>129</v>
      </c>
      <c r="J158" t="s">
        <v>130</v>
      </c>
      <c r="K158" t="s">
        <v>131</v>
      </c>
      <c r="L158" t="s">
        <v>627</v>
      </c>
      <c r="M158" t="s">
        <v>628</v>
      </c>
      <c r="N158">
        <v>2.5630000000000002</v>
      </c>
      <c r="O158">
        <v>0</v>
      </c>
      <c r="P158">
        <v>101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258.88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3001948</v>
      </c>
      <c r="B159">
        <v>1</v>
      </c>
      <c r="C159" t="s">
        <v>75</v>
      </c>
      <c r="D159" t="s">
        <v>83</v>
      </c>
      <c r="E159" t="s">
        <v>145</v>
      </c>
      <c r="F159" t="s">
        <v>629</v>
      </c>
      <c r="G159" t="s">
        <v>206</v>
      </c>
      <c r="H159" t="s">
        <v>61</v>
      </c>
      <c r="I159" t="s">
        <v>129</v>
      </c>
      <c r="J159" t="s">
        <v>130</v>
      </c>
      <c r="K159" t="s">
        <v>131</v>
      </c>
      <c r="L159" t="s">
        <v>630</v>
      </c>
      <c r="M159" t="s">
        <v>631</v>
      </c>
      <c r="N159">
        <v>4.923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4.92</v>
      </c>
      <c r="Y159">
        <v>0</v>
      </c>
      <c r="Z159">
        <v>0</v>
      </c>
    </row>
    <row r="160" spans="1:26" x14ac:dyDescent="0.3">
      <c r="A160">
        <v>3008422</v>
      </c>
      <c r="B160">
        <v>1</v>
      </c>
      <c r="C160" t="s">
        <v>106</v>
      </c>
      <c r="D160" t="s">
        <v>113</v>
      </c>
      <c r="E160" t="s">
        <v>140</v>
      </c>
      <c r="F160" t="s">
        <v>632</v>
      </c>
      <c r="G160" t="s">
        <v>142</v>
      </c>
      <c r="H160" t="s">
        <v>61</v>
      </c>
      <c r="I160" t="s">
        <v>129</v>
      </c>
      <c r="J160" t="s">
        <v>130</v>
      </c>
      <c r="K160" t="s">
        <v>131</v>
      </c>
      <c r="L160" t="s">
        <v>633</v>
      </c>
      <c r="M160" t="s">
        <v>634</v>
      </c>
      <c r="N160">
        <v>1.357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3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4.07</v>
      </c>
    </row>
    <row r="161" spans="1:26" x14ac:dyDescent="0.3">
      <c r="A161">
        <v>3001869</v>
      </c>
      <c r="B161">
        <v>1</v>
      </c>
      <c r="C161" t="s">
        <v>75</v>
      </c>
      <c r="D161" t="s">
        <v>84</v>
      </c>
      <c r="E161" t="s">
        <v>169</v>
      </c>
      <c r="F161" t="s">
        <v>635</v>
      </c>
      <c r="G161" t="s">
        <v>171</v>
      </c>
      <c r="H161" t="s">
        <v>61</v>
      </c>
      <c r="I161" t="s">
        <v>129</v>
      </c>
      <c r="J161" t="s">
        <v>130</v>
      </c>
      <c r="K161" t="s">
        <v>131</v>
      </c>
      <c r="L161" t="s">
        <v>636</v>
      </c>
      <c r="M161" t="s">
        <v>637</v>
      </c>
      <c r="N161">
        <v>0.871</v>
      </c>
      <c r="O161">
        <v>0</v>
      </c>
      <c r="P161">
        <v>155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135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3001940</v>
      </c>
      <c r="B162">
        <v>2</v>
      </c>
      <c r="C162" t="s">
        <v>75</v>
      </c>
      <c r="D162" t="s">
        <v>103</v>
      </c>
      <c r="E162" t="s">
        <v>169</v>
      </c>
      <c r="F162" t="s">
        <v>638</v>
      </c>
      <c r="G162" t="s">
        <v>142</v>
      </c>
      <c r="H162" t="s">
        <v>61</v>
      </c>
      <c r="I162" t="s">
        <v>129</v>
      </c>
      <c r="J162" t="s">
        <v>130</v>
      </c>
      <c r="K162" t="s">
        <v>131</v>
      </c>
      <c r="L162" t="s">
        <v>639</v>
      </c>
      <c r="M162" t="s">
        <v>640</v>
      </c>
      <c r="N162">
        <v>1.137</v>
      </c>
      <c r="O162">
        <v>0</v>
      </c>
      <c r="P162">
        <v>273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310.33999999999997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3004682</v>
      </c>
      <c r="B163">
        <v>1</v>
      </c>
      <c r="C163" t="s">
        <v>75</v>
      </c>
      <c r="D163" t="s">
        <v>91</v>
      </c>
      <c r="E163" t="s">
        <v>145</v>
      </c>
      <c r="F163" t="s">
        <v>641</v>
      </c>
      <c r="G163" t="s">
        <v>147</v>
      </c>
      <c r="H163" t="s">
        <v>61</v>
      </c>
      <c r="I163" t="s">
        <v>129</v>
      </c>
      <c r="J163" t="s">
        <v>130</v>
      </c>
      <c r="K163" t="s">
        <v>131</v>
      </c>
      <c r="L163" t="s">
        <v>642</v>
      </c>
      <c r="M163" t="s">
        <v>643</v>
      </c>
      <c r="N163">
        <v>1.3180000000000001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1.32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3004076</v>
      </c>
      <c r="B164">
        <v>1</v>
      </c>
      <c r="C164" t="s">
        <v>75</v>
      </c>
      <c r="D164" t="s">
        <v>104</v>
      </c>
      <c r="E164" t="s">
        <v>164</v>
      </c>
      <c r="F164" t="s">
        <v>644</v>
      </c>
      <c r="G164" t="s">
        <v>185</v>
      </c>
      <c r="H164" t="s">
        <v>61</v>
      </c>
      <c r="I164" t="s">
        <v>129</v>
      </c>
      <c r="J164" t="s">
        <v>130</v>
      </c>
      <c r="K164" t="s">
        <v>131</v>
      </c>
      <c r="L164" t="s">
        <v>645</v>
      </c>
      <c r="M164" t="s">
        <v>646</v>
      </c>
      <c r="N164">
        <v>0.441</v>
      </c>
      <c r="O164">
        <v>0</v>
      </c>
      <c r="P164">
        <v>39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17.190000000000001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3002524</v>
      </c>
      <c r="B165">
        <v>1</v>
      </c>
      <c r="C165" t="s">
        <v>75</v>
      </c>
      <c r="D165" t="s">
        <v>83</v>
      </c>
      <c r="E165" t="s">
        <v>169</v>
      </c>
      <c r="F165" t="s">
        <v>647</v>
      </c>
      <c r="G165" t="s">
        <v>171</v>
      </c>
      <c r="H165" t="s">
        <v>61</v>
      </c>
      <c r="I165" t="s">
        <v>129</v>
      </c>
      <c r="J165" t="s">
        <v>130</v>
      </c>
      <c r="K165" t="s">
        <v>131</v>
      </c>
      <c r="L165" t="s">
        <v>648</v>
      </c>
      <c r="M165" t="s">
        <v>649</v>
      </c>
      <c r="N165">
        <v>1.109</v>
      </c>
      <c r="O165">
        <v>0</v>
      </c>
      <c r="P165">
        <v>0</v>
      </c>
      <c r="Q165">
        <v>0</v>
      </c>
      <c r="R165">
        <v>233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258.44</v>
      </c>
      <c r="Y165">
        <v>0</v>
      </c>
      <c r="Z165">
        <v>0</v>
      </c>
    </row>
    <row r="166" spans="1:26" x14ac:dyDescent="0.3">
      <c r="A166">
        <v>3007501</v>
      </c>
      <c r="B166">
        <v>1</v>
      </c>
      <c r="C166" t="s">
        <v>75</v>
      </c>
      <c r="D166" t="s">
        <v>87</v>
      </c>
      <c r="E166" t="s">
        <v>169</v>
      </c>
      <c r="F166" t="s">
        <v>650</v>
      </c>
      <c r="G166" t="s">
        <v>161</v>
      </c>
      <c r="H166" t="s">
        <v>61</v>
      </c>
      <c r="I166" t="s">
        <v>129</v>
      </c>
      <c r="J166" t="s">
        <v>130</v>
      </c>
      <c r="K166" t="s">
        <v>131</v>
      </c>
      <c r="L166" t="s">
        <v>651</v>
      </c>
      <c r="M166" t="s">
        <v>652</v>
      </c>
      <c r="N166">
        <v>0.66300000000000003</v>
      </c>
      <c r="O166">
        <v>0</v>
      </c>
      <c r="P166">
        <v>107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70.989999999999995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3002060</v>
      </c>
      <c r="B167">
        <v>1</v>
      </c>
      <c r="C167" t="s">
        <v>75</v>
      </c>
      <c r="D167" t="s">
        <v>89</v>
      </c>
      <c r="E167" t="s">
        <v>145</v>
      </c>
      <c r="F167" t="s">
        <v>653</v>
      </c>
      <c r="G167" t="s">
        <v>256</v>
      </c>
      <c r="H167" t="s">
        <v>61</v>
      </c>
      <c r="I167" t="s">
        <v>129</v>
      </c>
      <c r="J167" t="s">
        <v>130</v>
      </c>
      <c r="K167" t="s">
        <v>131</v>
      </c>
      <c r="L167" t="s">
        <v>654</v>
      </c>
      <c r="M167" t="s">
        <v>655</v>
      </c>
      <c r="N167">
        <v>1.1100000000000001</v>
      </c>
      <c r="O167">
        <v>0</v>
      </c>
      <c r="P167">
        <v>17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18.86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3003972</v>
      </c>
      <c r="B168">
        <v>1</v>
      </c>
      <c r="C168" t="s">
        <v>75</v>
      </c>
      <c r="D168" t="s">
        <v>100</v>
      </c>
      <c r="E168" t="s">
        <v>169</v>
      </c>
      <c r="F168" t="s">
        <v>656</v>
      </c>
      <c r="G168" t="s">
        <v>161</v>
      </c>
      <c r="H168" t="s">
        <v>61</v>
      </c>
      <c r="I168" t="s">
        <v>129</v>
      </c>
      <c r="J168" t="s">
        <v>130</v>
      </c>
      <c r="K168" t="s">
        <v>131</v>
      </c>
      <c r="L168" t="s">
        <v>657</v>
      </c>
      <c r="M168" t="s">
        <v>658</v>
      </c>
      <c r="N168">
        <v>1.9950000000000001</v>
      </c>
      <c r="O168">
        <v>0</v>
      </c>
      <c r="P168">
        <v>203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404.91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3002099</v>
      </c>
      <c r="B169">
        <v>1</v>
      </c>
      <c r="C169" t="s">
        <v>106</v>
      </c>
      <c r="D169" t="s">
        <v>121</v>
      </c>
      <c r="E169" t="s">
        <v>140</v>
      </c>
      <c r="F169" t="s">
        <v>370</v>
      </c>
      <c r="G169" t="s">
        <v>142</v>
      </c>
      <c r="H169" t="s">
        <v>61</v>
      </c>
      <c r="I169" t="s">
        <v>129</v>
      </c>
      <c r="J169" t="s">
        <v>130</v>
      </c>
      <c r="K169" t="s">
        <v>131</v>
      </c>
      <c r="L169" t="s">
        <v>659</v>
      </c>
      <c r="M169" t="s">
        <v>660</v>
      </c>
      <c r="N169">
        <v>1.24</v>
      </c>
      <c r="O169">
        <v>0</v>
      </c>
      <c r="P169">
        <v>86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106.66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3002696</v>
      </c>
      <c r="B170">
        <v>1</v>
      </c>
      <c r="C170" t="s">
        <v>75</v>
      </c>
      <c r="D170" t="s">
        <v>97</v>
      </c>
      <c r="E170" t="s">
        <v>164</v>
      </c>
      <c r="F170" t="s">
        <v>661</v>
      </c>
      <c r="G170" t="s">
        <v>142</v>
      </c>
      <c r="H170" t="s">
        <v>61</v>
      </c>
      <c r="I170" t="s">
        <v>129</v>
      </c>
      <c r="J170" t="s">
        <v>130</v>
      </c>
      <c r="K170" t="s">
        <v>131</v>
      </c>
      <c r="L170" t="s">
        <v>662</v>
      </c>
      <c r="M170" t="s">
        <v>663</v>
      </c>
      <c r="N170">
        <v>4.1360000000000001</v>
      </c>
      <c r="O170">
        <v>0</v>
      </c>
      <c r="P170">
        <v>132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545.99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3002482</v>
      </c>
      <c r="B171">
        <v>1</v>
      </c>
      <c r="C171" t="s">
        <v>75</v>
      </c>
      <c r="D171" t="s">
        <v>85</v>
      </c>
      <c r="E171" t="s">
        <v>145</v>
      </c>
      <c r="F171" t="s">
        <v>664</v>
      </c>
      <c r="G171" t="s">
        <v>206</v>
      </c>
      <c r="H171" t="s">
        <v>61</v>
      </c>
      <c r="I171" t="s">
        <v>129</v>
      </c>
      <c r="J171" t="s">
        <v>130</v>
      </c>
      <c r="K171" t="s">
        <v>131</v>
      </c>
      <c r="L171" t="s">
        <v>665</v>
      </c>
      <c r="M171" t="s">
        <v>666</v>
      </c>
      <c r="N171">
        <v>7.5570000000000004</v>
      </c>
      <c r="O171">
        <v>0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15.11</v>
      </c>
      <c r="Y171">
        <v>0</v>
      </c>
      <c r="Z171">
        <v>0</v>
      </c>
    </row>
    <row r="172" spans="1:26" x14ac:dyDescent="0.3">
      <c r="A172">
        <v>3001988</v>
      </c>
      <c r="B172">
        <v>1</v>
      </c>
      <c r="C172" t="s">
        <v>75</v>
      </c>
      <c r="D172" t="s">
        <v>83</v>
      </c>
      <c r="E172" t="s">
        <v>140</v>
      </c>
      <c r="F172" t="s">
        <v>667</v>
      </c>
      <c r="G172" t="s">
        <v>142</v>
      </c>
      <c r="H172" t="s">
        <v>61</v>
      </c>
      <c r="I172" t="s">
        <v>129</v>
      </c>
      <c r="J172" t="s">
        <v>130</v>
      </c>
      <c r="K172" t="s">
        <v>131</v>
      </c>
      <c r="L172" t="s">
        <v>668</v>
      </c>
      <c r="M172" t="s">
        <v>669</v>
      </c>
      <c r="N172">
        <v>3.2549999999999999</v>
      </c>
      <c r="O172">
        <v>0</v>
      </c>
      <c r="P172">
        <v>0</v>
      </c>
      <c r="Q172">
        <v>0</v>
      </c>
      <c r="R172">
        <v>268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872.32</v>
      </c>
      <c r="Y172">
        <v>0</v>
      </c>
      <c r="Z172">
        <v>0</v>
      </c>
    </row>
    <row r="173" spans="1:26" x14ac:dyDescent="0.3">
      <c r="A173">
        <v>3003960</v>
      </c>
      <c r="B173">
        <v>1</v>
      </c>
      <c r="C173" t="s">
        <v>75</v>
      </c>
      <c r="D173" t="s">
        <v>86</v>
      </c>
      <c r="E173" t="s">
        <v>164</v>
      </c>
      <c r="F173" t="s">
        <v>670</v>
      </c>
      <c r="G173" t="s">
        <v>206</v>
      </c>
      <c r="H173" t="s">
        <v>61</v>
      </c>
      <c r="I173" t="s">
        <v>129</v>
      </c>
      <c r="J173" t="s">
        <v>130</v>
      </c>
      <c r="K173" t="s">
        <v>131</v>
      </c>
      <c r="L173" t="s">
        <v>671</v>
      </c>
      <c r="M173" t="s">
        <v>672</v>
      </c>
      <c r="N173">
        <v>2.7610000000000001</v>
      </c>
      <c r="O173">
        <v>0</v>
      </c>
      <c r="P173">
        <v>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22.09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3004525</v>
      </c>
      <c r="B174">
        <v>1</v>
      </c>
      <c r="C174" t="s">
        <v>75</v>
      </c>
      <c r="D174" t="s">
        <v>103</v>
      </c>
      <c r="E174" t="s">
        <v>134</v>
      </c>
      <c r="F174" t="s">
        <v>673</v>
      </c>
      <c r="G174" t="s">
        <v>128</v>
      </c>
      <c r="H174" t="s">
        <v>58</v>
      </c>
      <c r="I174" t="s">
        <v>129</v>
      </c>
      <c r="J174" t="s">
        <v>130</v>
      </c>
      <c r="K174" t="s">
        <v>131</v>
      </c>
      <c r="L174" t="s">
        <v>674</v>
      </c>
      <c r="M174" t="s">
        <v>675</v>
      </c>
      <c r="N174">
        <v>0.68600000000000005</v>
      </c>
      <c r="O174">
        <v>72</v>
      </c>
      <c r="P174">
        <v>578</v>
      </c>
      <c r="Q174">
        <v>0</v>
      </c>
      <c r="R174">
        <v>0</v>
      </c>
      <c r="S174">
        <v>0</v>
      </c>
      <c r="T174">
        <v>0</v>
      </c>
      <c r="U174">
        <v>49.42</v>
      </c>
      <c r="V174">
        <v>396.73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3002681</v>
      </c>
      <c r="B175">
        <v>1</v>
      </c>
      <c r="C175" t="s">
        <v>106</v>
      </c>
      <c r="D175" t="s">
        <v>119</v>
      </c>
      <c r="E175" t="s">
        <v>169</v>
      </c>
      <c r="F175" t="s">
        <v>676</v>
      </c>
      <c r="G175" t="s">
        <v>171</v>
      </c>
      <c r="H175" t="s">
        <v>61</v>
      </c>
      <c r="I175" t="s">
        <v>129</v>
      </c>
      <c r="J175" t="s">
        <v>130</v>
      </c>
      <c r="K175" t="s">
        <v>131</v>
      </c>
      <c r="L175" t="s">
        <v>677</v>
      </c>
      <c r="M175" t="s">
        <v>678</v>
      </c>
      <c r="N175">
        <v>3.504</v>
      </c>
      <c r="O175">
        <v>0</v>
      </c>
      <c r="P175">
        <v>710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2488.04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3002733</v>
      </c>
      <c r="B176">
        <v>1</v>
      </c>
      <c r="C176" t="s">
        <v>75</v>
      </c>
      <c r="D176" t="s">
        <v>103</v>
      </c>
      <c r="E176" t="s">
        <v>145</v>
      </c>
      <c r="F176" t="s">
        <v>679</v>
      </c>
      <c r="G176" t="s">
        <v>147</v>
      </c>
      <c r="H176" t="s">
        <v>61</v>
      </c>
      <c r="I176" t="s">
        <v>129</v>
      </c>
      <c r="J176" t="s">
        <v>130</v>
      </c>
      <c r="K176" t="s">
        <v>131</v>
      </c>
      <c r="L176" t="s">
        <v>680</v>
      </c>
      <c r="M176" t="s">
        <v>681</v>
      </c>
      <c r="N176">
        <v>1.925</v>
      </c>
      <c r="O176">
        <v>0</v>
      </c>
      <c r="P176">
        <v>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1.93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3002070</v>
      </c>
      <c r="B177">
        <v>1</v>
      </c>
      <c r="C177" t="s">
        <v>75</v>
      </c>
      <c r="D177" t="s">
        <v>82</v>
      </c>
      <c r="E177" t="s">
        <v>145</v>
      </c>
      <c r="F177" t="s">
        <v>682</v>
      </c>
      <c r="G177" t="s">
        <v>147</v>
      </c>
      <c r="H177" t="s">
        <v>61</v>
      </c>
      <c r="I177" t="s">
        <v>129</v>
      </c>
      <c r="J177" t="s">
        <v>130</v>
      </c>
      <c r="K177" t="s">
        <v>131</v>
      </c>
      <c r="L177" t="s">
        <v>683</v>
      </c>
      <c r="M177" t="s">
        <v>684</v>
      </c>
      <c r="N177">
        <v>1.4319999999999999</v>
      </c>
      <c r="O177">
        <v>0</v>
      </c>
      <c r="P177">
        <v>3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4.3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3003654</v>
      </c>
      <c r="B178">
        <v>1</v>
      </c>
      <c r="C178" t="s">
        <v>75</v>
      </c>
      <c r="D178" t="s">
        <v>97</v>
      </c>
      <c r="E178" t="s">
        <v>140</v>
      </c>
      <c r="F178" t="s">
        <v>685</v>
      </c>
      <c r="G178" t="s">
        <v>142</v>
      </c>
      <c r="H178" t="s">
        <v>61</v>
      </c>
      <c r="I178" t="s">
        <v>129</v>
      </c>
      <c r="J178" t="s">
        <v>130</v>
      </c>
      <c r="K178" t="s">
        <v>131</v>
      </c>
      <c r="L178" t="s">
        <v>686</v>
      </c>
      <c r="M178" t="s">
        <v>687</v>
      </c>
      <c r="N178">
        <v>6.2270000000000003</v>
      </c>
      <c r="O178">
        <v>0</v>
      </c>
      <c r="P178">
        <v>36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224.16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3002708</v>
      </c>
      <c r="B179">
        <v>1</v>
      </c>
      <c r="C179" t="s">
        <v>75</v>
      </c>
      <c r="D179" t="s">
        <v>97</v>
      </c>
      <c r="E179" t="s">
        <v>140</v>
      </c>
      <c r="F179" t="s">
        <v>688</v>
      </c>
      <c r="G179" t="s">
        <v>161</v>
      </c>
      <c r="H179" t="s">
        <v>61</v>
      </c>
      <c r="I179" t="s">
        <v>129</v>
      </c>
      <c r="J179" t="s">
        <v>130</v>
      </c>
      <c r="K179" t="s">
        <v>131</v>
      </c>
      <c r="L179" t="s">
        <v>689</v>
      </c>
      <c r="M179" t="s">
        <v>690</v>
      </c>
      <c r="N179">
        <v>3.1930000000000001</v>
      </c>
      <c r="O179">
        <v>0</v>
      </c>
      <c r="P179">
        <v>180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574.74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3004300</v>
      </c>
      <c r="B180">
        <v>1</v>
      </c>
      <c r="C180" t="s">
        <v>75</v>
      </c>
      <c r="D180" t="s">
        <v>78</v>
      </c>
      <c r="E180" t="s">
        <v>145</v>
      </c>
      <c r="F180" t="s">
        <v>691</v>
      </c>
      <c r="G180" t="s">
        <v>147</v>
      </c>
      <c r="H180" t="s">
        <v>61</v>
      </c>
      <c r="I180" t="s">
        <v>129</v>
      </c>
      <c r="J180" t="s">
        <v>130</v>
      </c>
      <c r="K180" t="s">
        <v>131</v>
      </c>
      <c r="L180" t="s">
        <v>692</v>
      </c>
      <c r="M180" t="s">
        <v>693</v>
      </c>
      <c r="N180">
        <v>1.4359999999999999</v>
      </c>
      <c r="O180">
        <v>0</v>
      </c>
      <c r="P180">
        <v>3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4.3099999999999996</v>
      </c>
      <c r="W180">
        <v>0</v>
      </c>
      <c r="X180">
        <v>0</v>
      </c>
      <c r="Y180">
        <v>0</v>
      </c>
      <c r="Z180">
        <v>0</v>
      </c>
    </row>
    <row r="181" spans="1:26" x14ac:dyDescent="0.3">
      <c r="A181">
        <v>3003875</v>
      </c>
      <c r="B181">
        <v>1</v>
      </c>
      <c r="C181" t="s">
        <v>106</v>
      </c>
      <c r="D181" t="s">
        <v>111</v>
      </c>
      <c r="E181" t="s">
        <v>140</v>
      </c>
      <c r="F181" t="s">
        <v>694</v>
      </c>
      <c r="G181" t="s">
        <v>142</v>
      </c>
      <c r="H181" t="s">
        <v>61</v>
      </c>
      <c r="I181" t="s">
        <v>129</v>
      </c>
      <c r="J181" t="s">
        <v>130</v>
      </c>
      <c r="K181" t="s">
        <v>131</v>
      </c>
      <c r="L181" t="s">
        <v>695</v>
      </c>
      <c r="M181" t="s">
        <v>696</v>
      </c>
      <c r="N181">
        <v>5.1070000000000002</v>
      </c>
      <c r="O181">
        <v>0</v>
      </c>
      <c r="P181">
        <v>0</v>
      </c>
      <c r="Q181">
        <v>0</v>
      </c>
      <c r="R181">
        <v>32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163.41999999999999</v>
      </c>
      <c r="Y181">
        <v>0</v>
      </c>
      <c r="Z181">
        <v>0</v>
      </c>
    </row>
    <row r="182" spans="1:26" x14ac:dyDescent="0.3">
      <c r="A182">
        <v>3001944</v>
      </c>
      <c r="B182">
        <v>1</v>
      </c>
      <c r="C182" t="s">
        <v>75</v>
      </c>
      <c r="D182" t="s">
        <v>82</v>
      </c>
      <c r="E182" t="s">
        <v>140</v>
      </c>
      <c r="F182" t="s">
        <v>697</v>
      </c>
      <c r="G182" t="s">
        <v>142</v>
      </c>
      <c r="H182" t="s">
        <v>61</v>
      </c>
      <c r="I182" t="s">
        <v>129</v>
      </c>
      <c r="J182" t="s">
        <v>130</v>
      </c>
      <c r="K182" t="s">
        <v>131</v>
      </c>
      <c r="L182" t="s">
        <v>698</v>
      </c>
      <c r="M182" t="s">
        <v>699</v>
      </c>
      <c r="N182">
        <v>1.7829999999999999</v>
      </c>
      <c r="O182">
        <v>0</v>
      </c>
      <c r="P182">
        <v>207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369.08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3002059</v>
      </c>
      <c r="B183">
        <v>1</v>
      </c>
      <c r="C183" t="s">
        <v>75</v>
      </c>
      <c r="D183" t="s">
        <v>97</v>
      </c>
      <c r="E183" t="s">
        <v>140</v>
      </c>
      <c r="F183" t="s">
        <v>700</v>
      </c>
      <c r="G183" t="s">
        <v>142</v>
      </c>
      <c r="H183" t="s">
        <v>61</v>
      </c>
      <c r="I183" t="s">
        <v>129</v>
      </c>
      <c r="J183" t="s">
        <v>130</v>
      </c>
      <c r="K183" t="s">
        <v>131</v>
      </c>
      <c r="L183" t="s">
        <v>701</v>
      </c>
      <c r="M183" t="s">
        <v>702</v>
      </c>
      <c r="N183">
        <v>1.208</v>
      </c>
      <c r="O183">
        <v>0</v>
      </c>
      <c r="P183">
        <v>87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105.11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3001650</v>
      </c>
      <c r="B184">
        <v>1</v>
      </c>
      <c r="C184" t="s">
        <v>75</v>
      </c>
      <c r="D184" t="s">
        <v>94</v>
      </c>
      <c r="E184" t="s">
        <v>140</v>
      </c>
      <c r="F184" t="s">
        <v>703</v>
      </c>
      <c r="G184" t="s">
        <v>142</v>
      </c>
      <c r="H184" t="s">
        <v>61</v>
      </c>
      <c r="I184" t="s">
        <v>129</v>
      </c>
      <c r="J184" t="s">
        <v>130</v>
      </c>
      <c r="K184" t="s">
        <v>131</v>
      </c>
      <c r="L184" t="s">
        <v>704</v>
      </c>
      <c r="M184" t="s">
        <v>705</v>
      </c>
      <c r="N184">
        <v>2.661</v>
      </c>
      <c r="O184">
        <v>0</v>
      </c>
      <c r="P184">
        <v>0</v>
      </c>
      <c r="Q184">
        <v>0</v>
      </c>
      <c r="R184">
        <v>21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55.89</v>
      </c>
      <c r="Y184">
        <v>0</v>
      </c>
      <c r="Z184">
        <v>0</v>
      </c>
    </row>
    <row r="185" spans="1:26" x14ac:dyDescent="0.3">
      <c r="A185">
        <v>3001879</v>
      </c>
      <c r="B185">
        <v>1</v>
      </c>
      <c r="C185" t="s">
        <v>75</v>
      </c>
      <c r="D185" t="s">
        <v>95</v>
      </c>
      <c r="E185" t="s">
        <v>140</v>
      </c>
      <c r="F185" t="s">
        <v>706</v>
      </c>
      <c r="G185" t="s">
        <v>142</v>
      </c>
      <c r="H185" t="s">
        <v>61</v>
      </c>
      <c r="I185" t="s">
        <v>129</v>
      </c>
      <c r="J185" t="s">
        <v>130</v>
      </c>
      <c r="K185" t="s">
        <v>131</v>
      </c>
      <c r="L185" t="s">
        <v>707</v>
      </c>
      <c r="M185" t="s">
        <v>708</v>
      </c>
      <c r="N185">
        <v>1.123</v>
      </c>
      <c r="O185">
        <v>0</v>
      </c>
      <c r="P185">
        <v>64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71.89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3004176</v>
      </c>
      <c r="B186">
        <v>1</v>
      </c>
      <c r="C186" t="s">
        <v>75</v>
      </c>
      <c r="D186" t="s">
        <v>91</v>
      </c>
      <c r="E186" t="s">
        <v>153</v>
      </c>
      <c r="F186" t="s">
        <v>709</v>
      </c>
      <c r="G186" t="s">
        <v>128</v>
      </c>
      <c r="H186" t="s">
        <v>58</v>
      </c>
      <c r="I186" t="s">
        <v>129</v>
      </c>
      <c r="J186" t="s">
        <v>130</v>
      </c>
      <c r="K186" t="s">
        <v>131</v>
      </c>
      <c r="L186" t="s">
        <v>710</v>
      </c>
      <c r="M186" t="s">
        <v>711</v>
      </c>
      <c r="N186">
        <v>1.069</v>
      </c>
      <c r="O186">
        <v>5</v>
      </c>
      <c r="P186">
        <v>10889</v>
      </c>
      <c r="Q186">
        <v>0</v>
      </c>
      <c r="R186">
        <v>0</v>
      </c>
      <c r="S186">
        <v>0</v>
      </c>
      <c r="T186">
        <v>0</v>
      </c>
      <c r="U186">
        <v>5.35</v>
      </c>
      <c r="V186">
        <v>11644.39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3004758</v>
      </c>
      <c r="B187">
        <v>1</v>
      </c>
      <c r="C187" t="s">
        <v>75</v>
      </c>
      <c r="D187" t="s">
        <v>74</v>
      </c>
      <c r="E187" t="s">
        <v>153</v>
      </c>
      <c r="F187" t="s">
        <v>712</v>
      </c>
      <c r="G187" t="s">
        <v>196</v>
      </c>
      <c r="H187" t="s">
        <v>58</v>
      </c>
      <c r="I187" t="s">
        <v>129</v>
      </c>
      <c r="J187" t="s">
        <v>130</v>
      </c>
      <c r="K187" t="s">
        <v>131</v>
      </c>
      <c r="L187" t="s">
        <v>713</v>
      </c>
      <c r="M187" t="s">
        <v>714</v>
      </c>
      <c r="N187">
        <v>6.9539999999999997</v>
      </c>
      <c r="O187">
        <v>5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34.770000000000003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3013239</v>
      </c>
      <c r="B188">
        <v>1</v>
      </c>
      <c r="C188" t="s">
        <v>75</v>
      </c>
      <c r="D188" t="s">
        <v>81</v>
      </c>
      <c r="E188" t="s">
        <v>140</v>
      </c>
      <c r="F188" t="s">
        <v>715</v>
      </c>
      <c r="G188" t="s">
        <v>161</v>
      </c>
      <c r="H188" t="s">
        <v>61</v>
      </c>
      <c r="I188" t="s">
        <v>129</v>
      </c>
      <c r="J188" t="s">
        <v>130</v>
      </c>
      <c r="K188" t="s">
        <v>131</v>
      </c>
      <c r="L188" t="s">
        <v>716</v>
      </c>
      <c r="M188" t="s">
        <v>717</v>
      </c>
      <c r="N188">
        <v>0.22</v>
      </c>
      <c r="O188">
        <v>0</v>
      </c>
      <c r="P188">
        <v>177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38.96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3000194</v>
      </c>
      <c r="B189">
        <v>1</v>
      </c>
      <c r="C189" t="s">
        <v>75</v>
      </c>
      <c r="D189" t="s">
        <v>97</v>
      </c>
      <c r="E189" t="s">
        <v>153</v>
      </c>
      <c r="F189" t="s">
        <v>718</v>
      </c>
      <c r="G189" t="s">
        <v>192</v>
      </c>
      <c r="H189" t="s">
        <v>58</v>
      </c>
      <c r="I189" t="s">
        <v>129</v>
      </c>
      <c r="J189" t="s">
        <v>130</v>
      </c>
      <c r="K189" t="s">
        <v>137</v>
      </c>
      <c r="L189" t="s">
        <v>719</v>
      </c>
      <c r="M189" t="s">
        <v>720</v>
      </c>
      <c r="N189">
        <v>2.6309999999999998</v>
      </c>
      <c r="O189">
        <v>4</v>
      </c>
      <c r="P189">
        <v>2150</v>
      </c>
      <c r="Q189">
        <v>0</v>
      </c>
      <c r="R189">
        <v>0</v>
      </c>
      <c r="S189">
        <v>0</v>
      </c>
      <c r="T189">
        <v>0</v>
      </c>
      <c r="U189">
        <v>10.52</v>
      </c>
      <c r="V189">
        <v>5656.29</v>
      </c>
      <c r="W189">
        <v>0</v>
      </c>
      <c r="X189">
        <v>0</v>
      </c>
      <c r="Y189">
        <v>0</v>
      </c>
      <c r="Z189">
        <v>0</v>
      </c>
    </row>
    <row r="190" spans="1:26" x14ac:dyDescent="0.3">
      <c r="A190">
        <v>3003917</v>
      </c>
      <c r="B190">
        <v>1</v>
      </c>
      <c r="C190" t="s">
        <v>75</v>
      </c>
      <c r="D190" t="s">
        <v>82</v>
      </c>
      <c r="E190" t="s">
        <v>140</v>
      </c>
      <c r="F190" t="s">
        <v>721</v>
      </c>
      <c r="G190" t="s">
        <v>142</v>
      </c>
      <c r="H190" t="s">
        <v>61</v>
      </c>
      <c r="I190" t="s">
        <v>129</v>
      </c>
      <c r="J190" t="s">
        <v>130</v>
      </c>
      <c r="K190" t="s">
        <v>131</v>
      </c>
      <c r="L190" t="s">
        <v>722</v>
      </c>
      <c r="M190" t="s">
        <v>723</v>
      </c>
      <c r="N190">
        <v>3.6110000000000002</v>
      </c>
      <c r="O190">
        <v>0</v>
      </c>
      <c r="P190">
        <v>107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386.34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3000168</v>
      </c>
      <c r="B191">
        <v>1</v>
      </c>
      <c r="C191" t="s">
        <v>106</v>
      </c>
      <c r="D191" t="s">
        <v>114</v>
      </c>
      <c r="E191" t="s">
        <v>221</v>
      </c>
      <c r="F191" t="s">
        <v>724</v>
      </c>
      <c r="G191" t="s">
        <v>374</v>
      </c>
      <c r="H191" t="s">
        <v>58</v>
      </c>
      <c r="I191" t="s">
        <v>129</v>
      </c>
      <c r="J191" t="s">
        <v>130</v>
      </c>
      <c r="K191" t="s">
        <v>137</v>
      </c>
      <c r="L191" t="s">
        <v>725</v>
      </c>
      <c r="M191" t="s">
        <v>726</v>
      </c>
      <c r="N191">
        <v>0.29199999999999998</v>
      </c>
      <c r="O191">
        <v>0</v>
      </c>
      <c r="P191">
        <v>0</v>
      </c>
      <c r="Q191">
        <v>1</v>
      </c>
      <c r="R191">
        <v>6199</v>
      </c>
      <c r="S191">
        <v>0</v>
      </c>
      <c r="T191">
        <v>0</v>
      </c>
      <c r="U191">
        <v>0</v>
      </c>
      <c r="V191">
        <v>0</v>
      </c>
      <c r="W191">
        <v>0.28999999999999998</v>
      </c>
      <c r="X191">
        <v>1811.49</v>
      </c>
      <c r="Y191">
        <v>0</v>
      </c>
      <c r="Z191">
        <v>0</v>
      </c>
    </row>
    <row r="192" spans="1:26" x14ac:dyDescent="0.3">
      <c r="A192">
        <v>3004606</v>
      </c>
      <c r="B192">
        <v>1</v>
      </c>
      <c r="C192" t="s">
        <v>75</v>
      </c>
      <c r="D192" t="s">
        <v>81</v>
      </c>
      <c r="E192" t="s">
        <v>145</v>
      </c>
      <c r="F192" t="s">
        <v>727</v>
      </c>
      <c r="G192" t="s">
        <v>256</v>
      </c>
      <c r="H192" t="s">
        <v>61</v>
      </c>
      <c r="I192" t="s">
        <v>129</v>
      </c>
      <c r="J192" t="s">
        <v>130</v>
      </c>
      <c r="K192" t="s">
        <v>131</v>
      </c>
      <c r="L192" t="s">
        <v>728</v>
      </c>
      <c r="M192" t="s">
        <v>729</v>
      </c>
      <c r="N192">
        <v>3.8090000000000002</v>
      </c>
      <c r="O192">
        <v>0</v>
      </c>
      <c r="P192">
        <v>13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49.52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3001564</v>
      </c>
      <c r="B193">
        <v>1</v>
      </c>
      <c r="C193" t="s">
        <v>106</v>
      </c>
      <c r="D193" t="s">
        <v>122</v>
      </c>
      <c r="E193" t="s">
        <v>126</v>
      </c>
      <c r="F193" t="s">
        <v>730</v>
      </c>
      <c r="G193" t="s">
        <v>128</v>
      </c>
      <c r="H193" t="s">
        <v>58</v>
      </c>
      <c r="I193" t="s">
        <v>129</v>
      </c>
      <c r="J193" t="s">
        <v>130</v>
      </c>
      <c r="K193" t="s">
        <v>131</v>
      </c>
      <c r="L193" t="s">
        <v>731</v>
      </c>
      <c r="M193" t="s">
        <v>732</v>
      </c>
      <c r="N193">
        <v>0.218</v>
      </c>
      <c r="O193">
        <v>0</v>
      </c>
      <c r="P193">
        <v>339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74.02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3001566</v>
      </c>
      <c r="B194">
        <v>1</v>
      </c>
      <c r="C194" t="s">
        <v>75</v>
      </c>
      <c r="D194" t="s">
        <v>79</v>
      </c>
      <c r="E194" t="s">
        <v>221</v>
      </c>
      <c r="F194" t="s">
        <v>733</v>
      </c>
      <c r="G194" t="s">
        <v>128</v>
      </c>
      <c r="H194" t="s">
        <v>58</v>
      </c>
      <c r="I194" t="s">
        <v>129</v>
      </c>
      <c r="J194" t="s">
        <v>130</v>
      </c>
      <c r="K194" t="s">
        <v>131</v>
      </c>
      <c r="L194" t="s">
        <v>734</v>
      </c>
      <c r="M194" t="s">
        <v>735</v>
      </c>
      <c r="N194">
        <v>0.64800000000000002</v>
      </c>
      <c r="O194">
        <v>0</v>
      </c>
      <c r="P194">
        <v>31</v>
      </c>
      <c r="Q194">
        <v>0</v>
      </c>
      <c r="R194">
        <v>0</v>
      </c>
      <c r="S194">
        <v>11</v>
      </c>
      <c r="T194">
        <v>168</v>
      </c>
      <c r="U194">
        <v>0</v>
      </c>
      <c r="V194">
        <v>20.079999999999998</v>
      </c>
      <c r="W194">
        <v>0</v>
      </c>
      <c r="X194">
        <v>0</v>
      </c>
      <c r="Y194">
        <v>7.13</v>
      </c>
      <c r="Z194">
        <v>108.83</v>
      </c>
    </row>
    <row r="195" spans="1:26" x14ac:dyDescent="0.3">
      <c r="A195">
        <v>3002484</v>
      </c>
      <c r="B195">
        <v>1</v>
      </c>
      <c r="C195" t="s">
        <v>75</v>
      </c>
      <c r="D195" t="s">
        <v>103</v>
      </c>
      <c r="E195" t="s">
        <v>221</v>
      </c>
      <c r="F195" t="s">
        <v>736</v>
      </c>
      <c r="G195" t="s">
        <v>128</v>
      </c>
      <c r="H195" t="s">
        <v>58</v>
      </c>
      <c r="I195" t="s">
        <v>129</v>
      </c>
      <c r="J195" t="s">
        <v>130</v>
      </c>
      <c r="K195" t="s">
        <v>131</v>
      </c>
      <c r="L195" t="s">
        <v>737</v>
      </c>
      <c r="M195" t="s">
        <v>738</v>
      </c>
      <c r="N195">
        <v>0.68600000000000005</v>
      </c>
      <c r="O195">
        <v>18</v>
      </c>
      <c r="P195">
        <v>784</v>
      </c>
      <c r="Q195">
        <v>0</v>
      </c>
      <c r="R195">
        <v>0</v>
      </c>
      <c r="S195">
        <v>0</v>
      </c>
      <c r="T195">
        <v>0</v>
      </c>
      <c r="U195">
        <v>12.35</v>
      </c>
      <c r="V195">
        <v>537.91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3004765</v>
      </c>
      <c r="B196">
        <v>1</v>
      </c>
      <c r="C196" t="s">
        <v>75</v>
      </c>
      <c r="D196" t="s">
        <v>95</v>
      </c>
      <c r="E196" t="s">
        <v>145</v>
      </c>
      <c r="F196" t="s">
        <v>739</v>
      </c>
      <c r="G196" t="s">
        <v>206</v>
      </c>
      <c r="H196" t="s">
        <v>61</v>
      </c>
      <c r="I196" t="s">
        <v>129</v>
      </c>
      <c r="J196" t="s">
        <v>130</v>
      </c>
      <c r="K196" t="s">
        <v>131</v>
      </c>
      <c r="L196" t="s">
        <v>740</v>
      </c>
      <c r="M196" t="s">
        <v>741</v>
      </c>
      <c r="N196">
        <v>2.0129999999999999</v>
      </c>
      <c r="O196">
        <v>0</v>
      </c>
      <c r="P196">
        <v>10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20.13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3002771</v>
      </c>
      <c r="B197">
        <v>1</v>
      </c>
      <c r="C197" t="s">
        <v>75</v>
      </c>
      <c r="D197" t="s">
        <v>78</v>
      </c>
      <c r="E197" t="s">
        <v>140</v>
      </c>
      <c r="F197" t="s">
        <v>742</v>
      </c>
      <c r="G197" t="s">
        <v>142</v>
      </c>
      <c r="H197" t="s">
        <v>61</v>
      </c>
      <c r="I197" t="s">
        <v>129</v>
      </c>
      <c r="J197" t="s">
        <v>130</v>
      </c>
      <c r="K197" t="s">
        <v>131</v>
      </c>
      <c r="L197" t="s">
        <v>743</v>
      </c>
      <c r="M197" t="s">
        <v>744</v>
      </c>
      <c r="N197">
        <v>0.81200000000000006</v>
      </c>
      <c r="O197">
        <v>0</v>
      </c>
      <c r="P197">
        <v>212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172.17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3002117</v>
      </c>
      <c r="B198">
        <v>1</v>
      </c>
      <c r="C198" t="s">
        <v>106</v>
      </c>
      <c r="D198" t="s">
        <v>114</v>
      </c>
      <c r="E198" t="s">
        <v>153</v>
      </c>
      <c r="F198" t="s">
        <v>745</v>
      </c>
      <c r="G198" t="s">
        <v>746</v>
      </c>
      <c r="H198" t="s">
        <v>58</v>
      </c>
      <c r="I198" t="s">
        <v>129</v>
      </c>
      <c r="J198" t="s">
        <v>130</v>
      </c>
      <c r="K198" t="s">
        <v>131</v>
      </c>
      <c r="L198" t="s">
        <v>747</v>
      </c>
      <c r="M198" t="s">
        <v>748</v>
      </c>
      <c r="N198">
        <v>4.5519999999999996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14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63.73</v>
      </c>
    </row>
    <row r="199" spans="1:26" x14ac:dyDescent="0.3">
      <c r="A199">
        <v>3002058</v>
      </c>
      <c r="B199">
        <v>1</v>
      </c>
      <c r="C199" t="s">
        <v>75</v>
      </c>
      <c r="D199" t="s">
        <v>95</v>
      </c>
      <c r="E199" t="s">
        <v>140</v>
      </c>
      <c r="F199" t="s">
        <v>749</v>
      </c>
      <c r="G199" t="s">
        <v>166</v>
      </c>
      <c r="H199" t="s">
        <v>61</v>
      </c>
      <c r="I199" t="s">
        <v>129</v>
      </c>
      <c r="J199" t="s">
        <v>130</v>
      </c>
      <c r="K199" t="s">
        <v>131</v>
      </c>
      <c r="L199" t="s">
        <v>750</v>
      </c>
      <c r="M199" t="s">
        <v>751</v>
      </c>
      <c r="N199">
        <v>7.3070000000000004</v>
      </c>
      <c r="O199">
        <v>0</v>
      </c>
      <c r="P199">
        <v>140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1022.99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3002322</v>
      </c>
      <c r="B200">
        <v>1</v>
      </c>
      <c r="C200" t="s">
        <v>75</v>
      </c>
      <c r="D200" t="s">
        <v>95</v>
      </c>
      <c r="E200" t="s">
        <v>164</v>
      </c>
      <c r="F200" t="s">
        <v>752</v>
      </c>
      <c r="G200" t="s">
        <v>206</v>
      </c>
      <c r="H200" t="s">
        <v>61</v>
      </c>
      <c r="I200" t="s">
        <v>129</v>
      </c>
      <c r="J200" t="s">
        <v>130</v>
      </c>
      <c r="K200" t="s">
        <v>131</v>
      </c>
      <c r="L200" t="s">
        <v>753</v>
      </c>
      <c r="M200" t="s">
        <v>328</v>
      </c>
      <c r="N200">
        <v>2.375</v>
      </c>
      <c r="O200">
        <v>0</v>
      </c>
      <c r="P200">
        <v>68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161.47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3006978</v>
      </c>
      <c r="B201">
        <v>1</v>
      </c>
      <c r="C201" t="s">
        <v>106</v>
      </c>
      <c r="D201" t="s">
        <v>108</v>
      </c>
      <c r="E201" t="s">
        <v>126</v>
      </c>
      <c r="F201" t="s">
        <v>754</v>
      </c>
      <c r="G201" t="s">
        <v>128</v>
      </c>
      <c r="H201" t="s">
        <v>58</v>
      </c>
      <c r="I201" t="s">
        <v>129</v>
      </c>
      <c r="J201" t="s">
        <v>130</v>
      </c>
      <c r="K201" t="s">
        <v>131</v>
      </c>
      <c r="L201" t="s">
        <v>755</v>
      </c>
      <c r="M201" t="s">
        <v>756</v>
      </c>
      <c r="N201">
        <v>0.69599999999999995</v>
      </c>
      <c r="O201">
        <v>7</v>
      </c>
      <c r="P201">
        <v>0</v>
      </c>
      <c r="Q201">
        <v>0</v>
      </c>
      <c r="R201">
        <v>0</v>
      </c>
      <c r="S201">
        <v>19</v>
      </c>
      <c r="T201">
        <v>388</v>
      </c>
      <c r="U201">
        <v>4.87</v>
      </c>
      <c r="V201">
        <v>0</v>
      </c>
      <c r="W201">
        <v>0</v>
      </c>
      <c r="X201">
        <v>0</v>
      </c>
      <c r="Y201">
        <v>13.22</v>
      </c>
      <c r="Z201">
        <v>269.98</v>
      </c>
    </row>
    <row r="202" spans="1:26" x14ac:dyDescent="0.3">
      <c r="A202">
        <v>3003368</v>
      </c>
      <c r="B202">
        <v>1</v>
      </c>
      <c r="C202" t="s">
        <v>75</v>
      </c>
      <c r="D202" t="s">
        <v>98</v>
      </c>
      <c r="E202" t="s">
        <v>140</v>
      </c>
      <c r="F202" t="s">
        <v>757</v>
      </c>
      <c r="G202" t="s">
        <v>142</v>
      </c>
      <c r="H202" t="s">
        <v>61</v>
      </c>
      <c r="I202" t="s">
        <v>129</v>
      </c>
      <c r="J202" t="s">
        <v>130</v>
      </c>
      <c r="K202" t="s">
        <v>131</v>
      </c>
      <c r="L202" t="s">
        <v>758</v>
      </c>
      <c r="M202" t="s">
        <v>759</v>
      </c>
      <c r="N202">
        <v>3.085</v>
      </c>
      <c r="O202">
        <v>0</v>
      </c>
      <c r="P202">
        <v>189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583.05999999999995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3001977</v>
      </c>
      <c r="B203">
        <v>1</v>
      </c>
      <c r="C203" t="s">
        <v>75</v>
      </c>
      <c r="D203" t="s">
        <v>85</v>
      </c>
      <c r="E203" t="s">
        <v>140</v>
      </c>
      <c r="F203" t="s">
        <v>760</v>
      </c>
      <c r="G203" t="s">
        <v>142</v>
      </c>
      <c r="H203" t="s">
        <v>61</v>
      </c>
      <c r="I203" t="s">
        <v>129</v>
      </c>
      <c r="J203" t="s">
        <v>130</v>
      </c>
      <c r="K203" t="s">
        <v>131</v>
      </c>
      <c r="L203" t="s">
        <v>761</v>
      </c>
      <c r="M203" t="s">
        <v>762</v>
      </c>
      <c r="N203">
        <v>0.88400000000000001</v>
      </c>
      <c r="O203">
        <v>0</v>
      </c>
      <c r="P203">
        <v>0</v>
      </c>
      <c r="Q203">
        <v>0</v>
      </c>
      <c r="R203">
        <v>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3.54</v>
      </c>
      <c r="Y203">
        <v>0</v>
      </c>
      <c r="Z203">
        <v>0</v>
      </c>
    </row>
    <row r="204" spans="1:26" x14ac:dyDescent="0.3">
      <c r="A204">
        <v>3002654</v>
      </c>
      <c r="B204">
        <v>1</v>
      </c>
      <c r="C204" t="s">
        <v>75</v>
      </c>
      <c r="D204" t="s">
        <v>82</v>
      </c>
      <c r="E204" t="s">
        <v>140</v>
      </c>
      <c r="F204" t="s">
        <v>763</v>
      </c>
      <c r="G204" t="s">
        <v>166</v>
      </c>
      <c r="H204" t="s">
        <v>61</v>
      </c>
      <c r="I204" t="s">
        <v>129</v>
      </c>
      <c r="J204" t="s">
        <v>130</v>
      </c>
      <c r="K204" t="s">
        <v>131</v>
      </c>
      <c r="L204" t="s">
        <v>764</v>
      </c>
      <c r="M204" t="s">
        <v>765</v>
      </c>
      <c r="N204">
        <v>3.202</v>
      </c>
      <c r="O204">
        <v>0</v>
      </c>
      <c r="P204">
        <v>29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92.85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3000140</v>
      </c>
      <c r="B205">
        <v>1</v>
      </c>
      <c r="C205" t="s">
        <v>75</v>
      </c>
      <c r="D205" t="s">
        <v>85</v>
      </c>
      <c r="E205" t="s">
        <v>169</v>
      </c>
      <c r="F205" t="s">
        <v>766</v>
      </c>
      <c r="G205" t="s">
        <v>136</v>
      </c>
      <c r="H205" t="s">
        <v>61</v>
      </c>
      <c r="I205" t="s">
        <v>129</v>
      </c>
      <c r="J205" t="s">
        <v>130</v>
      </c>
      <c r="K205" t="s">
        <v>137</v>
      </c>
      <c r="L205" t="s">
        <v>767</v>
      </c>
      <c r="M205" t="s">
        <v>768</v>
      </c>
      <c r="N205">
        <v>5.4160000000000004</v>
      </c>
      <c r="O205">
        <v>0</v>
      </c>
      <c r="P205">
        <v>0</v>
      </c>
      <c r="Q205">
        <v>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10.83</v>
      </c>
      <c r="X205">
        <v>0</v>
      </c>
      <c r="Y205">
        <v>0</v>
      </c>
      <c r="Z205">
        <v>0</v>
      </c>
    </row>
    <row r="206" spans="1:26" x14ac:dyDescent="0.3">
      <c r="A206">
        <v>3004923</v>
      </c>
      <c r="B206">
        <v>1</v>
      </c>
      <c r="C206" t="s">
        <v>106</v>
      </c>
      <c r="D206" t="s">
        <v>122</v>
      </c>
      <c r="E206" t="s">
        <v>221</v>
      </c>
      <c r="F206" t="s">
        <v>769</v>
      </c>
      <c r="G206" t="s">
        <v>128</v>
      </c>
      <c r="H206" t="s">
        <v>58</v>
      </c>
      <c r="I206" t="s">
        <v>129</v>
      </c>
      <c r="J206" t="s">
        <v>130</v>
      </c>
      <c r="K206" t="s">
        <v>131</v>
      </c>
      <c r="L206" t="s">
        <v>770</v>
      </c>
      <c r="M206" t="s">
        <v>771</v>
      </c>
      <c r="N206">
        <v>0.38600000000000001</v>
      </c>
      <c r="O206">
        <v>5</v>
      </c>
      <c r="P206">
        <v>178</v>
      </c>
      <c r="Q206">
        <v>0</v>
      </c>
      <c r="R206">
        <v>0</v>
      </c>
      <c r="S206">
        <v>0</v>
      </c>
      <c r="T206">
        <v>0</v>
      </c>
      <c r="U206">
        <v>1.93</v>
      </c>
      <c r="V206">
        <v>68.78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3001466</v>
      </c>
      <c r="B207">
        <v>1</v>
      </c>
      <c r="C207" t="s">
        <v>75</v>
      </c>
      <c r="D207" t="s">
        <v>97</v>
      </c>
      <c r="E207" t="s">
        <v>153</v>
      </c>
      <c r="F207" t="s">
        <v>772</v>
      </c>
      <c r="G207" t="s">
        <v>192</v>
      </c>
      <c r="H207" t="s">
        <v>58</v>
      </c>
      <c r="I207" t="s">
        <v>129</v>
      </c>
      <c r="J207" t="s">
        <v>130</v>
      </c>
      <c r="K207" t="s">
        <v>137</v>
      </c>
      <c r="L207" t="s">
        <v>773</v>
      </c>
      <c r="M207" t="s">
        <v>774</v>
      </c>
      <c r="N207">
        <v>3.5449999999999999</v>
      </c>
      <c r="O207">
        <v>1</v>
      </c>
      <c r="P207">
        <v>3647</v>
      </c>
      <c r="Q207">
        <v>0</v>
      </c>
      <c r="R207">
        <v>0</v>
      </c>
      <c r="S207">
        <v>0</v>
      </c>
      <c r="T207">
        <v>0</v>
      </c>
      <c r="U207">
        <v>3.54</v>
      </c>
      <c r="V207">
        <v>12927.6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3003921</v>
      </c>
      <c r="B208">
        <v>1</v>
      </c>
      <c r="C208" t="s">
        <v>75</v>
      </c>
      <c r="D208" t="s">
        <v>96</v>
      </c>
      <c r="E208" t="s">
        <v>169</v>
      </c>
      <c r="F208" t="s">
        <v>775</v>
      </c>
      <c r="G208" t="s">
        <v>166</v>
      </c>
      <c r="H208" t="s">
        <v>61</v>
      </c>
      <c r="I208" t="s">
        <v>129</v>
      </c>
      <c r="J208" t="s">
        <v>130</v>
      </c>
      <c r="K208" t="s">
        <v>131</v>
      </c>
      <c r="L208" t="s">
        <v>776</v>
      </c>
      <c r="M208" t="s">
        <v>777</v>
      </c>
      <c r="N208">
        <v>2.65</v>
      </c>
      <c r="O208">
        <v>0</v>
      </c>
      <c r="P208">
        <v>165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437.17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3003330</v>
      </c>
      <c r="B209">
        <v>1</v>
      </c>
      <c r="C209" t="s">
        <v>75</v>
      </c>
      <c r="D209" t="s">
        <v>99</v>
      </c>
      <c r="E209" t="s">
        <v>140</v>
      </c>
      <c r="F209" t="s">
        <v>778</v>
      </c>
      <c r="G209" t="s">
        <v>142</v>
      </c>
      <c r="H209" t="s">
        <v>61</v>
      </c>
      <c r="I209" t="s">
        <v>129</v>
      </c>
      <c r="J209" t="s">
        <v>130</v>
      </c>
      <c r="K209" t="s">
        <v>131</v>
      </c>
      <c r="L209" t="s">
        <v>779</v>
      </c>
      <c r="M209" t="s">
        <v>780</v>
      </c>
      <c r="N209">
        <v>0.98699999999999999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51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50.32</v>
      </c>
    </row>
    <row r="210" spans="1:26" x14ac:dyDescent="0.3">
      <c r="A210">
        <v>3001532</v>
      </c>
      <c r="B210">
        <v>1</v>
      </c>
      <c r="C210" t="s">
        <v>75</v>
      </c>
      <c r="D210" t="s">
        <v>77</v>
      </c>
      <c r="E210" t="s">
        <v>145</v>
      </c>
      <c r="F210" t="s">
        <v>781</v>
      </c>
      <c r="G210" t="s">
        <v>206</v>
      </c>
      <c r="H210" t="s">
        <v>61</v>
      </c>
      <c r="I210" t="s">
        <v>129</v>
      </c>
      <c r="J210" t="s">
        <v>130</v>
      </c>
      <c r="K210" t="s">
        <v>131</v>
      </c>
      <c r="L210" t="s">
        <v>782</v>
      </c>
      <c r="M210" t="s">
        <v>783</v>
      </c>
      <c r="N210">
        <v>4.7229999999999999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4.72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3002721</v>
      </c>
      <c r="B211">
        <v>1</v>
      </c>
      <c r="C211" t="s">
        <v>75</v>
      </c>
      <c r="D211" t="s">
        <v>98</v>
      </c>
      <c r="E211" t="s">
        <v>169</v>
      </c>
      <c r="F211" t="s">
        <v>784</v>
      </c>
      <c r="G211" t="s">
        <v>171</v>
      </c>
      <c r="H211" t="s">
        <v>61</v>
      </c>
      <c r="I211" t="s">
        <v>129</v>
      </c>
      <c r="J211" t="s">
        <v>130</v>
      </c>
      <c r="K211" t="s">
        <v>131</v>
      </c>
      <c r="L211" t="s">
        <v>785</v>
      </c>
      <c r="M211" t="s">
        <v>786</v>
      </c>
      <c r="N211">
        <v>0.67</v>
      </c>
      <c r="O211">
        <v>0</v>
      </c>
      <c r="P211">
        <v>44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29.49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3001728</v>
      </c>
      <c r="B212">
        <v>1</v>
      </c>
      <c r="C212" t="s">
        <v>106</v>
      </c>
      <c r="D212" t="s">
        <v>108</v>
      </c>
      <c r="E212" t="s">
        <v>169</v>
      </c>
      <c r="F212" t="s">
        <v>787</v>
      </c>
      <c r="G212" t="s">
        <v>171</v>
      </c>
      <c r="H212" t="s">
        <v>61</v>
      </c>
      <c r="I212" t="s">
        <v>129</v>
      </c>
      <c r="J212" t="s">
        <v>130</v>
      </c>
      <c r="K212" t="s">
        <v>131</v>
      </c>
      <c r="L212" t="s">
        <v>788</v>
      </c>
      <c r="M212" t="s">
        <v>789</v>
      </c>
      <c r="N212">
        <v>1.1100000000000001</v>
      </c>
      <c r="O212">
        <v>0</v>
      </c>
      <c r="P212">
        <v>108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119.87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3003535</v>
      </c>
      <c r="B213">
        <v>1</v>
      </c>
      <c r="C213" t="s">
        <v>106</v>
      </c>
      <c r="D213" t="s">
        <v>122</v>
      </c>
      <c r="E213" t="s">
        <v>145</v>
      </c>
      <c r="F213" t="s">
        <v>790</v>
      </c>
      <c r="G213" t="s">
        <v>206</v>
      </c>
      <c r="H213" t="s">
        <v>61</v>
      </c>
      <c r="I213" t="s">
        <v>129</v>
      </c>
      <c r="J213" t="s">
        <v>130</v>
      </c>
      <c r="K213" t="s">
        <v>131</v>
      </c>
      <c r="L213" t="s">
        <v>791</v>
      </c>
      <c r="M213" t="s">
        <v>792</v>
      </c>
      <c r="N213">
        <v>5.5469999999999997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5.55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3003620</v>
      </c>
      <c r="B214">
        <v>1</v>
      </c>
      <c r="C214" t="s">
        <v>106</v>
      </c>
      <c r="D214" t="s">
        <v>121</v>
      </c>
      <c r="E214" t="s">
        <v>153</v>
      </c>
      <c r="F214" t="s">
        <v>793</v>
      </c>
      <c r="G214" t="s">
        <v>128</v>
      </c>
      <c r="H214" t="s">
        <v>58</v>
      </c>
      <c r="I214" t="s">
        <v>129</v>
      </c>
      <c r="J214" t="s">
        <v>130</v>
      </c>
      <c r="K214" t="s">
        <v>131</v>
      </c>
      <c r="L214" t="s">
        <v>794</v>
      </c>
      <c r="M214" t="s">
        <v>795</v>
      </c>
      <c r="N214">
        <v>1.302</v>
      </c>
      <c r="O214">
        <v>261</v>
      </c>
      <c r="P214">
        <v>336</v>
      </c>
      <c r="Q214">
        <v>0</v>
      </c>
      <c r="R214">
        <v>0</v>
      </c>
      <c r="S214">
        <v>0</v>
      </c>
      <c r="T214">
        <v>0</v>
      </c>
      <c r="U214">
        <v>339.74</v>
      </c>
      <c r="V214">
        <v>437.36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3004644</v>
      </c>
      <c r="B215">
        <v>1</v>
      </c>
      <c r="C215" t="s">
        <v>106</v>
      </c>
      <c r="D215" t="s">
        <v>118</v>
      </c>
      <c r="E215" t="s">
        <v>126</v>
      </c>
      <c r="F215" t="s">
        <v>796</v>
      </c>
      <c r="G215" t="s">
        <v>128</v>
      </c>
      <c r="H215" t="s">
        <v>58</v>
      </c>
      <c r="I215" t="s">
        <v>129</v>
      </c>
      <c r="J215" t="s">
        <v>130</v>
      </c>
      <c r="K215" t="s">
        <v>131</v>
      </c>
      <c r="L215" t="s">
        <v>797</v>
      </c>
      <c r="M215" t="s">
        <v>798</v>
      </c>
      <c r="N215">
        <v>2.028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2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4.0599999999999996</v>
      </c>
    </row>
    <row r="216" spans="1:26" x14ac:dyDescent="0.3">
      <c r="A216">
        <v>3002819</v>
      </c>
      <c r="B216">
        <v>1</v>
      </c>
      <c r="C216" t="s">
        <v>75</v>
      </c>
      <c r="D216" t="s">
        <v>86</v>
      </c>
      <c r="E216" t="s">
        <v>169</v>
      </c>
      <c r="F216" t="s">
        <v>799</v>
      </c>
      <c r="G216" t="s">
        <v>161</v>
      </c>
      <c r="H216" t="s">
        <v>61</v>
      </c>
      <c r="I216" t="s">
        <v>129</v>
      </c>
      <c r="J216" t="s">
        <v>130</v>
      </c>
      <c r="K216" t="s">
        <v>131</v>
      </c>
      <c r="L216" t="s">
        <v>800</v>
      </c>
      <c r="M216" t="s">
        <v>801</v>
      </c>
      <c r="N216">
        <v>2.972</v>
      </c>
      <c r="O216">
        <v>0</v>
      </c>
      <c r="P216">
        <v>176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523.03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3002886</v>
      </c>
      <c r="B217">
        <v>1</v>
      </c>
      <c r="C217" t="s">
        <v>75</v>
      </c>
      <c r="D217" t="s">
        <v>83</v>
      </c>
      <c r="E217" t="s">
        <v>164</v>
      </c>
      <c r="F217" t="s">
        <v>802</v>
      </c>
      <c r="G217" t="s">
        <v>185</v>
      </c>
      <c r="H217" t="s">
        <v>61</v>
      </c>
      <c r="I217" t="s">
        <v>129</v>
      </c>
      <c r="J217" t="s">
        <v>130</v>
      </c>
      <c r="K217" t="s">
        <v>131</v>
      </c>
      <c r="L217" t="s">
        <v>803</v>
      </c>
      <c r="M217" t="s">
        <v>804</v>
      </c>
      <c r="N217">
        <v>8.84</v>
      </c>
      <c r="O217">
        <v>0</v>
      </c>
      <c r="P217">
        <v>0</v>
      </c>
      <c r="Q217">
        <v>0</v>
      </c>
      <c r="R217">
        <v>12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106.08</v>
      </c>
      <c r="Y217">
        <v>0</v>
      </c>
      <c r="Z217">
        <v>0</v>
      </c>
    </row>
    <row r="218" spans="1:26" x14ac:dyDescent="0.3">
      <c r="A218">
        <v>3003242</v>
      </c>
      <c r="B218">
        <v>1</v>
      </c>
      <c r="C218" t="s">
        <v>75</v>
      </c>
      <c r="D218" t="s">
        <v>74</v>
      </c>
      <c r="E218" t="s">
        <v>145</v>
      </c>
      <c r="F218" t="s">
        <v>805</v>
      </c>
      <c r="G218" t="s">
        <v>147</v>
      </c>
      <c r="H218" t="s">
        <v>61</v>
      </c>
      <c r="I218" t="s">
        <v>129</v>
      </c>
      <c r="J218" t="s">
        <v>130</v>
      </c>
      <c r="K218" t="s">
        <v>131</v>
      </c>
      <c r="L218" t="s">
        <v>806</v>
      </c>
      <c r="M218" t="s">
        <v>807</v>
      </c>
      <c r="N218">
        <v>2.31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2.31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3000587</v>
      </c>
      <c r="B219">
        <v>1</v>
      </c>
      <c r="C219" t="s">
        <v>75</v>
      </c>
      <c r="D219" t="s">
        <v>94</v>
      </c>
      <c r="E219" t="s">
        <v>169</v>
      </c>
      <c r="F219" t="s">
        <v>808</v>
      </c>
      <c r="G219" t="s">
        <v>192</v>
      </c>
      <c r="H219" t="s">
        <v>61</v>
      </c>
      <c r="I219" t="s">
        <v>129</v>
      </c>
      <c r="J219" t="s">
        <v>130</v>
      </c>
      <c r="K219" t="s">
        <v>137</v>
      </c>
      <c r="L219" t="s">
        <v>809</v>
      </c>
      <c r="M219" t="s">
        <v>810</v>
      </c>
      <c r="N219">
        <v>4.6909999999999998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95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445.66</v>
      </c>
    </row>
    <row r="220" spans="1:26" x14ac:dyDescent="0.3">
      <c r="A220">
        <v>3004436</v>
      </c>
      <c r="B220">
        <v>1</v>
      </c>
      <c r="C220" t="s">
        <v>106</v>
      </c>
      <c r="D220" t="s">
        <v>122</v>
      </c>
      <c r="E220" t="s">
        <v>153</v>
      </c>
      <c r="F220" t="s">
        <v>811</v>
      </c>
      <c r="G220" t="s">
        <v>181</v>
      </c>
      <c r="H220" t="s">
        <v>58</v>
      </c>
      <c r="I220" t="s">
        <v>129</v>
      </c>
      <c r="J220" t="s">
        <v>130</v>
      </c>
      <c r="K220" t="s">
        <v>137</v>
      </c>
      <c r="L220" t="s">
        <v>812</v>
      </c>
      <c r="M220" t="s">
        <v>813</v>
      </c>
      <c r="N220">
        <v>6.1859999999999999</v>
      </c>
      <c r="O220">
        <v>0</v>
      </c>
      <c r="P220">
        <v>260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1608.31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3003977</v>
      </c>
      <c r="B221">
        <v>1</v>
      </c>
      <c r="C221" t="s">
        <v>75</v>
      </c>
      <c r="D221" t="s">
        <v>103</v>
      </c>
      <c r="E221" t="s">
        <v>145</v>
      </c>
      <c r="F221" t="s">
        <v>814</v>
      </c>
      <c r="G221" t="s">
        <v>147</v>
      </c>
      <c r="H221" t="s">
        <v>61</v>
      </c>
      <c r="I221" t="s">
        <v>129</v>
      </c>
      <c r="J221" t="s">
        <v>130</v>
      </c>
      <c r="K221" t="s">
        <v>131</v>
      </c>
      <c r="L221" t="s">
        <v>815</v>
      </c>
      <c r="M221" t="s">
        <v>816</v>
      </c>
      <c r="N221">
        <v>0.94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0.94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3019004</v>
      </c>
      <c r="B222">
        <v>1</v>
      </c>
      <c r="C222" t="s">
        <v>75</v>
      </c>
      <c r="D222" t="s">
        <v>95</v>
      </c>
      <c r="E222" t="s">
        <v>145</v>
      </c>
      <c r="F222" t="s">
        <v>817</v>
      </c>
      <c r="G222" t="s">
        <v>256</v>
      </c>
      <c r="H222" t="s">
        <v>61</v>
      </c>
      <c r="I222" t="s">
        <v>129</v>
      </c>
      <c r="J222" t="s">
        <v>130</v>
      </c>
      <c r="K222" t="s">
        <v>131</v>
      </c>
      <c r="L222" t="s">
        <v>818</v>
      </c>
      <c r="M222" t="s">
        <v>819</v>
      </c>
      <c r="N222">
        <v>1.0580000000000001</v>
      </c>
      <c r="O222">
        <v>0</v>
      </c>
      <c r="P222">
        <v>14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14.81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3003518</v>
      </c>
      <c r="B223">
        <v>1</v>
      </c>
      <c r="C223" t="s">
        <v>106</v>
      </c>
      <c r="D223" t="s">
        <v>122</v>
      </c>
      <c r="E223" t="s">
        <v>145</v>
      </c>
      <c r="F223" t="s">
        <v>820</v>
      </c>
      <c r="G223" t="s">
        <v>206</v>
      </c>
      <c r="H223" t="s">
        <v>61</v>
      </c>
      <c r="I223" t="s">
        <v>129</v>
      </c>
      <c r="J223" t="s">
        <v>130</v>
      </c>
      <c r="K223" t="s">
        <v>131</v>
      </c>
      <c r="L223" t="s">
        <v>821</v>
      </c>
      <c r="M223" t="s">
        <v>822</v>
      </c>
      <c r="N223">
        <v>3.0859999999999999</v>
      </c>
      <c r="O223">
        <v>0</v>
      </c>
      <c r="P223">
        <v>7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21.6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3001501</v>
      </c>
      <c r="B224">
        <v>1</v>
      </c>
      <c r="C224" t="s">
        <v>106</v>
      </c>
      <c r="D224" t="s">
        <v>122</v>
      </c>
      <c r="E224" t="s">
        <v>140</v>
      </c>
      <c r="F224" t="s">
        <v>823</v>
      </c>
      <c r="G224" t="s">
        <v>142</v>
      </c>
      <c r="H224" t="s">
        <v>61</v>
      </c>
      <c r="I224" t="s">
        <v>129</v>
      </c>
      <c r="J224" t="s">
        <v>130</v>
      </c>
      <c r="K224" t="s">
        <v>131</v>
      </c>
      <c r="L224" t="s">
        <v>824</v>
      </c>
      <c r="M224" t="s">
        <v>825</v>
      </c>
      <c r="N224">
        <v>5.3780000000000001</v>
      </c>
      <c r="O224">
        <v>0</v>
      </c>
      <c r="P224">
        <v>20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107.57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3010246</v>
      </c>
      <c r="B225">
        <v>1</v>
      </c>
      <c r="C225" t="s">
        <v>75</v>
      </c>
      <c r="D225" t="s">
        <v>79</v>
      </c>
      <c r="E225" t="s">
        <v>221</v>
      </c>
      <c r="F225" t="s">
        <v>826</v>
      </c>
      <c r="G225" t="s">
        <v>128</v>
      </c>
      <c r="H225" t="s">
        <v>58</v>
      </c>
      <c r="I225" t="s">
        <v>129</v>
      </c>
      <c r="J225" t="s">
        <v>130</v>
      </c>
      <c r="K225" t="s">
        <v>131</v>
      </c>
      <c r="L225" t="s">
        <v>827</v>
      </c>
      <c r="M225" t="s">
        <v>828</v>
      </c>
      <c r="N225">
        <v>0.55500000000000005</v>
      </c>
      <c r="O225">
        <v>0</v>
      </c>
      <c r="P225">
        <v>0</v>
      </c>
      <c r="Q225">
        <v>0</v>
      </c>
      <c r="R225">
        <v>0</v>
      </c>
      <c r="S225">
        <v>2</v>
      </c>
      <c r="T225">
        <v>314</v>
      </c>
      <c r="U225">
        <v>0</v>
      </c>
      <c r="V225">
        <v>0</v>
      </c>
      <c r="W225">
        <v>0</v>
      </c>
      <c r="X225">
        <v>0</v>
      </c>
      <c r="Y225">
        <v>1.1100000000000001</v>
      </c>
      <c r="Z225">
        <v>174.18</v>
      </c>
    </row>
    <row r="226" spans="1:26" x14ac:dyDescent="0.3">
      <c r="A226">
        <v>3002667</v>
      </c>
      <c r="B226">
        <v>1</v>
      </c>
      <c r="C226" t="s">
        <v>75</v>
      </c>
      <c r="D226" t="s">
        <v>91</v>
      </c>
      <c r="E226" t="s">
        <v>169</v>
      </c>
      <c r="F226" t="s">
        <v>829</v>
      </c>
      <c r="G226" t="s">
        <v>171</v>
      </c>
      <c r="H226" t="s">
        <v>61</v>
      </c>
      <c r="I226" t="s">
        <v>129</v>
      </c>
      <c r="J226" t="s">
        <v>130</v>
      </c>
      <c r="K226" t="s">
        <v>131</v>
      </c>
      <c r="L226" t="s">
        <v>830</v>
      </c>
      <c r="M226" t="s">
        <v>831</v>
      </c>
      <c r="N226">
        <v>0.61099999999999999</v>
      </c>
      <c r="O226">
        <v>0</v>
      </c>
      <c r="P226">
        <v>596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364.06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3004929</v>
      </c>
      <c r="B227">
        <v>1</v>
      </c>
      <c r="C227" t="s">
        <v>75</v>
      </c>
      <c r="D227" t="s">
        <v>100</v>
      </c>
      <c r="E227" t="s">
        <v>153</v>
      </c>
      <c r="F227" t="s">
        <v>832</v>
      </c>
      <c r="G227" t="s">
        <v>128</v>
      </c>
      <c r="H227" t="s">
        <v>58</v>
      </c>
      <c r="I227" t="s">
        <v>129</v>
      </c>
      <c r="J227" t="s">
        <v>130</v>
      </c>
      <c r="K227" t="s">
        <v>131</v>
      </c>
      <c r="L227" t="s">
        <v>833</v>
      </c>
      <c r="M227" t="s">
        <v>834</v>
      </c>
      <c r="N227">
        <v>1.877</v>
      </c>
      <c r="O227">
        <v>0</v>
      </c>
      <c r="P227">
        <v>13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24.4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3003819</v>
      </c>
      <c r="B228">
        <v>1</v>
      </c>
      <c r="C228" t="s">
        <v>75</v>
      </c>
      <c r="D228" t="s">
        <v>95</v>
      </c>
      <c r="E228" t="s">
        <v>145</v>
      </c>
      <c r="F228" t="s">
        <v>835</v>
      </c>
      <c r="G228" t="s">
        <v>206</v>
      </c>
      <c r="H228" t="s">
        <v>61</v>
      </c>
      <c r="I228" t="s">
        <v>129</v>
      </c>
      <c r="J228" t="s">
        <v>130</v>
      </c>
      <c r="K228" t="s">
        <v>131</v>
      </c>
      <c r="L228" t="s">
        <v>836</v>
      </c>
      <c r="M228" t="s">
        <v>837</v>
      </c>
      <c r="N228">
        <v>3.052</v>
      </c>
      <c r="O228">
        <v>0</v>
      </c>
      <c r="P228">
        <v>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6.1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3003965</v>
      </c>
      <c r="B229">
        <v>1</v>
      </c>
      <c r="C229" t="s">
        <v>75</v>
      </c>
      <c r="D229" t="s">
        <v>77</v>
      </c>
      <c r="E229" t="s">
        <v>140</v>
      </c>
      <c r="F229" t="s">
        <v>838</v>
      </c>
      <c r="G229" t="s">
        <v>142</v>
      </c>
      <c r="H229" t="s">
        <v>61</v>
      </c>
      <c r="I229" t="s">
        <v>129</v>
      </c>
      <c r="J229" t="s">
        <v>130</v>
      </c>
      <c r="K229" t="s">
        <v>131</v>
      </c>
      <c r="L229" t="s">
        <v>839</v>
      </c>
      <c r="M229" t="s">
        <v>840</v>
      </c>
      <c r="N229">
        <v>1.792</v>
      </c>
      <c r="O229">
        <v>0</v>
      </c>
      <c r="P229">
        <v>47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84.2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3000205</v>
      </c>
      <c r="B230">
        <v>1</v>
      </c>
      <c r="C230" t="s">
        <v>106</v>
      </c>
      <c r="D230" t="s">
        <v>121</v>
      </c>
      <c r="E230" t="s">
        <v>126</v>
      </c>
      <c r="F230" t="s">
        <v>841</v>
      </c>
      <c r="G230" t="s">
        <v>136</v>
      </c>
      <c r="H230" t="s">
        <v>58</v>
      </c>
      <c r="I230" t="s">
        <v>129</v>
      </c>
      <c r="J230" t="s">
        <v>130</v>
      </c>
      <c r="K230" t="s">
        <v>137</v>
      </c>
      <c r="L230" t="s">
        <v>842</v>
      </c>
      <c r="M230" t="s">
        <v>843</v>
      </c>
      <c r="N230">
        <v>1.244</v>
      </c>
      <c r="O230">
        <v>0</v>
      </c>
      <c r="P230">
        <v>136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169.17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3004520</v>
      </c>
      <c r="B231">
        <v>2</v>
      </c>
      <c r="C231" t="s">
        <v>75</v>
      </c>
      <c r="D231" t="s">
        <v>99</v>
      </c>
      <c r="E231" t="s">
        <v>169</v>
      </c>
      <c r="F231" t="s">
        <v>844</v>
      </c>
      <c r="G231" t="s">
        <v>142</v>
      </c>
      <c r="H231" t="s">
        <v>61</v>
      </c>
      <c r="I231" t="s">
        <v>129</v>
      </c>
      <c r="J231" t="s">
        <v>130</v>
      </c>
      <c r="K231" t="s">
        <v>131</v>
      </c>
      <c r="L231" t="s">
        <v>845</v>
      </c>
      <c r="M231" t="s">
        <v>846</v>
      </c>
      <c r="N231">
        <v>0.628</v>
      </c>
      <c r="O231">
        <v>0</v>
      </c>
      <c r="P231">
        <v>38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23.87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3004033</v>
      </c>
      <c r="B232">
        <v>1</v>
      </c>
      <c r="C232" t="s">
        <v>75</v>
      </c>
      <c r="D232" t="s">
        <v>91</v>
      </c>
      <c r="E232" t="s">
        <v>134</v>
      </c>
      <c r="F232" t="s">
        <v>847</v>
      </c>
      <c r="G232" t="s">
        <v>128</v>
      </c>
      <c r="H232" t="s">
        <v>58</v>
      </c>
      <c r="I232" t="s">
        <v>129</v>
      </c>
      <c r="J232" t="s">
        <v>130</v>
      </c>
      <c r="K232" t="s">
        <v>131</v>
      </c>
      <c r="L232" t="s">
        <v>848</v>
      </c>
      <c r="M232" t="s">
        <v>849</v>
      </c>
      <c r="N232">
        <v>1.903</v>
      </c>
      <c r="O232">
        <v>5</v>
      </c>
      <c r="P232">
        <v>6592</v>
      </c>
      <c r="Q232">
        <v>0</v>
      </c>
      <c r="R232">
        <v>0</v>
      </c>
      <c r="S232">
        <v>0</v>
      </c>
      <c r="T232">
        <v>0</v>
      </c>
      <c r="U232">
        <v>9.51</v>
      </c>
      <c r="V232">
        <v>12541.28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3002726</v>
      </c>
      <c r="B233">
        <v>1</v>
      </c>
      <c r="C233" t="s">
        <v>75</v>
      </c>
      <c r="D233" t="s">
        <v>77</v>
      </c>
      <c r="E233" t="s">
        <v>145</v>
      </c>
      <c r="F233" t="s">
        <v>850</v>
      </c>
      <c r="G233" t="s">
        <v>206</v>
      </c>
      <c r="H233" t="s">
        <v>61</v>
      </c>
      <c r="I233" t="s">
        <v>129</v>
      </c>
      <c r="J233" t="s">
        <v>130</v>
      </c>
      <c r="K233" t="s">
        <v>131</v>
      </c>
      <c r="L233" t="s">
        <v>851</v>
      </c>
      <c r="M233" t="s">
        <v>852</v>
      </c>
      <c r="N233">
        <v>1.7450000000000001</v>
      </c>
      <c r="O233">
        <v>0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1.74</v>
      </c>
      <c r="Y233">
        <v>0</v>
      </c>
      <c r="Z233">
        <v>0</v>
      </c>
    </row>
    <row r="234" spans="1:26" x14ac:dyDescent="0.3">
      <c r="A234">
        <v>3002568</v>
      </c>
      <c r="B234">
        <v>1</v>
      </c>
      <c r="C234" t="s">
        <v>75</v>
      </c>
      <c r="D234" t="s">
        <v>95</v>
      </c>
      <c r="E234" t="s">
        <v>164</v>
      </c>
      <c r="F234" t="s">
        <v>853</v>
      </c>
      <c r="G234" t="s">
        <v>854</v>
      </c>
      <c r="H234" t="s">
        <v>61</v>
      </c>
      <c r="I234" t="s">
        <v>129</v>
      </c>
      <c r="J234" t="s">
        <v>130</v>
      </c>
      <c r="K234" t="s">
        <v>131</v>
      </c>
      <c r="L234" t="s">
        <v>855</v>
      </c>
      <c r="M234" t="s">
        <v>856</v>
      </c>
      <c r="N234">
        <v>1.5209999999999999</v>
      </c>
      <c r="O234">
        <v>0</v>
      </c>
      <c r="P234">
        <v>195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296.62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3001704</v>
      </c>
      <c r="B235">
        <v>1</v>
      </c>
      <c r="C235" t="s">
        <v>75</v>
      </c>
      <c r="D235" t="s">
        <v>78</v>
      </c>
      <c r="E235" t="s">
        <v>140</v>
      </c>
      <c r="F235" t="s">
        <v>857</v>
      </c>
      <c r="G235" t="s">
        <v>142</v>
      </c>
      <c r="H235" t="s">
        <v>61</v>
      </c>
      <c r="I235" t="s">
        <v>129</v>
      </c>
      <c r="J235" t="s">
        <v>130</v>
      </c>
      <c r="K235" t="s">
        <v>131</v>
      </c>
      <c r="L235" t="s">
        <v>858</v>
      </c>
      <c r="M235" t="s">
        <v>859</v>
      </c>
      <c r="N235">
        <v>3.762</v>
      </c>
      <c r="O235">
        <v>0</v>
      </c>
      <c r="P235">
        <v>68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255.83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3001760</v>
      </c>
      <c r="B236">
        <v>1</v>
      </c>
      <c r="C236" t="s">
        <v>75</v>
      </c>
      <c r="D236" t="s">
        <v>103</v>
      </c>
      <c r="E236" t="s">
        <v>126</v>
      </c>
      <c r="F236" t="s">
        <v>860</v>
      </c>
      <c r="G236" t="s">
        <v>128</v>
      </c>
      <c r="H236" t="s">
        <v>58</v>
      </c>
      <c r="I236" t="s">
        <v>129</v>
      </c>
      <c r="J236" t="s">
        <v>130</v>
      </c>
      <c r="K236" t="s">
        <v>131</v>
      </c>
      <c r="L236" t="s">
        <v>861</v>
      </c>
      <c r="M236" t="s">
        <v>862</v>
      </c>
      <c r="N236">
        <v>0.34</v>
      </c>
      <c r="O236">
        <v>63</v>
      </c>
      <c r="P236">
        <v>3239</v>
      </c>
      <c r="Q236">
        <v>0</v>
      </c>
      <c r="R236">
        <v>0</v>
      </c>
      <c r="S236">
        <v>0</v>
      </c>
      <c r="T236">
        <v>0</v>
      </c>
      <c r="U236">
        <v>21.43</v>
      </c>
      <c r="V236">
        <v>1101.8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3002342</v>
      </c>
      <c r="B237">
        <v>1</v>
      </c>
      <c r="C237" t="s">
        <v>75</v>
      </c>
      <c r="D237" t="s">
        <v>74</v>
      </c>
      <c r="E237" t="s">
        <v>140</v>
      </c>
      <c r="F237" t="s">
        <v>863</v>
      </c>
      <c r="G237" t="s">
        <v>161</v>
      </c>
      <c r="H237" t="s">
        <v>61</v>
      </c>
      <c r="I237" t="s">
        <v>129</v>
      </c>
      <c r="J237" t="s">
        <v>130</v>
      </c>
      <c r="K237" t="s">
        <v>131</v>
      </c>
      <c r="L237" t="s">
        <v>864</v>
      </c>
      <c r="M237" t="s">
        <v>865</v>
      </c>
      <c r="N237">
        <v>1.375</v>
      </c>
      <c r="O237">
        <v>0</v>
      </c>
      <c r="P237">
        <v>108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148.53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3003952</v>
      </c>
      <c r="B238">
        <v>2</v>
      </c>
      <c r="C238" t="s">
        <v>75</v>
      </c>
      <c r="D238" t="s">
        <v>83</v>
      </c>
      <c r="E238" t="s">
        <v>169</v>
      </c>
      <c r="F238" t="s">
        <v>647</v>
      </c>
      <c r="G238" t="s">
        <v>378</v>
      </c>
      <c r="H238" t="s">
        <v>61</v>
      </c>
      <c r="I238" t="s">
        <v>129</v>
      </c>
      <c r="J238" t="s">
        <v>59</v>
      </c>
      <c r="K238" t="s">
        <v>131</v>
      </c>
      <c r="L238" t="s">
        <v>866</v>
      </c>
      <c r="M238" t="s">
        <v>867</v>
      </c>
      <c r="N238">
        <v>1.532</v>
      </c>
      <c r="O238">
        <v>0</v>
      </c>
      <c r="P238">
        <v>0</v>
      </c>
      <c r="Q238">
        <v>0</v>
      </c>
      <c r="R238">
        <v>233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356.88</v>
      </c>
      <c r="Y238">
        <v>0</v>
      </c>
      <c r="Z238">
        <v>0</v>
      </c>
    </row>
    <row r="239" spans="1:26" x14ac:dyDescent="0.3">
      <c r="A239">
        <v>3000147</v>
      </c>
      <c r="B239">
        <v>1</v>
      </c>
      <c r="C239" t="s">
        <v>75</v>
      </c>
      <c r="D239" t="s">
        <v>100</v>
      </c>
      <c r="E239" t="s">
        <v>169</v>
      </c>
      <c r="F239" t="s">
        <v>868</v>
      </c>
      <c r="G239" t="s">
        <v>136</v>
      </c>
      <c r="H239" t="s">
        <v>61</v>
      </c>
      <c r="I239" t="s">
        <v>129</v>
      </c>
      <c r="J239" t="s">
        <v>130</v>
      </c>
      <c r="K239" t="s">
        <v>137</v>
      </c>
      <c r="L239" t="s">
        <v>869</v>
      </c>
      <c r="M239" t="s">
        <v>870</v>
      </c>
      <c r="N239">
        <v>4.798</v>
      </c>
      <c r="O239">
        <v>0</v>
      </c>
      <c r="P239">
        <v>191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916.38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3000123</v>
      </c>
      <c r="B240">
        <v>1</v>
      </c>
      <c r="C240" t="s">
        <v>75</v>
      </c>
      <c r="D240" t="s">
        <v>82</v>
      </c>
      <c r="E240" t="s">
        <v>169</v>
      </c>
      <c r="F240" t="s">
        <v>871</v>
      </c>
      <c r="G240" t="s">
        <v>192</v>
      </c>
      <c r="H240" t="s">
        <v>61</v>
      </c>
      <c r="I240" t="s">
        <v>129</v>
      </c>
      <c r="J240" t="s">
        <v>130</v>
      </c>
      <c r="K240" t="s">
        <v>137</v>
      </c>
      <c r="L240" t="s">
        <v>872</v>
      </c>
      <c r="M240" t="s">
        <v>873</v>
      </c>
      <c r="N240">
        <v>7.9160000000000004</v>
      </c>
      <c r="O240">
        <v>0</v>
      </c>
      <c r="P240">
        <v>694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5493.78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3001916</v>
      </c>
      <c r="B241">
        <v>1</v>
      </c>
      <c r="C241" t="s">
        <v>75</v>
      </c>
      <c r="D241" t="s">
        <v>95</v>
      </c>
      <c r="E241" t="s">
        <v>140</v>
      </c>
      <c r="F241" t="s">
        <v>874</v>
      </c>
      <c r="G241" t="s">
        <v>142</v>
      </c>
      <c r="H241" t="s">
        <v>61</v>
      </c>
      <c r="I241" t="s">
        <v>129</v>
      </c>
      <c r="J241" t="s">
        <v>130</v>
      </c>
      <c r="K241" t="s">
        <v>131</v>
      </c>
      <c r="L241" t="s">
        <v>875</v>
      </c>
      <c r="M241" t="s">
        <v>876</v>
      </c>
      <c r="N241">
        <v>0.80300000000000005</v>
      </c>
      <c r="O241">
        <v>0</v>
      </c>
      <c r="P241">
        <v>224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179.78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3004955</v>
      </c>
      <c r="B242">
        <v>1</v>
      </c>
      <c r="C242" t="s">
        <v>106</v>
      </c>
      <c r="D242" t="s">
        <v>119</v>
      </c>
      <c r="E242" t="s">
        <v>140</v>
      </c>
      <c r="F242" t="s">
        <v>877</v>
      </c>
      <c r="G242" t="s">
        <v>142</v>
      </c>
      <c r="H242" t="s">
        <v>61</v>
      </c>
      <c r="I242" t="s">
        <v>129</v>
      </c>
      <c r="J242" t="s">
        <v>130</v>
      </c>
      <c r="K242" t="s">
        <v>131</v>
      </c>
      <c r="L242" t="s">
        <v>878</v>
      </c>
      <c r="M242" t="s">
        <v>879</v>
      </c>
      <c r="N242">
        <v>2.2839999999999998</v>
      </c>
      <c r="O242">
        <v>0</v>
      </c>
      <c r="P242">
        <v>64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146.16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3003886</v>
      </c>
      <c r="B243">
        <v>1</v>
      </c>
      <c r="C243" t="s">
        <v>75</v>
      </c>
      <c r="D243" t="s">
        <v>104</v>
      </c>
      <c r="E243" t="s">
        <v>145</v>
      </c>
      <c r="F243" t="s">
        <v>880</v>
      </c>
      <c r="G243" t="s">
        <v>206</v>
      </c>
      <c r="H243" t="s">
        <v>61</v>
      </c>
      <c r="I243" t="s">
        <v>129</v>
      </c>
      <c r="J243" t="s">
        <v>130</v>
      </c>
      <c r="K243" t="s">
        <v>131</v>
      </c>
      <c r="L243" t="s">
        <v>881</v>
      </c>
      <c r="M243" t="s">
        <v>882</v>
      </c>
      <c r="N243">
        <v>3.508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3.51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3018998</v>
      </c>
      <c r="B244">
        <v>1</v>
      </c>
      <c r="C244" t="s">
        <v>75</v>
      </c>
      <c r="D244" t="s">
        <v>95</v>
      </c>
      <c r="E244" t="s">
        <v>145</v>
      </c>
      <c r="F244" t="s">
        <v>883</v>
      </c>
      <c r="G244" t="s">
        <v>206</v>
      </c>
      <c r="H244" t="s">
        <v>61</v>
      </c>
      <c r="I244" t="s">
        <v>129</v>
      </c>
      <c r="J244" t="s">
        <v>130</v>
      </c>
      <c r="K244" t="s">
        <v>131</v>
      </c>
      <c r="L244" t="s">
        <v>884</v>
      </c>
      <c r="M244" t="s">
        <v>885</v>
      </c>
      <c r="N244">
        <v>1.8380000000000001</v>
      </c>
      <c r="O244">
        <v>0</v>
      </c>
      <c r="P244">
        <v>127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233.46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3002575</v>
      </c>
      <c r="B245">
        <v>1</v>
      </c>
      <c r="C245" t="s">
        <v>75</v>
      </c>
      <c r="D245" t="s">
        <v>97</v>
      </c>
      <c r="E245" t="s">
        <v>221</v>
      </c>
      <c r="F245" t="s">
        <v>886</v>
      </c>
      <c r="G245" t="s">
        <v>128</v>
      </c>
      <c r="H245" t="s">
        <v>58</v>
      </c>
      <c r="I245" t="s">
        <v>129</v>
      </c>
      <c r="J245" t="s">
        <v>130</v>
      </c>
      <c r="K245" t="s">
        <v>131</v>
      </c>
      <c r="L245" t="s">
        <v>887</v>
      </c>
      <c r="M245" t="s">
        <v>888</v>
      </c>
      <c r="N245">
        <v>0.56899999999999995</v>
      </c>
      <c r="O245">
        <v>7</v>
      </c>
      <c r="P245">
        <v>7002</v>
      </c>
      <c r="Q245">
        <v>0</v>
      </c>
      <c r="R245">
        <v>0</v>
      </c>
      <c r="S245">
        <v>0</v>
      </c>
      <c r="T245">
        <v>0</v>
      </c>
      <c r="U245">
        <v>3.98</v>
      </c>
      <c r="V245">
        <v>3985.31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3003440</v>
      </c>
      <c r="B246">
        <v>1</v>
      </c>
      <c r="C246" t="s">
        <v>75</v>
      </c>
      <c r="D246" t="s">
        <v>76</v>
      </c>
      <c r="E246" t="s">
        <v>164</v>
      </c>
      <c r="F246" t="s">
        <v>889</v>
      </c>
      <c r="G246" t="s">
        <v>185</v>
      </c>
      <c r="H246" t="s">
        <v>61</v>
      </c>
      <c r="I246" t="s">
        <v>129</v>
      </c>
      <c r="J246" t="s">
        <v>130</v>
      </c>
      <c r="K246" t="s">
        <v>131</v>
      </c>
      <c r="L246" t="s">
        <v>890</v>
      </c>
      <c r="M246" t="s">
        <v>891</v>
      </c>
      <c r="N246">
        <v>2.8730000000000002</v>
      </c>
      <c r="O246">
        <v>0</v>
      </c>
      <c r="P246">
        <v>113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324.7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3002001</v>
      </c>
      <c r="B247">
        <v>1</v>
      </c>
      <c r="C247" t="s">
        <v>75</v>
      </c>
      <c r="D247" t="s">
        <v>97</v>
      </c>
      <c r="E247" t="s">
        <v>140</v>
      </c>
      <c r="F247" t="s">
        <v>892</v>
      </c>
      <c r="G247" t="s">
        <v>166</v>
      </c>
      <c r="H247" t="s">
        <v>61</v>
      </c>
      <c r="I247" t="s">
        <v>129</v>
      </c>
      <c r="J247" t="s">
        <v>130</v>
      </c>
      <c r="K247" t="s">
        <v>131</v>
      </c>
      <c r="L247" t="s">
        <v>893</v>
      </c>
      <c r="M247" t="s">
        <v>894</v>
      </c>
      <c r="N247">
        <v>2.99</v>
      </c>
      <c r="O247">
        <v>0</v>
      </c>
      <c r="P247">
        <v>24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71.75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3015180</v>
      </c>
      <c r="B248">
        <v>1</v>
      </c>
      <c r="C248" t="s">
        <v>106</v>
      </c>
      <c r="D248" t="s">
        <v>114</v>
      </c>
      <c r="E248" t="s">
        <v>153</v>
      </c>
      <c r="F248" t="s">
        <v>895</v>
      </c>
      <c r="G248" t="s">
        <v>196</v>
      </c>
      <c r="H248" t="s">
        <v>58</v>
      </c>
      <c r="I248" t="s">
        <v>129</v>
      </c>
      <c r="J248" t="s">
        <v>130</v>
      </c>
      <c r="K248" t="s">
        <v>131</v>
      </c>
      <c r="L248" t="s">
        <v>896</v>
      </c>
      <c r="M248" t="s">
        <v>897</v>
      </c>
      <c r="N248">
        <v>2.64</v>
      </c>
      <c r="O248">
        <v>0</v>
      </c>
      <c r="P248">
        <v>0</v>
      </c>
      <c r="Q248">
        <v>0</v>
      </c>
      <c r="R248">
        <v>0</v>
      </c>
      <c r="S248">
        <v>20</v>
      </c>
      <c r="T248">
        <v>154</v>
      </c>
      <c r="U248">
        <v>0</v>
      </c>
      <c r="V248">
        <v>0</v>
      </c>
      <c r="W248">
        <v>0</v>
      </c>
      <c r="X248">
        <v>0</v>
      </c>
      <c r="Y248">
        <v>52.8</v>
      </c>
      <c r="Z248">
        <v>406.54</v>
      </c>
    </row>
    <row r="249" spans="1:26" x14ac:dyDescent="0.3">
      <c r="A249">
        <v>3012674</v>
      </c>
      <c r="B249">
        <v>1</v>
      </c>
      <c r="C249" t="s">
        <v>106</v>
      </c>
      <c r="D249" t="s">
        <v>122</v>
      </c>
      <c r="E249" t="s">
        <v>169</v>
      </c>
      <c r="F249" t="s">
        <v>898</v>
      </c>
      <c r="G249" t="s">
        <v>161</v>
      </c>
      <c r="H249" t="s">
        <v>61</v>
      </c>
      <c r="I249" t="s">
        <v>129</v>
      </c>
      <c r="J249" t="s">
        <v>130</v>
      </c>
      <c r="K249" t="s">
        <v>131</v>
      </c>
      <c r="L249" t="s">
        <v>899</v>
      </c>
      <c r="M249" t="s">
        <v>900</v>
      </c>
      <c r="N249">
        <v>1.45</v>
      </c>
      <c r="O249">
        <v>0</v>
      </c>
      <c r="P249">
        <v>112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162.37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3002622</v>
      </c>
      <c r="B250">
        <v>1</v>
      </c>
      <c r="C250" t="s">
        <v>75</v>
      </c>
      <c r="D250" t="s">
        <v>91</v>
      </c>
      <c r="E250" t="s">
        <v>145</v>
      </c>
      <c r="F250" t="s">
        <v>901</v>
      </c>
      <c r="G250" t="s">
        <v>206</v>
      </c>
      <c r="H250" t="s">
        <v>61</v>
      </c>
      <c r="I250" t="s">
        <v>129</v>
      </c>
      <c r="J250" t="s">
        <v>130</v>
      </c>
      <c r="K250" t="s">
        <v>131</v>
      </c>
      <c r="L250" t="s">
        <v>902</v>
      </c>
      <c r="M250" t="s">
        <v>903</v>
      </c>
      <c r="N250">
        <v>2.09</v>
      </c>
      <c r="O250">
        <v>0</v>
      </c>
      <c r="P250">
        <v>5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10.45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3001525</v>
      </c>
      <c r="B251">
        <v>1</v>
      </c>
      <c r="C251" t="s">
        <v>106</v>
      </c>
      <c r="D251" t="s">
        <v>108</v>
      </c>
      <c r="E251" t="s">
        <v>221</v>
      </c>
      <c r="F251" t="s">
        <v>904</v>
      </c>
      <c r="G251" t="s">
        <v>374</v>
      </c>
      <c r="H251" t="s">
        <v>58</v>
      </c>
      <c r="I251" t="s">
        <v>129</v>
      </c>
      <c r="J251" t="s">
        <v>130</v>
      </c>
      <c r="K251" t="s">
        <v>137</v>
      </c>
      <c r="L251" t="s">
        <v>905</v>
      </c>
      <c r="M251" t="s">
        <v>906</v>
      </c>
      <c r="N251">
        <v>0.45300000000000001</v>
      </c>
      <c r="O251">
        <v>13</v>
      </c>
      <c r="P251">
        <v>13081</v>
      </c>
      <c r="Q251">
        <v>0</v>
      </c>
      <c r="R251">
        <v>0</v>
      </c>
      <c r="S251">
        <v>0</v>
      </c>
      <c r="T251">
        <v>0</v>
      </c>
      <c r="U251">
        <v>5.89</v>
      </c>
      <c r="V251">
        <v>5926.42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3003634</v>
      </c>
      <c r="B252">
        <v>1</v>
      </c>
      <c r="C252" t="s">
        <v>106</v>
      </c>
      <c r="D252" t="s">
        <v>108</v>
      </c>
      <c r="E252" t="s">
        <v>126</v>
      </c>
      <c r="F252" t="s">
        <v>754</v>
      </c>
      <c r="G252" t="s">
        <v>128</v>
      </c>
      <c r="H252" t="s">
        <v>58</v>
      </c>
      <c r="I252" t="s">
        <v>129</v>
      </c>
      <c r="J252" t="s">
        <v>130</v>
      </c>
      <c r="K252" t="s">
        <v>131</v>
      </c>
      <c r="L252" t="s">
        <v>907</v>
      </c>
      <c r="M252" t="s">
        <v>908</v>
      </c>
      <c r="N252">
        <v>0.307</v>
      </c>
      <c r="O252">
        <v>7</v>
      </c>
      <c r="P252">
        <v>0</v>
      </c>
      <c r="Q252">
        <v>0</v>
      </c>
      <c r="R252">
        <v>0</v>
      </c>
      <c r="S252">
        <v>19</v>
      </c>
      <c r="T252">
        <v>387</v>
      </c>
      <c r="U252">
        <v>2.15</v>
      </c>
      <c r="V252">
        <v>0</v>
      </c>
      <c r="W252">
        <v>0</v>
      </c>
      <c r="X252">
        <v>0</v>
      </c>
      <c r="Y252">
        <v>5.83</v>
      </c>
      <c r="Z252">
        <v>118.79</v>
      </c>
    </row>
    <row r="253" spans="1:26" x14ac:dyDescent="0.3">
      <c r="A253">
        <v>3004166</v>
      </c>
      <c r="B253">
        <v>1</v>
      </c>
      <c r="C253" t="s">
        <v>75</v>
      </c>
      <c r="D253" t="s">
        <v>95</v>
      </c>
      <c r="E253" t="s">
        <v>140</v>
      </c>
      <c r="F253" t="s">
        <v>909</v>
      </c>
      <c r="G253" t="s">
        <v>142</v>
      </c>
      <c r="H253" t="s">
        <v>61</v>
      </c>
      <c r="I253" t="s">
        <v>129</v>
      </c>
      <c r="J253" t="s">
        <v>130</v>
      </c>
      <c r="K253" t="s">
        <v>131</v>
      </c>
      <c r="L253" t="s">
        <v>910</v>
      </c>
      <c r="M253" t="s">
        <v>911</v>
      </c>
      <c r="N253">
        <v>0.47299999999999998</v>
      </c>
      <c r="O253">
        <v>0</v>
      </c>
      <c r="P253">
        <v>147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69.47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3007539</v>
      </c>
      <c r="B254">
        <v>1</v>
      </c>
      <c r="C254" t="s">
        <v>106</v>
      </c>
      <c r="D254" t="s">
        <v>117</v>
      </c>
      <c r="E254" t="s">
        <v>221</v>
      </c>
      <c r="F254" t="s">
        <v>912</v>
      </c>
      <c r="G254" t="s">
        <v>128</v>
      </c>
      <c r="H254" t="s">
        <v>58</v>
      </c>
      <c r="I254" t="s">
        <v>129</v>
      </c>
      <c r="J254" t="s">
        <v>130</v>
      </c>
      <c r="K254" t="s">
        <v>131</v>
      </c>
      <c r="L254" t="s">
        <v>913</v>
      </c>
      <c r="M254" t="s">
        <v>914</v>
      </c>
      <c r="N254">
        <v>0.69099999999999995</v>
      </c>
      <c r="O254">
        <v>117</v>
      </c>
      <c r="P254">
        <v>90</v>
      </c>
      <c r="Q254">
        <v>0</v>
      </c>
      <c r="R254">
        <v>0</v>
      </c>
      <c r="S254">
        <v>0</v>
      </c>
      <c r="T254">
        <v>0</v>
      </c>
      <c r="U254">
        <v>80.89</v>
      </c>
      <c r="V254">
        <v>62.23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3002556</v>
      </c>
      <c r="B255">
        <v>1</v>
      </c>
      <c r="C255" t="s">
        <v>75</v>
      </c>
      <c r="D255" t="s">
        <v>84</v>
      </c>
      <c r="E255" t="s">
        <v>140</v>
      </c>
      <c r="F255" t="s">
        <v>915</v>
      </c>
      <c r="G255" t="s">
        <v>166</v>
      </c>
      <c r="H255" t="s">
        <v>61</v>
      </c>
      <c r="I255" t="s">
        <v>129</v>
      </c>
      <c r="J255" t="s">
        <v>130</v>
      </c>
      <c r="K255" t="s">
        <v>131</v>
      </c>
      <c r="L255" t="s">
        <v>916</v>
      </c>
      <c r="M255" t="s">
        <v>917</v>
      </c>
      <c r="N255">
        <v>2.1629999999999998</v>
      </c>
      <c r="O255">
        <v>0</v>
      </c>
      <c r="P255">
        <v>8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17.3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3003394</v>
      </c>
      <c r="B256">
        <v>1</v>
      </c>
      <c r="C256" t="s">
        <v>75</v>
      </c>
      <c r="D256" t="s">
        <v>82</v>
      </c>
      <c r="E256" t="s">
        <v>164</v>
      </c>
      <c r="F256" t="s">
        <v>918</v>
      </c>
      <c r="G256" t="s">
        <v>142</v>
      </c>
      <c r="H256" t="s">
        <v>61</v>
      </c>
      <c r="I256" t="s">
        <v>129</v>
      </c>
      <c r="J256" t="s">
        <v>130</v>
      </c>
      <c r="K256" t="s">
        <v>131</v>
      </c>
      <c r="L256" t="s">
        <v>919</v>
      </c>
      <c r="M256" t="s">
        <v>920</v>
      </c>
      <c r="N256">
        <v>3.2730000000000001</v>
      </c>
      <c r="O256">
        <v>0</v>
      </c>
      <c r="P256">
        <v>67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219.28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3000131</v>
      </c>
      <c r="B257">
        <v>1</v>
      </c>
      <c r="C257" t="s">
        <v>75</v>
      </c>
      <c r="D257" t="s">
        <v>79</v>
      </c>
      <c r="E257" t="s">
        <v>140</v>
      </c>
      <c r="F257" t="s">
        <v>921</v>
      </c>
      <c r="G257" t="s">
        <v>136</v>
      </c>
      <c r="H257" t="s">
        <v>61</v>
      </c>
      <c r="I257" t="s">
        <v>129</v>
      </c>
      <c r="J257" t="s">
        <v>130</v>
      </c>
      <c r="K257" t="s">
        <v>137</v>
      </c>
      <c r="L257" t="s">
        <v>922</v>
      </c>
      <c r="M257" t="s">
        <v>923</v>
      </c>
      <c r="N257">
        <v>7.8639999999999999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87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684.13</v>
      </c>
    </row>
    <row r="258" spans="1:26" x14ac:dyDescent="0.3">
      <c r="A258">
        <v>3003867</v>
      </c>
      <c r="B258">
        <v>1</v>
      </c>
      <c r="C258" t="s">
        <v>75</v>
      </c>
      <c r="D258" t="s">
        <v>89</v>
      </c>
      <c r="E258" t="s">
        <v>164</v>
      </c>
      <c r="F258" t="s">
        <v>924</v>
      </c>
      <c r="G258" t="s">
        <v>185</v>
      </c>
      <c r="H258" t="s">
        <v>61</v>
      </c>
      <c r="I258" t="s">
        <v>129</v>
      </c>
      <c r="J258" t="s">
        <v>130</v>
      </c>
      <c r="K258" t="s">
        <v>131</v>
      </c>
      <c r="L258" t="s">
        <v>925</v>
      </c>
      <c r="M258" t="s">
        <v>926</v>
      </c>
      <c r="N258">
        <v>2.1240000000000001</v>
      </c>
      <c r="O258">
        <v>0</v>
      </c>
      <c r="P258">
        <v>14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29.74</v>
      </c>
      <c r="W258">
        <v>0</v>
      </c>
      <c r="X258">
        <v>0</v>
      </c>
      <c r="Y258">
        <v>0</v>
      </c>
      <c r="Z258">
        <v>0</v>
      </c>
    </row>
    <row r="259" spans="1:26" x14ac:dyDescent="0.3">
      <c r="A259">
        <v>3001541</v>
      </c>
      <c r="B259">
        <v>1</v>
      </c>
      <c r="C259" t="s">
        <v>75</v>
      </c>
      <c r="D259" t="s">
        <v>83</v>
      </c>
      <c r="E259" t="s">
        <v>145</v>
      </c>
      <c r="F259" t="s">
        <v>927</v>
      </c>
      <c r="G259" t="s">
        <v>206</v>
      </c>
      <c r="H259" t="s">
        <v>61</v>
      </c>
      <c r="I259" t="s">
        <v>129</v>
      </c>
      <c r="J259" t="s">
        <v>130</v>
      </c>
      <c r="K259" t="s">
        <v>131</v>
      </c>
      <c r="L259" t="s">
        <v>928</v>
      </c>
      <c r="M259" t="s">
        <v>929</v>
      </c>
      <c r="N259">
        <v>1.0629999999999999</v>
      </c>
      <c r="O259">
        <v>0</v>
      </c>
      <c r="P259">
        <v>0</v>
      </c>
      <c r="Q259">
        <v>0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2.13</v>
      </c>
      <c r="Y259">
        <v>0</v>
      </c>
      <c r="Z259">
        <v>0</v>
      </c>
    </row>
    <row r="260" spans="1:26" x14ac:dyDescent="0.3">
      <c r="A260">
        <v>3003635</v>
      </c>
      <c r="B260">
        <v>1</v>
      </c>
      <c r="C260" t="s">
        <v>106</v>
      </c>
      <c r="D260" t="s">
        <v>115</v>
      </c>
      <c r="E260" t="s">
        <v>153</v>
      </c>
      <c r="F260" t="s">
        <v>930</v>
      </c>
      <c r="G260" t="s">
        <v>128</v>
      </c>
      <c r="H260" t="s">
        <v>58</v>
      </c>
      <c r="I260" t="s">
        <v>129</v>
      </c>
      <c r="J260" t="s">
        <v>130</v>
      </c>
      <c r="K260" t="s">
        <v>131</v>
      </c>
      <c r="L260" t="s">
        <v>931</v>
      </c>
      <c r="M260" t="s">
        <v>932</v>
      </c>
      <c r="N260">
        <v>0.47299999999999998</v>
      </c>
      <c r="O260">
        <v>8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3.78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3003295</v>
      </c>
      <c r="B261">
        <v>1</v>
      </c>
      <c r="C261" t="s">
        <v>75</v>
      </c>
      <c r="D261" t="s">
        <v>96</v>
      </c>
      <c r="E261" t="s">
        <v>140</v>
      </c>
      <c r="F261" t="s">
        <v>933</v>
      </c>
      <c r="G261" t="s">
        <v>934</v>
      </c>
      <c r="H261" t="s">
        <v>61</v>
      </c>
      <c r="I261" t="s">
        <v>129</v>
      </c>
      <c r="J261" t="s">
        <v>130</v>
      </c>
      <c r="K261" t="s">
        <v>131</v>
      </c>
      <c r="L261" t="s">
        <v>935</v>
      </c>
      <c r="M261" t="s">
        <v>936</v>
      </c>
      <c r="N261">
        <v>2.1160000000000001</v>
      </c>
      <c r="O261">
        <v>0</v>
      </c>
      <c r="P261">
        <v>64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135.44999999999999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3004983</v>
      </c>
      <c r="B262">
        <v>1</v>
      </c>
      <c r="C262" t="s">
        <v>106</v>
      </c>
      <c r="D262" t="s">
        <v>122</v>
      </c>
      <c r="E262" t="s">
        <v>169</v>
      </c>
      <c r="F262" t="s">
        <v>937</v>
      </c>
      <c r="G262" t="s">
        <v>161</v>
      </c>
      <c r="H262" t="s">
        <v>61</v>
      </c>
      <c r="I262" t="s">
        <v>129</v>
      </c>
      <c r="J262" t="s">
        <v>130</v>
      </c>
      <c r="K262" t="s">
        <v>131</v>
      </c>
      <c r="L262" t="s">
        <v>938</v>
      </c>
      <c r="M262" t="s">
        <v>939</v>
      </c>
      <c r="N262">
        <v>1.5840000000000001</v>
      </c>
      <c r="O262">
        <v>0</v>
      </c>
      <c r="P262">
        <v>6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9.51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3001807</v>
      </c>
      <c r="B263">
        <v>1</v>
      </c>
      <c r="C263" t="s">
        <v>75</v>
      </c>
      <c r="D263" t="s">
        <v>76</v>
      </c>
      <c r="E263" t="s">
        <v>164</v>
      </c>
      <c r="F263" t="s">
        <v>889</v>
      </c>
      <c r="G263" t="s">
        <v>142</v>
      </c>
      <c r="H263" t="s">
        <v>61</v>
      </c>
      <c r="I263" t="s">
        <v>129</v>
      </c>
      <c r="J263" t="s">
        <v>130</v>
      </c>
      <c r="K263" t="s">
        <v>131</v>
      </c>
      <c r="L263" t="s">
        <v>940</v>
      </c>
      <c r="M263" t="s">
        <v>941</v>
      </c>
      <c r="N263">
        <v>3.879</v>
      </c>
      <c r="O263">
        <v>0</v>
      </c>
      <c r="P263">
        <v>113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438.31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3001943</v>
      </c>
      <c r="B264">
        <v>1</v>
      </c>
      <c r="C264" t="s">
        <v>75</v>
      </c>
      <c r="D264" t="s">
        <v>97</v>
      </c>
      <c r="E264" t="s">
        <v>140</v>
      </c>
      <c r="F264" t="s">
        <v>700</v>
      </c>
      <c r="G264" t="s">
        <v>142</v>
      </c>
      <c r="H264" t="s">
        <v>61</v>
      </c>
      <c r="I264" t="s">
        <v>129</v>
      </c>
      <c r="J264" t="s">
        <v>130</v>
      </c>
      <c r="K264" t="s">
        <v>131</v>
      </c>
      <c r="L264" t="s">
        <v>942</v>
      </c>
      <c r="M264" t="s">
        <v>943</v>
      </c>
      <c r="N264">
        <v>4.1449999999999996</v>
      </c>
      <c r="O264">
        <v>0</v>
      </c>
      <c r="P264">
        <v>87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360.59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3003587</v>
      </c>
      <c r="B265">
        <v>1</v>
      </c>
      <c r="C265" t="s">
        <v>106</v>
      </c>
      <c r="D265" t="s">
        <v>121</v>
      </c>
      <c r="E265" t="s">
        <v>140</v>
      </c>
      <c r="F265" t="s">
        <v>944</v>
      </c>
      <c r="G265" t="s">
        <v>142</v>
      </c>
      <c r="H265" t="s">
        <v>61</v>
      </c>
      <c r="I265" t="s">
        <v>129</v>
      </c>
      <c r="J265" t="s">
        <v>130</v>
      </c>
      <c r="K265" t="s">
        <v>131</v>
      </c>
      <c r="L265" t="s">
        <v>945</v>
      </c>
      <c r="M265" t="s">
        <v>946</v>
      </c>
      <c r="N265">
        <v>1.998</v>
      </c>
      <c r="O265">
        <v>0</v>
      </c>
      <c r="P265">
        <v>327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653.41999999999996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3003551</v>
      </c>
      <c r="B266">
        <v>1</v>
      </c>
      <c r="C266" t="s">
        <v>75</v>
      </c>
      <c r="D266" t="s">
        <v>86</v>
      </c>
      <c r="E266" t="s">
        <v>140</v>
      </c>
      <c r="F266" t="s">
        <v>947</v>
      </c>
      <c r="G266" t="s">
        <v>142</v>
      </c>
      <c r="H266" t="s">
        <v>61</v>
      </c>
      <c r="I266" t="s">
        <v>129</v>
      </c>
      <c r="J266" t="s">
        <v>130</v>
      </c>
      <c r="K266" t="s">
        <v>131</v>
      </c>
      <c r="L266" t="s">
        <v>948</v>
      </c>
      <c r="M266" t="s">
        <v>949</v>
      </c>
      <c r="N266">
        <v>0.378</v>
      </c>
      <c r="O266">
        <v>0</v>
      </c>
      <c r="P266">
        <v>119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44.94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3003580</v>
      </c>
      <c r="B267">
        <v>1</v>
      </c>
      <c r="C267" t="s">
        <v>75</v>
      </c>
      <c r="D267" t="s">
        <v>82</v>
      </c>
      <c r="E267" t="s">
        <v>164</v>
      </c>
      <c r="F267" t="s">
        <v>918</v>
      </c>
      <c r="G267" t="s">
        <v>185</v>
      </c>
      <c r="H267" t="s">
        <v>61</v>
      </c>
      <c r="I267" t="s">
        <v>129</v>
      </c>
      <c r="J267" t="s">
        <v>130</v>
      </c>
      <c r="K267" t="s">
        <v>131</v>
      </c>
      <c r="L267" t="s">
        <v>950</v>
      </c>
      <c r="M267" t="s">
        <v>951</v>
      </c>
      <c r="N267">
        <v>6.0730000000000004</v>
      </c>
      <c r="O267">
        <v>0</v>
      </c>
      <c r="P267">
        <v>67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406.91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3003889</v>
      </c>
      <c r="B268">
        <v>1</v>
      </c>
      <c r="C268" t="s">
        <v>75</v>
      </c>
      <c r="D268" t="s">
        <v>99</v>
      </c>
      <c r="E268" t="s">
        <v>126</v>
      </c>
      <c r="F268" t="s">
        <v>952</v>
      </c>
      <c r="G268" t="s">
        <v>128</v>
      </c>
      <c r="H268" t="s">
        <v>58</v>
      </c>
      <c r="I268" t="s">
        <v>129</v>
      </c>
      <c r="J268" t="s">
        <v>130</v>
      </c>
      <c r="K268" t="s">
        <v>131</v>
      </c>
      <c r="L268" t="s">
        <v>953</v>
      </c>
      <c r="M268" t="s">
        <v>954</v>
      </c>
      <c r="N268">
        <v>1.2430000000000001</v>
      </c>
      <c r="O268">
        <v>37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45.98</v>
      </c>
      <c r="V268">
        <v>1.24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3001509</v>
      </c>
      <c r="B269">
        <v>1</v>
      </c>
      <c r="C269" t="s">
        <v>75</v>
      </c>
      <c r="D269" t="s">
        <v>84</v>
      </c>
      <c r="E269" t="s">
        <v>145</v>
      </c>
      <c r="F269" t="s">
        <v>955</v>
      </c>
      <c r="G269" t="s">
        <v>206</v>
      </c>
      <c r="H269" t="s">
        <v>61</v>
      </c>
      <c r="I269" t="s">
        <v>129</v>
      </c>
      <c r="J269" t="s">
        <v>130</v>
      </c>
      <c r="K269" t="s">
        <v>131</v>
      </c>
      <c r="L269" t="s">
        <v>956</v>
      </c>
      <c r="M269" t="s">
        <v>957</v>
      </c>
      <c r="N269">
        <v>3.4129999999999998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3.41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3003552</v>
      </c>
      <c r="B270">
        <v>1</v>
      </c>
      <c r="C270" t="s">
        <v>75</v>
      </c>
      <c r="D270" t="s">
        <v>103</v>
      </c>
      <c r="E270" t="s">
        <v>164</v>
      </c>
      <c r="F270" t="s">
        <v>958</v>
      </c>
      <c r="G270" t="s">
        <v>378</v>
      </c>
      <c r="H270" t="s">
        <v>61</v>
      </c>
      <c r="I270" t="s">
        <v>129</v>
      </c>
      <c r="J270" t="s">
        <v>130</v>
      </c>
      <c r="K270" t="s">
        <v>131</v>
      </c>
      <c r="L270" t="s">
        <v>959</v>
      </c>
      <c r="M270" t="s">
        <v>960</v>
      </c>
      <c r="N270">
        <v>0.56999999999999995</v>
      </c>
      <c r="O270">
        <v>0</v>
      </c>
      <c r="P270">
        <v>93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52.99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3002642</v>
      </c>
      <c r="B271">
        <v>1</v>
      </c>
      <c r="C271" t="s">
        <v>75</v>
      </c>
      <c r="D271" t="s">
        <v>104</v>
      </c>
      <c r="E271" t="s">
        <v>153</v>
      </c>
      <c r="F271" t="s">
        <v>961</v>
      </c>
      <c r="G271" t="s">
        <v>962</v>
      </c>
      <c r="H271" t="s">
        <v>58</v>
      </c>
      <c r="I271" t="s">
        <v>129</v>
      </c>
      <c r="J271" t="s">
        <v>130</v>
      </c>
      <c r="K271" t="s">
        <v>131</v>
      </c>
      <c r="L271" t="s">
        <v>963</v>
      </c>
      <c r="M271" t="s">
        <v>964</v>
      </c>
      <c r="N271">
        <v>0.45500000000000002</v>
      </c>
      <c r="O271">
        <v>0</v>
      </c>
      <c r="P271">
        <v>139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63.25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3004601</v>
      </c>
      <c r="B272">
        <v>1</v>
      </c>
      <c r="C272" t="s">
        <v>75</v>
      </c>
      <c r="D272" t="s">
        <v>79</v>
      </c>
      <c r="E272" t="s">
        <v>169</v>
      </c>
      <c r="F272" t="s">
        <v>965</v>
      </c>
      <c r="G272" t="s">
        <v>161</v>
      </c>
      <c r="H272" t="s">
        <v>61</v>
      </c>
      <c r="I272" t="s">
        <v>129</v>
      </c>
      <c r="J272" t="s">
        <v>130</v>
      </c>
      <c r="K272" t="s">
        <v>131</v>
      </c>
      <c r="L272" t="s">
        <v>966</v>
      </c>
      <c r="M272" t="s">
        <v>967</v>
      </c>
      <c r="N272">
        <v>0.67700000000000005</v>
      </c>
      <c r="O272">
        <v>0</v>
      </c>
      <c r="P272">
        <v>36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24.38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3019040</v>
      </c>
      <c r="B273">
        <v>1</v>
      </c>
      <c r="C273" t="s">
        <v>75</v>
      </c>
      <c r="D273" t="s">
        <v>89</v>
      </c>
      <c r="E273" t="s">
        <v>145</v>
      </c>
      <c r="F273" t="s">
        <v>968</v>
      </c>
      <c r="G273" t="s">
        <v>206</v>
      </c>
      <c r="H273" t="s">
        <v>61</v>
      </c>
      <c r="I273" t="s">
        <v>129</v>
      </c>
      <c r="J273" t="s">
        <v>130</v>
      </c>
      <c r="K273" t="s">
        <v>131</v>
      </c>
      <c r="L273" t="s">
        <v>969</v>
      </c>
      <c r="M273" t="s">
        <v>970</v>
      </c>
      <c r="N273">
        <v>1.2070000000000001</v>
      </c>
      <c r="O273">
        <v>0</v>
      </c>
      <c r="P273">
        <v>12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14.48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3010255</v>
      </c>
      <c r="B274">
        <v>1</v>
      </c>
      <c r="C274" t="s">
        <v>75</v>
      </c>
      <c r="D274" t="s">
        <v>104</v>
      </c>
      <c r="E274" t="s">
        <v>140</v>
      </c>
      <c r="F274" t="s">
        <v>971</v>
      </c>
      <c r="G274" t="s">
        <v>142</v>
      </c>
      <c r="H274" t="s">
        <v>61</v>
      </c>
      <c r="I274" t="s">
        <v>129</v>
      </c>
      <c r="J274" t="s">
        <v>130</v>
      </c>
      <c r="K274" t="s">
        <v>131</v>
      </c>
      <c r="L274" t="s">
        <v>972</v>
      </c>
      <c r="M274" t="s">
        <v>973</v>
      </c>
      <c r="N274">
        <v>2.7320000000000002</v>
      </c>
      <c r="O274">
        <v>0</v>
      </c>
      <c r="P274">
        <v>32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87.42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3004534</v>
      </c>
      <c r="B275">
        <v>1</v>
      </c>
      <c r="C275" t="s">
        <v>75</v>
      </c>
      <c r="D275" t="s">
        <v>84</v>
      </c>
      <c r="E275" t="s">
        <v>164</v>
      </c>
      <c r="F275" t="s">
        <v>974</v>
      </c>
      <c r="G275" t="s">
        <v>142</v>
      </c>
      <c r="H275" t="s">
        <v>61</v>
      </c>
      <c r="I275" t="s">
        <v>129</v>
      </c>
      <c r="J275" t="s">
        <v>130</v>
      </c>
      <c r="K275" t="s">
        <v>131</v>
      </c>
      <c r="L275" t="s">
        <v>975</v>
      </c>
      <c r="M275" t="s">
        <v>976</v>
      </c>
      <c r="N275">
        <v>0.375</v>
      </c>
      <c r="O275">
        <v>0</v>
      </c>
      <c r="P275">
        <v>36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13.51</v>
      </c>
      <c r="W275">
        <v>0</v>
      </c>
      <c r="X275">
        <v>0</v>
      </c>
      <c r="Y275">
        <v>0</v>
      </c>
      <c r="Z275">
        <v>0</v>
      </c>
    </row>
    <row r="276" spans="1:26" x14ac:dyDescent="0.3">
      <c r="A276">
        <v>3000172</v>
      </c>
      <c r="B276">
        <v>1</v>
      </c>
      <c r="C276" t="s">
        <v>106</v>
      </c>
      <c r="D276" t="s">
        <v>114</v>
      </c>
      <c r="E276" t="s">
        <v>221</v>
      </c>
      <c r="F276" t="s">
        <v>977</v>
      </c>
      <c r="G276" t="s">
        <v>374</v>
      </c>
      <c r="H276" t="s">
        <v>58</v>
      </c>
      <c r="I276" t="s">
        <v>129</v>
      </c>
      <c r="J276" t="s">
        <v>130</v>
      </c>
      <c r="K276" t="s">
        <v>137</v>
      </c>
      <c r="L276" t="s">
        <v>978</v>
      </c>
      <c r="M276" t="s">
        <v>979</v>
      </c>
      <c r="N276">
        <v>0.372</v>
      </c>
      <c r="O276">
        <v>0</v>
      </c>
      <c r="P276">
        <v>12</v>
      </c>
      <c r="Q276">
        <v>5</v>
      </c>
      <c r="R276">
        <v>233</v>
      </c>
      <c r="S276">
        <v>22</v>
      </c>
      <c r="T276">
        <v>431</v>
      </c>
      <c r="U276">
        <v>0</v>
      </c>
      <c r="V276">
        <v>4.47</v>
      </c>
      <c r="W276">
        <v>1.86</v>
      </c>
      <c r="X276">
        <v>86.73</v>
      </c>
      <c r="Y276">
        <v>8.19</v>
      </c>
      <c r="Z276">
        <v>160.43</v>
      </c>
    </row>
    <row r="277" spans="1:26" x14ac:dyDescent="0.3">
      <c r="A277">
        <v>3001497</v>
      </c>
      <c r="B277">
        <v>1</v>
      </c>
      <c r="C277" t="s">
        <v>75</v>
      </c>
      <c r="D277" t="s">
        <v>96</v>
      </c>
      <c r="E277" t="s">
        <v>221</v>
      </c>
      <c r="F277" t="s">
        <v>980</v>
      </c>
      <c r="G277" t="s">
        <v>374</v>
      </c>
      <c r="H277" t="s">
        <v>58</v>
      </c>
      <c r="I277" t="s">
        <v>129</v>
      </c>
      <c r="J277" t="s">
        <v>130</v>
      </c>
      <c r="K277" t="s">
        <v>131</v>
      </c>
      <c r="L277" t="s">
        <v>981</v>
      </c>
      <c r="M277" t="s">
        <v>982</v>
      </c>
      <c r="N277">
        <v>0.62</v>
      </c>
      <c r="O277">
        <v>31</v>
      </c>
      <c r="P277">
        <v>2261</v>
      </c>
      <c r="Q277">
        <v>0</v>
      </c>
      <c r="R277">
        <v>0</v>
      </c>
      <c r="S277">
        <v>0</v>
      </c>
      <c r="T277">
        <v>0</v>
      </c>
      <c r="U277">
        <v>19.23</v>
      </c>
      <c r="V277">
        <v>1402.59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3002113</v>
      </c>
      <c r="B278">
        <v>1</v>
      </c>
      <c r="C278" t="s">
        <v>75</v>
      </c>
      <c r="D278" t="s">
        <v>89</v>
      </c>
      <c r="E278" t="s">
        <v>145</v>
      </c>
      <c r="F278" t="s">
        <v>983</v>
      </c>
      <c r="G278" t="s">
        <v>206</v>
      </c>
      <c r="H278" t="s">
        <v>61</v>
      </c>
      <c r="I278" t="s">
        <v>129</v>
      </c>
      <c r="J278" t="s">
        <v>130</v>
      </c>
      <c r="K278" t="s">
        <v>131</v>
      </c>
      <c r="L278" t="s">
        <v>984</v>
      </c>
      <c r="M278" t="s">
        <v>985</v>
      </c>
      <c r="N278">
        <v>3.5419999999999998</v>
      </c>
      <c r="O278">
        <v>0</v>
      </c>
      <c r="P278">
        <v>17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60.21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3003914</v>
      </c>
      <c r="B279">
        <v>1</v>
      </c>
      <c r="C279" t="s">
        <v>106</v>
      </c>
      <c r="D279" t="s">
        <v>122</v>
      </c>
      <c r="E279" t="s">
        <v>140</v>
      </c>
      <c r="F279" t="s">
        <v>986</v>
      </c>
      <c r="G279" t="s">
        <v>142</v>
      </c>
      <c r="H279" t="s">
        <v>61</v>
      </c>
      <c r="I279" t="s">
        <v>129</v>
      </c>
      <c r="J279" t="s">
        <v>130</v>
      </c>
      <c r="K279" t="s">
        <v>131</v>
      </c>
      <c r="L279" t="s">
        <v>987</v>
      </c>
      <c r="M279" t="s">
        <v>988</v>
      </c>
      <c r="N279">
        <v>3.98</v>
      </c>
      <c r="O279">
        <v>0</v>
      </c>
      <c r="P279">
        <v>46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183.1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3001530</v>
      </c>
      <c r="B280">
        <v>1</v>
      </c>
      <c r="C280" t="s">
        <v>75</v>
      </c>
      <c r="D280" t="s">
        <v>79</v>
      </c>
      <c r="E280" t="s">
        <v>221</v>
      </c>
      <c r="F280" t="s">
        <v>989</v>
      </c>
      <c r="G280" t="s">
        <v>128</v>
      </c>
      <c r="H280" t="s">
        <v>58</v>
      </c>
      <c r="I280" t="s">
        <v>129</v>
      </c>
      <c r="J280" t="s">
        <v>130</v>
      </c>
      <c r="K280" t="s">
        <v>131</v>
      </c>
      <c r="L280" t="s">
        <v>990</v>
      </c>
      <c r="M280" t="s">
        <v>991</v>
      </c>
      <c r="N280">
        <v>3.6579999999999999</v>
      </c>
      <c r="O280">
        <v>0</v>
      </c>
      <c r="P280">
        <v>0</v>
      </c>
      <c r="Q280">
        <v>3</v>
      </c>
      <c r="R280">
        <v>50</v>
      </c>
      <c r="S280">
        <v>1</v>
      </c>
      <c r="T280">
        <v>73</v>
      </c>
      <c r="U280">
        <v>0</v>
      </c>
      <c r="V280">
        <v>0</v>
      </c>
      <c r="W280">
        <v>10.97</v>
      </c>
      <c r="X280">
        <v>182.9</v>
      </c>
      <c r="Y280">
        <v>3.66</v>
      </c>
      <c r="Z280">
        <v>267.04000000000002</v>
      </c>
    </row>
    <row r="281" spans="1:26" x14ac:dyDescent="0.3">
      <c r="A281">
        <v>3007757</v>
      </c>
      <c r="B281">
        <v>1</v>
      </c>
      <c r="C281" t="s">
        <v>75</v>
      </c>
      <c r="D281" t="s">
        <v>85</v>
      </c>
      <c r="E281" t="s">
        <v>164</v>
      </c>
      <c r="F281" t="s">
        <v>992</v>
      </c>
      <c r="G281" t="s">
        <v>185</v>
      </c>
      <c r="H281" t="s">
        <v>61</v>
      </c>
      <c r="I281" t="s">
        <v>129</v>
      </c>
      <c r="J281" t="s">
        <v>130</v>
      </c>
      <c r="K281" t="s">
        <v>131</v>
      </c>
      <c r="L281" t="s">
        <v>993</v>
      </c>
      <c r="M281" t="s">
        <v>994</v>
      </c>
      <c r="N281">
        <v>1.4870000000000001</v>
      </c>
      <c r="O281">
        <v>0</v>
      </c>
      <c r="P281">
        <v>0</v>
      </c>
      <c r="Q281">
        <v>0</v>
      </c>
      <c r="R281">
        <v>35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52.04</v>
      </c>
      <c r="Y281">
        <v>0</v>
      </c>
      <c r="Z281">
        <v>0</v>
      </c>
    </row>
    <row r="282" spans="1:26" x14ac:dyDescent="0.3">
      <c r="A282">
        <v>3002656</v>
      </c>
      <c r="B282">
        <v>1</v>
      </c>
      <c r="C282" t="s">
        <v>75</v>
      </c>
      <c r="D282" t="s">
        <v>92</v>
      </c>
      <c r="E282" t="s">
        <v>169</v>
      </c>
      <c r="F282" t="s">
        <v>995</v>
      </c>
      <c r="G282" t="s">
        <v>171</v>
      </c>
      <c r="H282" t="s">
        <v>61</v>
      </c>
      <c r="I282" t="s">
        <v>129</v>
      </c>
      <c r="J282" t="s">
        <v>130</v>
      </c>
      <c r="K282" t="s">
        <v>131</v>
      </c>
      <c r="L282" t="s">
        <v>996</v>
      </c>
      <c r="M282" t="s">
        <v>997</v>
      </c>
      <c r="N282">
        <v>1.4630000000000001</v>
      </c>
      <c r="O282">
        <v>0</v>
      </c>
      <c r="P282">
        <v>447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653.99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3004022</v>
      </c>
      <c r="B283">
        <v>1</v>
      </c>
      <c r="C283" t="s">
        <v>75</v>
      </c>
      <c r="D283" t="s">
        <v>95</v>
      </c>
      <c r="E283" t="s">
        <v>140</v>
      </c>
      <c r="F283" t="s">
        <v>998</v>
      </c>
      <c r="G283" t="s">
        <v>854</v>
      </c>
      <c r="H283" t="s">
        <v>61</v>
      </c>
      <c r="I283" t="s">
        <v>129</v>
      </c>
      <c r="J283" t="s">
        <v>130</v>
      </c>
      <c r="K283" t="s">
        <v>131</v>
      </c>
      <c r="L283" t="s">
        <v>999</v>
      </c>
      <c r="M283" t="s">
        <v>1000</v>
      </c>
      <c r="N283">
        <v>1.514</v>
      </c>
      <c r="O283">
        <v>0</v>
      </c>
      <c r="P283">
        <v>226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342.23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3003398</v>
      </c>
      <c r="B284">
        <v>1</v>
      </c>
      <c r="C284" t="s">
        <v>75</v>
      </c>
      <c r="D284" t="s">
        <v>95</v>
      </c>
      <c r="E284" t="s">
        <v>145</v>
      </c>
      <c r="F284" t="s">
        <v>1001</v>
      </c>
      <c r="G284" t="s">
        <v>147</v>
      </c>
      <c r="H284" t="s">
        <v>61</v>
      </c>
      <c r="I284" t="s">
        <v>129</v>
      </c>
      <c r="J284" t="s">
        <v>130</v>
      </c>
      <c r="K284" t="s">
        <v>131</v>
      </c>
      <c r="L284" t="s">
        <v>1002</v>
      </c>
      <c r="M284" t="s">
        <v>1003</v>
      </c>
      <c r="N284">
        <v>4.17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8.34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3003114</v>
      </c>
      <c r="B285">
        <v>1</v>
      </c>
      <c r="C285" t="s">
        <v>75</v>
      </c>
      <c r="D285" t="s">
        <v>103</v>
      </c>
      <c r="E285" t="s">
        <v>145</v>
      </c>
      <c r="F285" t="s">
        <v>1004</v>
      </c>
      <c r="G285" t="s">
        <v>147</v>
      </c>
      <c r="H285" t="s">
        <v>61</v>
      </c>
      <c r="I285" t="s">
        <v>129</v>
      </c>
      <c r="J285" t="s">
        <v>130</v>
      </c>
      <c r="K285" t="s">
        <v>131</v>
      </c>
      <c r="L285" t="s">
        <v>1005</v>
      </c>
      <c r="M285" t="s">
        <v>1006</v>
      </c>
      <c r="N285">
        <v>3.4180000000000001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3.42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3003414</v>
      </c>
      <c r="B286">
        <v>1</v>
      </c>
      <c r="C286" t="s">
        <v>75</v>
      </c>
      <c r="D286" t="s">
        <v>88</v>
      </c>
      <c r="E286" t="s">
        <v>164</v>
      </c>
      <c r="F286" t="s">
        <v>1007</v>
      </c>
      <c r="G286" t="s">
        <v>142</v>
      </c>
      <c r="H286" t="s">
        <v>61</v>
      </c>
      <c r="I286" t="s">
        <v>129</v>
      </c>
      <c r="J286" t="s">
        <v>130</v>
      </c>
      <c r="K286" t="s">
        <v>131</v>
      </c>
      <c r="L286" t="s">
        <v>1008</v>
      </c>
      <c r="M286" t="s">
        <v>1009</v>
      </c>
      <c r="N286">
        <v>2.2240000000000002</v>
      </c>
      <c r="O286">
        <v>0</v>
      </c>
      <c r="P286">
        <v>92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204.58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3003856</v>
      </c>
      <c r="B287">
        <v>1</v>
      </c>
      <c r="C287" t="s">
        <v>75</v>
      </c>
      <c r="D287" t="s">
        <v>82</v>
      </c>
      <c r="E287" t="s">
        <v>164</v>
      </c>
      <c r="F287" t="s">
        <v>1010</v>
      </c>
      <c r="G287" t="s">
        <v>185</v>
      </c>
      <c r="H287" t="s">
        <v>61</v>
      </c>
      <c r="I287" t="s">
        <v>129</v>
      </c>
      <c r="J287" t="s">
        <v>130</v>
      </c>
      <c r="K287" t="s">
        <v>131</v>
      </c>
      <c r="L287" t="s">
        <v>1011</v>
      </c>
      <c r="M287" t="s">
        <v>1012</v>
      </c>
      <c r="N287">
        <v>2.5640000000000001</v>
      </c>
      <c r="O287">
        <v>0</v>
      </c>
      <c r="P287">
        <v>68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174.37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3018928</v>
      </c>
      <c r="B288">
        <v>1</v>
      </c>
      <c r="C288" t="s">
        <v>75</v>
      </c>
      <c r="D288" t="s">
        <v>102</v>
      </c>
      <c r="E288" t="s">
        <v>153</v>
      </c>
      <c r="F288" t="s">
        <v>1013</v>
      </c>
      <c r="G288" t="s">
        <v>161</v>
      </c>
      <c r="H288" t="s">
        <v>58</v>
      </c>
      <c r="I288" t="s">
        <v>129</v>
      </c>
      <c r="J288" t="s">
        <v>130</v>
      </c>
      <c r="K288" t="s">
        <v>131</v>
      </c>
      <c r="L288" t="s">
        <v>1014</v>
      </c>
      <c r="M288" t="s">
        <v>1015</v>
      </c>
      <c r="N288">
        <v>0.75800000000000001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107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81.150000000000006</v>
      </c>
    </row>
    <row r="289" spans="1:26" x14ac:dyDescent="0.3">
      <c r="A289">
        <v>3003322</v>
      </c>
      <c r="B289">
        <v>1</v>
      </c>
      <c r="C289" t="s">
        <v>75</v>
      </c>
      <c r="D289" t="s">
        <v>104</v>
      </c>
      <c r="E289" t="s">
        <v>164</v>
      </c>
      <c r="F289" t="s">
        <v>1016</v>
      </c>
      <c r="G289" t="s">
        <v>185</v>
      </c>
      <c r="H289" t="s">
        <v>61</v>
      </c>
      <c r="I289" t="s">
        <v>129</v>
      </c>
      <c r="J289" t="s">
        <v>130</v>
      </c>
      <c r="K289" t="s">
        <v>131</v>
      </c>
      <c r="L289" t="s">
        <v>1017</v>
      </c>
      <c r="M289" t="s">
        <v>1018</v>
      </c>
      <c r="N289">
        <v>1.2589999999999999</v>
      </c>
      <c r="O289">
        <v>0</v>
      </c>
      <c r="P289">
        <v>28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35.25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3000584</v>
      </c>
      <c r="B290">
        <v>1</v>
      </c>
      <c r="C290" t="s">
        <v>75</v>
      </c>
      <c r="D290" t="s">
        <v>94</v>
      </c>
      <c r="E290" t="s">
        <v>169</v>
      </c>
      <c r="F290" t="s">
        <v>1019</v>
      </c>
      <c r="G290" t="s">
        <v>192</v>
      </c>
      <c r="H290" t="s">
        <v>61</v>
      </c>
      <c r="I290" t="s">
        <v>129</v>
      </c>
      <c r="J290" t="s">
        <v>130</v>
      </c>
      <c r="K290" t="s">
        <v>137</v>
      </c>
      <c r="L290" t="s">
        <v>1020</v>
      </c>
      <c r="M290" t="s">
        <v>1021</v>
      </c>
      <c r="N290">
        <v>4.766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63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300.25</v>
      </c>
    </row>
    <row r="291" spans="1:26" x14ac:dyDescent="0.3">
      <c r="A291">
        <v>3001431</v>
      </c>
      <c r="B291">
        <v>2</v>
      </c>
      <c r="C291" t="s">
        <v>75</v>
      </c>
      <c r="D291" t="s">
        <v>99</v>
      </c>
      <c r="E291" t="s">
        <v>169</v>
      </c>
      <c r="F291" t="s">
        <v>1022</v>
      </c>
      <c r="G291" t="s">
        <v>142</v>
      </c>
      <c r="H291" t="s">
        <v>61</v>
      </c>
      <c r="I291" t="s">
        <v>129</v>
      </c>
      <c r="J291" t="s">
        <v>130</v>
      </c>
      <c r="K291" t="s">
        <v>131</v>
      </c>
      <c r="L291" t="s">
        <v>1023</v>
      </c>
      <c r="M291" t="s">
        <v>1024</v>
      </c>
      <c r="N291">
        <v>0.20899999999999999</v>
      </c>
      <c r="O291">
        <v>0</v>
      </c>
      <c r="P291">
        <v>101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21.15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3002587</v>
      </c>
      <c r="B292">
        <v>1</v>
      </c>
      <c r="C292" t="s">
        <v>106</v>
      </c>
      <c r="D292" t="s">
        <v>120</v>
      </c>
      <c r="E292" t="s">
        <v>164</v>
      </c>
      <c r="F292" t="s">
        <v>1025</v>
      </c>
      <c r="G292" t="s">
        <v>142</v>
      </c>
      <c r="H292" t="s">
        <v>61</v>
      </c>
      <c r="I292" t="s">
        <v>129</v>
      </c>
      <c r="J292" t="s">
        <v>130</v>
      </c>
      <c r="K292" t="s">
        <v>131</v>
      </c>
      <c r="L292" t="s">
        <v>1026</v>
      </c>
      <c r="M292" t="s">
        <v>1027</v>
      </c>
      <c r="N292">
        <v>1.19</v>
      </c>
      <c r="O292">
        <v>0</v>
      </c>
      <c r="P292">
        <v>132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157.02000000000001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3004177</v>
      </c>
      <c r="B293">
        <v>1</v>
      </c>
      <c r="C293" t="s">
        <v>106</v>
      </c>
      <c r="D293" t="s">
        <v>107</v>
      </c>
      <c r="E293" t="s">
        <v>140</v>
      </c>
      <c r="F293" t="s">
        <v>1028</v>
      </c>
      <c r="G293" t="s">
        <v>934</v>
      </c>
      <c r="H293" t="s">
        <v>61</v>
      </c>
      <c r="I293" t="s">
        <v>129</v>
      </c>
      <c r="J293" t="s">
        <v>130</v>
      </c>
      <c r="K293" t="s">
        <v>131</v>
      </c>
      <c r="L293" t="s">
        <v>1029</v>
      </c>
      <c r="M293" t="s">
        <v>1030</v>
      </c>
      <c r="N293">
        <v>0.68300000000000005</v>
      </c>
      <c r="O293">
        <v>0</v>
      </c>
      <c r="P293">
        <v>152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103.78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3002589</v>
      </c>
      <c r="B294">
        <v>1</v>
      </c>
      <c r="C294" t="s">
        <v>75</v>
      </c>
      <c r="D294" t="s">
        <v>87</v>
      </c>
      <c r="E294" t="s">
        <v>169</v>
      </c>
      <c r="F294" t="s">
        <v>1031</v>
      </c>
      <c r="G294" t="s">
        <v>161</v>
      </c>
      <c r="H294" t="s">
        <v>61</v>
      </c>
      <c r="I294" t="s">
        <v>129</v>
      </c>
      <c r="J294" t="s">
        <v>130</v>
      </c>
      <c r="K294" t="s">
        <v>131</v>
      </c>
      <c r="L294" t="s">
        <v>1032</v>
      </c>
      <c r="M294" t="s">
        <v>1033</v>
      </c>
      <c r="N294">
        <v>0.46600000000000003</v>
      </c>
      <c r="O294">
        <v>0</v>
      </c>
      <c r="P294">
        <v>203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94.6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3004560</v>
      </c>
      <c r="B295">
        <v>1</v>
      </c>
      <c r="C295" t="s">
        <v>106</v>
      </c>
      <c r="D295" t="s">
        <v>120</v>
      </c>
      <c r="E295" t="s">
        <v>221</v>
      </c>
      <c r="F295" t="s">
        <v>1034</v>
      </c>
      <c r="G295" t="s">
        <v>128</v>
      </c>
      <c r="H295" t="s">
        <v>58</v>
      </c>
      <c r="I295" t="s">
        <v>129</v>
      </c>
      <c r="J295" t="s">
        <v>130</v>
      </c>
      <c r="K295" t="s">
        <v>131</v>
      </c>
      <c r="L295" t="s">
        <v>1035</v>
      </c>
      <c r="M295" t="s">
        <v>1036</v>
      </c>
      <c r="N295">
        <v>1.1000000000000001</v>
      </c>
      <c r="O295">
        <v>31</v>
      </c>
      <c r="P295">
        <v>974</v>
      </c>
      <c r="Q295">
        <v>0</v>
      </c>
      <c r="R295">
        <v>0</v>
      </c>
      <c r="S295">
        <v>0</v>
      </c>
      <c r="T295">
        <v>0</v>
      </c>
      <c r="U295">
        <v>34.11</v>
      </c>
      <c r="V295">
        <v>1071.67</v>
      </c>
      <c r="W295">
        <v>0</v>
      </c>
      <c r="X295">
        <v>0</v>
      </c>
      <c r="Y295">
        <v>0</v>
      </c>
      <c r="Z295">
        <v>0</v>
      </c>
    </row>
    <row r="296" spans="1:26" x14ac:dyDescent="0.3">
      <c r="A296">
        <v>3002017</v>
      </c>
      <c r="B296">
        <v>1</v>
      </c>
      <c r="C296" t="s">
        <v>75</v>
      </c>
      <c r="D296" t="s">
        <v>81</v>
      </c>
      <c r="E296" t="s">
        <v>164</v>
      </c>
      <c r="F296" t="s">
        <v>1037</v>
      </c>
      <c r="G296" t="s">
        <v>270</v>
      </c>
      <c r="H296" t="s">
        <v>61</v>
      </c>
      <c r="I296" t="s">
        <v>129</v>
      </c>
      <c r="J296" t="s">
        <v>130</v>
      </c>
      <c r="K296" t="s">
        <v>131</v>
      </c>
      <c r="L296" t="s">
        <v>1038</v>
      </c>
      <c r="M296" t="s">
        <v>1039</v>
      </c>
      <c r="N296">
        <v>3.8119999999999998</v>
      </c>
      <c r="O296">
        <v>0</v>
      </c>
      <c r="P296">
        <v>206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785.25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3000182</v>
      </c>
      <c r="B297">
        <v>1</v>
      </c>
      <c r="C297" t="s">
        <v>106</v>
      </c>
      <c r="D297" t="s">
        <v>122</v>
      </c>
      <c r="E297" t="s">
        <v>221</v>
      </c>
      <c r="F297" t="s">
        <v>237</v>
      </c>
      <c r="G297" t="s">
        <v>136</v>
      </c>
      <c r="H297" t="s">
        <v>58</v>
      </c>
      <c r="I297" t="s">
        <v>129</v>
      </c>
      <c r="J297" t="s">
        <v>130</v>
      </c>
      <c r="K297" t="s">
        <v>137</v>
      </c>
      <c r="L297" t="s">
        <v>1040</v>
      </c>
      <c r="M297" t="s">
        <v>1041</v>
      </c>
      <c r="N297">
        <v>3.7370000000000001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3.74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3010720</v>
      </c>
      <c r="B298">
        <v>1</v>
      </c>
      <c r="C298" t="s">
        <v>106</v>
      </c>
      <c r="D298" t="s">
        <v>107</v>
      </c>
      <c r="E298" t="s">
        <v>221</v>
      </c>
      <c r="F298" t="s">
        <v>1042</v>
      </c>
      <c r="G298" t="s">
        <v>128</v>
      </c>
      <c r="H298" t="s">
        <v>58</v>
      </c>
      <c r="I298" t="s">
        <v>129</v>
      </c>
      <c r="J298" t="s">
        <v>130</v>
      </c>
      <c r="K298" t="s">
        <v>131</v>
      </c>
      <c r="L298" t="s">
        <v>1043</v>
      </c>
      <c r="M298" t="s">
        <v>1044</v>
      </c>
      <c r="N298">
        <v>0.245</v>
      </c>
      <c r="O298">
        <v>0</v>
      </c>
      <c r="P298">
        <v>0</v>
      </c>
      <c r="Q298">
        <v>5</v>
      </c>
      <c r="R298">
        <v>183</v>
      </c>
      <c r="S298">
        <v>10</v>
      </c>
      <c r="T298">
        <v>1225</v>
      </c>
      <c r="U298">
        <v>0</v>
      </c>
      <c r="V298">
        <v>0</v>
      </c>
      <c r="W298">
        <v>1.22</v>
      </c>
      <c r="X298">
        <v>44.78</v>
      </c>
      <c r="Y298">
        <v>2.4500000000000002</v>
      </c>
      <c r="Z298">
        <v>299.77999999999997</v>
      </c>
    </row>
    <row r="299" spans="1:26" x14ac:dyDescent="0.3">
      <c r="A299">
        <v>3005118</v>
      </c>
      <c r="B299">
        <v>1</v>
      </c>
      <c r="C299" t="s">
        <v>75</v>
      </c>
      <c r="D299" t="s">
        <v>102</v>
      </c>
      <c r="E299" t="s">
        <v>153</v>
      </c>
      <c r="F299" t="s">
        <v>1045</v>
      </c>
      <c r="G299" t="s">
        <v>746</v>
      </c>
      <c r="H299" t="s">
        <v>58</v>
      </c>
      <c r="I299" t="s">
        <v>129</v>
      </c>
      <c r="J299" t="s">
        <v>130</v>
      </c>
      <c r="K299" t="s">
        <v>131</v>
      </c>
      <c r="L299" t="s">
        <v>1046</v>
      </c>
      <c r="M299" t="s">
        <v>1047</v>
      </c>
      <c r="N299">
        <v>1.9850000000000001</v>
      </c>
      <c r="O299">
        <v>0</v>
      </c>
      <c r="P299">
        <v>6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11.91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3003460</v>
      </c>
      <c r="B300">
        <v>1</v>
      </c>
      <c r="C300" t="s">
        <v>106</v>
      </c>
      <c r="D300" t="s">
        <v>121</v>
      </c>
      <c r="E300" t="s">
        <v>140</v>
      </c>
      <c r="F300" t="s">
        <v>1048</v>
      </c>
      <c r="G300" t="s">
        <v>142</v>
      </c>
      <c r="H300" t="s">
        <v>61</v>
      </c>
      <c r="I300" t="s">
        <v>129</v>
      </c>
      <c r="J300" t="s">
        <v>130</v>
      </c>
      <c r="K300" t="s">
        <v>131</v>
      </c>
      <c r="L300" t="s">
        <v>1049</v>
      </c>
      <c r="M300" t="s">
        <v>1050</v>
      </c>
      <c r="N300">
        <v>1.006</v>
      </c>
      <c r="O300">
        <v>0</v>
      </c>
      <c r="P300">
        <v>45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45.28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3003448</v>
      </c>
      <c r="B301">
        <v>1</v>
      </c>
      <c r="C301" t="s">
        <v>75</v>
      </c>
      <c r="D301" t="s">
        <v>104</v>
      </c>
      <c r="E301" t="s">
        <v>164</v>
      </c>
      <c r="F301" t="s">
        <v>644</v>
      </c>
      <c r="G301" t="s">
        <v>185</v>
      </c>
      <c r="H301" t="s">
        <v>61</v>
      </c>
      <c r="I301" t="s">
        <v>129</v>
      </c>
      <c r="J301" t="s">
        <v>130</v>
      </c>
      <c r="K301" t="s">
        <v>131</v>
      </c>
      <c r="L301" t="s">
        <v>1051</v>
      </c>
      <c r="M301" t="s">
        <v>1052</v>
      </c>
      <c r="N301">
        <v>1.6890000000000001</v>
      </c>
      <c r="O301">
        <v>0</v>
      </c>
      <c r="P301">
        <v>39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65.88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3002124</v>
      </c>
      <c r="B302">
        <v>1</v>
      </c>
      <c r="C302" t="s">
        <v>75</v>
      </c>
      <c r="D302" t="s">
        <v>93</v>
      </c>
      <c r="E302" t="s">
        <v>145</v>
      </c>
      <c r="F302" t="s">
        <v>1053</v>
      </c>
      <c r="G302" t="s">
        <v>256</v>
      </c>
      <c r="H302" t="s">
        <v>61</v>
      </c>
      <c r="I302" t="s">
        <v>129</v>
      </c>
      <c r="J302" t="s">
        <v>130</v>
      </c>
      <c r="K302" t="s">
        <v>131</v>
      </c>
      <c r="L302" t="s">
        <v>1054</v>
      </c>
      <c r="M302" t="s">
        <v>1055</v>
      </c>
      <c r="N302">
        <v>1.87</v>
      </c>
      <c r="O302">
        <v>0</v>
      </c>
      <c r="P302">
        <v>0</v>
      </c>
      <c r="Q302">
        <v>0</v>
      </c>
      <c r="R302">
        <v>3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5.61</v>
      </c>
      <c r="Y302">
        <v>0</v>
      </c>
      <c r="Z302">
        <v>0</v>
      </c>
    </row>
    <row r="303" spans="1:26" x14ac:dyDescent="0.3">
      <c r="A303">
        <v>3002329</v>
      </c>
      <c r="B303">
        <v>1</v>
      </c>
      <c r="C303" t="s">
        <v>75</v>
      </c>
      <c r="D303" t="s">
        <v>81</v>
      </c>
      <c r="E303" t="s">
        <v>140</v>
      </c>
      <c r="F303" t="s">
        <v>1056</v>
      </c>
      <c r="G303" t="s">
        <v>192</v>
      </c>
      <c r="H303" t="s">
        <v>61</v>
      </c>
      <c r="I303" t="s">
        <v>129</v>
      </c>
      <c r="J303" t="s">
        <v>130</v>
      </c>
      <c r="K303" t="s">
        <v>137</v>
      </c>
      <c r="L303" t="s">
        <v>1057</v>
      </c>
      <c r="M303" t="s">
        <v>1058</v>
      </c>
      <c r="N303">
        <v>5.5369999999999999</v>
      </c>
      <c r="O303">
        <v>0</v>
      </c>
      <c r="P303">
        <v>178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985.58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3003569</v>
      </c>
      <c r="B304">
        <v>1</v>
      </c>
      <c r="C304" t="s">
        <v>75</v>
      </c>
      <c r="D304" t="s">
        <v>100</v>
      </c>
      <c r="E304" t="s">
        <v>164</v>
      </c>
      <c r="F304" t="s">
        <v>1059</v>
      </c>
      <c r="G304" t="s">
        <v>185</v>
      </c>
      <c r="H304" t="s">
        <v>61</v>
      </c>
      <c r="I304" t="s">
        <v>129</v>
      </c>
      <c r="J304" t="s">
        <v>130</v>
      </c>
      <c r="K304" t="s">
        <v>131</v>
      </c>
      <c r="L304" t="s">
        <v>1060</v>
      </c>
      <c r="M304" t="s">
        <v>1061</v>
      </c>
      <c r="N304">
        <v>1.4670000000000001</v>
      </c>
      <c r="O304">
        <v>0</v>
      </c>
      <c r="P304">
        <v>18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26.41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3004745</v>
      </c>
      <c r="B305">
        <v>1</v>
      </c>
      <c r="C305" t="s">
        <v>106</v>
      </c>
      <c r="D305" t="s">
        <v>122</v>
      </c>
      <c r="E305" t="s">
        <v>134</v>
      </c>
      <c r="F305" t="s">
        <v>1062</v>
      </c>
      <c r="G305" t="s">
        <v>378</v>
      </c>
      <c r="H305" t="s">
        <v>58</v>
      </c>
      <c r="I305" t="s">
        <v>129</v>
      </c>
      <c r="J305" t="s">
        <v>59</v>
      </c>
      <c r="K305" t="s">
        <v>131</v>
      </c>
      <c r="L305" t="s">
        <v>1063</v>
      </c>
      <c r="M305" t="s">
        <v>1064</v>
      </c>
      <c r="N305">
        <v>1.6180000000000001</v>
      </c>
      <c r="O305">
        <v>2</v>
      </c>
      <c r="P305">
        <v>2149</v>
      </c>
      <c r="Q305">
        <v>0</v>
      </c>
      <c r="R305">
        <v>0</v>
      </c>
      <c r="S305">
        <v>0</v>
      </c>
      <c r="T305">
        <v>0</v>
      </c>
      <c r="U305">
        <v>3.24</v>
      </c>
      <c r="V305">
        <v>3476.01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3005131</v>
      </c>
      <c r="B306">
        <v>1</v>
      </c>
      <c r="C306" t="s">
        <v>106</v>
      </c>
      <c r="D306" t="s">
        <v>115</v>
      </c>
      <c r="E306" t="s">
        <v>153</v>
      </c>
      <c r="F306" t="s">
        <v>1065</v>
      </c>
      <c r="G306" t="s">
        <v>128</v>
      </c>
      <c r="H306" t="s">
        <v>58</v>
      </c>
      <c r="I306" t="s">
        <v>129</v>
      </c>
      <c r="J306" t="s">
        <v>130</v>
      </c>
      <c r="K306" t="s">
        <v>131</v>
      </c>
      <c r="L306" t="s">
        <v>1066</v>
      </c>
      <c r="M306" t="s">
        <v>1067</v>
      </c>
      <c r="N306">
        <v>1.35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281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379.43</v>
      </c>
    </row>
    <row r="307" spans="1:26" x14ac:dyDescent="0.3">
      <c r="A307">
        <v>3004824</v>
      </c>
      <c r="B307">
        <v>1</v>
      </c>
      <c r="C307" t="s">
        <v>106</v>
      </c>
      <c r="D307" t="s">
        <v>117</v>
      </c>
      <c r="E307" t="s">
        <v>126</v>
      </c>
      <c r="F307" t="s">
        <v>1068</v>
      </c>
      <c r="G307" t="s">
        <v>128</v>
      </c>
      <c r="H307" t="s">
        <v>58</v>
      </c>
      <c r="I307" t="s">
        <v>129</v>
      </c>
      <c r="J307" t="s">
        <v>130</v>
      </c>
      <c r="K307" t="s">
        <v>131</v>
      </c>
      <c r="L307" t="s">
        <v>1069</v>
      </c>
      <c r="M307" t="s">
        <v>1070</v>
      </c>
      <c r="N307">
        <v>0.65600000000000003</v>
      </c>
      <c r="O307">
        <v>38</v>
      </c>
      <c r="P307">
        <v>724</v>
      </c>
      <c r="Q307">
        <v>0</v>
      </c>
      <c r="R307">
        <v>0</v>
      </c>
      <c r="S307">
        <v>0</v>
      </c>
      <c r="T307">
        <v>0</v>
      </c>
      <c r="U307">
        <v>24.92</v>
      </c>
      <c r="V307">
        <v>474.82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3005123</v>
      </c>
      <c r="B308">
        <v>1</v>
      </c>
      <c r="C308" t="s">
        <v>75</v>
      </c>
      <c r="D308" t="s">
        <v>79</v>
      </c>
      <c r="E308" t="s">
        <v>153</v>
      </c>
      <c r="F308" t="s">
        <v>1071</v>
      </c>
      <c r="G308" t="s">
        <v>196</v>
      </c>
      <c r="H308" t="s">
        <v>58</v>
      </c>
      <c r="I308" t="s">
        <v>129</v>
      </c>
      <c r="J308" t="s">
        <v>130</v>
      </c>
      <c r="K308" t="s">
        <v>131</v>
      </c>
      <c r="L308" t="s">
        <v>1072</v>
      </c>
      <c r="M308" t="s">
        <v>1073</v>
      </c>
      <c r="N308">
        <v>1.5189999999999999</v>
      </c>
      <c r="O308">
        <v>22</v>
      </c>
      <c r="P308">
        <v>45</v>
      </c>
      <c r="Q308">
        <v>0</v>
      </c>
      <c r="R308">
        <v>0</v>
      </c>
      <c r="S308">
        <v>0</v>
      </c>
      <c r="T308">
        <v>0</v>
      </c>
      <c r="U308">
        <v>33.43</v>
      </c>
      <c r="V308">
        <v>68.37</v>
      </c>
      <c r="W308">
        <v>0</v>
      </c>
      <c r="X308">
        <v>0</v>
      </c>
      <c r="Y308">
        <v>0</v>
      </c>
      <c r="Z308">
        <v>0</v>
      </c>
    </row>
    <row r="309" spans="1:26" x14ac:dyDescent="0.3">
      <c r="A309">
        <v>3000173</v>
      </c>
      <c r="B309">
        <v>1</v>
      </c>
      <c r="C309" t="s">
        <v>106</v>
      </c>
      <c r="D309" t="s">
        <v>114</v>
      </c>
      <c r="E309" t="s">
        <v>221</v>
      </c>
      <c r="F309" t="s">
        <v>1074</v>
      </c>
      <c r="G309" t="s">
        <v>374</v>
      </c>
      <c r="H309" t="s">
        <v>58</v>
      </c>
      <c r="I309" t="s">
        <v>129</v>
      </c>
      <c r="J309" t="s">
        <v>130</v>
      </c>
      <c r="K309" t="s">
        <v>137</v>
      </c>
      <c r="L309" t="s">
        <v>1075</v>
      </c>
      <c r="M309" t="s">
        <v>1076</v>
      </c>
      <c r="N309">
        <v>0.4</v>
      </c>
      <c r="O309">
        <v>0</v>
      </c>
      <c r="P309">
        <v>0</v>
      </c>
      <c r="Q309">
        <v>47</v>
      </c>
      <c r="R309">
        <v>2116</v>
      </c>
      <c r="S309">
        <v>28</v>
      </c>
      <c r="T309">
        <v>704</v>
      </c>
      <c r="U309">
        <v>0</v>
      </c>
      <c r="V309">
        <v>0</v>
      </c>
      <c r="W309">
        <v>18.8</v>
      </c>
      <c r="X309">
        <v>846.4</v>
      </c>
      <c r="Y309">
        <v>11.2</v>
      </c>
      <c r="Z309">
        <v>281.60000000000002</v>
      </c>
    </row>
    <row r="310" spans="1:26" x14ac:dyDescent="0.3">
      <c r="A310">
        <v>3002023</v>
      </c>
      <c r="B310">
        <v>1</v>
      </c>
      <c r="C310" t="s">
        <v>75</v>
      </c>
      <c r="D310" t="s">
        <v>78</v>
      </c>
      <c r="E310" t="s">
        <v>145</v>
      </c>
      <c r="F310" t="s">
        <v>1077</v>
      </c>
      <c r="G310" t="s">
        <v>256</v>
      </c>
      <c r="H310" t="s">
        <v>61</v>
      </c>
      <c r="I310" t="s">
        <v>129</v>
      </c>
      <c r="J310" t="s">
        <v>130</v>
      </c>
      <c r="K310" t="s">
        <v>131</v>
      </c>
      <c r="L310" t="s">
        <v>1078</v>
      </c>
      <c r="M310" t="s">
        <v>1079</v>
      </c>
      <c r="N310">
        <v>1.9390000000000001</v>
      </c>
      <c r="O310">
        <v>0</v>
      </c>
      <c r="P310">
        <v>7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13.57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3001362</v>
      </c>
      <c r="B311">
        <v>1</v>
      </c>
      <c r="C311" t="s">
        <v>75</v>
      </c>
      <c r="D311" t="s">
        <v>79</v>
      </c>
      <c r="E311" t="s">
        <v>169</v>
      </c>
      <c r="F311" t="s">
        <v>1080</v>
      </c>
      <c r="G311" t="s">
        <v>136</v>
      </c>
      <c r="H311" t="s">
        <v>61</v>
      </c>
      <c r="I311" t="s">
        <v>129</v>
      </c>
      <c r="J311" t="s">
        <v>130</v>
      </c>
      <c r="K311" t="s">
        <v>137</v>
      </c>
      <c r="L311" t="s">
        <v>1081</v>
      </c>
      <c r="M311" t="s">
        <v>1082</v>
      </c>
      <c r="N311">
        <v>4.1980000000000004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162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680</v>
      </c>
    </row>
    <row r="312" spans="1:26" x14ac:dyDescent="0.3">
      <c r="A312">
        <v>3001967</v>
      </c>
      <c r="B312">
        <v>1</v>
      </c>
      <c r="C312" t="s">
        <v>75</v>
      </c>
      <c r="D312" t="s">
        <v>82</v>
      </c>
      <c r="E312" t="s">
        <v>145</v>
      </c>
      <c r="F312" t="s">
        <v>1083</v>
      </c>
      <c r="G312" t="s">
        <v>378</v>
      </c>
      <c r="H312" t="s">
        <v>61</v>
      </c>
      <c r="I312" t="s">
        <v>129</v>
      </c>
      <c r="J312" t="s">
        <v>59</v>
      </c>
      <c r="K312" t="s">
        <v>131</v>
      </c>
      <c r="L312" t="s">
        <v>1084</v>
      </c>
      <c r="M312" t="s">
        <v>1085</v>
      </c>
      <c r="N312">
        <v>5.3819999999999997</v>
      </c>
      <c r="O312">
        <v>0</v>
      </c>
      <c r="P312">
        <v>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21.53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3004101</v>
      </c>
      <c r="B313">
        <v>1</v>
      </c>
      <c r="C313" t="s">
        <v>75</v>
      </c>
      <c r="D313" t="s">
        <v>99</v>
      </c>
      <c r="E313" t="s">
        <v>221</v>
      </c>
      <c r="F313" t="s">
        <v>1086</v>
      </c>
      <c r="G313" t="s">
        <v>128</v>
      </c>
      <c r="H313" t="s">
        <v>58</v>
      </c>
      <c r="I313" t="s">
        <v>129</v>
      </c>
      <c r="J313" t="s">
        <v>130</v>
      </c>
      <c r="K313" t="s">
        <v>131</v>
      </c>
      <c r="L313" t="s">
        <v>1087</v>
      </c>
      <c r="M313" t="s">
        <v>1088</v>
      </c>
      <c r="N313">
        <v>0.40899999999999997</v>
      </c>
      <c r="O313">
        <v>0</v>
      </c>
      <c r="P313">
        <v>0</v>
      </c>
      <c r="Q313">
        <v>1</v>
      </c>
      <c r="R313">
        <v>301</v>
      </c>
      <c r="S313">
        <v>4</v>
      </c>
      <c r="T313">
        <v>1497</v>
      </c>
      <c r="U313">
        <v>0</v>
      </c>
      <c r="V313">
        <v>0</v>
      </c>
      <c r="W313">
        <v>0.41</v>
      </c>
      <c r="X313">
        <v>123.08</v>
      </c>
      <c r="Y313">
        <v>1.64</v>
      </c>
      <c r="Z313">
        <v>612.11</v>
      </c>
    </row>
    <row r="314" spans="1:26" x14ac:dyDescent="0.3">
      <c r="A314">
        <v>3003331</v>
      </c>
      <c r="B314">
        <v>1</v>
      </c>
      <c r="C314" t="s">
        <v>75</v>
      </c>
      <c r="D314" t="s">
        <v>92</v>
      </c>
      <c r="E314" t="s">
        <v>126</v>
      </c>
      <c r="F314" t="s">
        <v>1089</v>
      </c>
      <c r="G314" t="s">
        <v>128</v>
      </c>
      <c r="H314" t="s">
        <v>58</v>
      </c>
      <c r="I314" t="s">
        <v>129</v>
      </c>
      <c r="J314" t="s">
        <v>130</v>
      </c>
      <c r="K314" t="s">
        <v>131</v>
      </c>
      <c r="L314" t="s">
        <v>1090</v>
      </c>
      <c r="M314" t="s">
        <v>1091</v>
      </c>
      <c r="N314">
        <v>1.52</v>
      </c>
      <c r="O314">
        <v>85</v>
      </c>
      <c r="P314">
        <v>101</v>
      </c>
      <c r="Q314">
        <v>0</v>
      </c>
      <c r="R314">
        <v>0</v>
      </c>
      <c r="S314">
        <v>0</v>
      </c>
      <c r="T314">
        <v>0</v>
      </c>
      <c r="U314">
        <v>129.22</v>
      </c>
      <c r="V314">
        <v>153.55000000000001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3000121</v>
      </c>
      <c r="B315">
        <v>1</v>
      </c>
      <c r="C315" t="s">
        <v>75</v>
      </c>
      <c r="D315" t="s">
        <v>84</v>
      </c>
      <c r="E315" t="s">
        <v>169</v>
      </c>
      <c r="F315" t="s">
        <v>1092</v>
      </c>
      <c r="G315" t="s">
        <v>192</v>
      </c>
      <c r="H315" t="s">
        <v>61</v>
      </c>
      <c r="I315" t="s">
        <v>129</v>
      </c>
      <c r="J315" t="s">
        <v>130</v>
      </c>
      <c r="K315" t="s">
        <v>137</v>
      </c>
      <c r="L315" t="s">
        <v>1093</v>
      </c>
      <c r="M315" t="s">
        <v>1094</v>
      </c>
      <c r="N315">
        <v>8.4969999999999999</v>
      </c>
      <c r="O315">
        <v>0</v>
      </c>
      <c r="P315">
        <v>544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4622.34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3003581</v>
      </c>
      <c r="B316">
        <v>1</v>
      </c>
      <c r="C316" t="s">
        <v>75</v>
      </c>
      <c r="D316" t="s">
        <v>97</v>
      </c>
      <c r="E316" t="s">
        <v>145</v>
      </c>
      <c r="F316" t="s">
        <v>1095</v>
      </c>
      <c r="G316" t="s">
        <v>206</v>
      </c>
      <c r="H316" t="s">
        <v>61</v>
      </c>
      <c r="I316" t="s">
        <v>129</v>
      </c>
      <c r="J316" t="s">
        <v>130</v>
      </c>
      <c r="K316" t="s">
        <v>131</v>
      </c>
      <c r="L316" t="s">
        <v>1096</v>
      </c>
      <c r="M316" t="s">
        <v>1097</v>
      </c>
      <c r="N316">
        <v>1.5129999999999999</v>
      </c>
      <c r="O316">
        <v>0</v>
      </c>
      <c r="P316">
        <v>5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7.57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3000158</v>
      </c>
      <c r="B317">
        <v>1</v>
      </c>
      <c r="C317" t="s">
        <v>75</v>
      </c>
      <c r="D317" t="s">
        <v>77</v>
      </c>
      <c r="E317" t="s">
        <v>221</v>
      </c>
      <c r="F317" t="s">
        <v>1098</v>
      </c>
      <c r="G317" t="s">
        <v>136</v>
      </c>
      <c r="H317" t="s">
        <v>58</v>
      </c>
      <c r="I317" t="s">
        <v>129</v>
      </c>
      <c r="J317" t="s">
        <v>130</v>
      </c>
      <c r="K317" t="s">
        <v>137</v>
      </c>
      <c r="L317" t="s">
        <v>1099</v>
      </c>
      <c r="M317" t="s">
        <v>1100</v>
      </c>
      <c r="N317">
        <v>0.70399999999999996</v>
      </c>
      <c r="O317">
        <v>7</v>
      </c>
      <c r="P317">
        <v>1670</v>
      </c>
      <c r="Q317">
        <v>9</v>
      </c>
      <c r="R317">
        <v>1484</v>
      </c>
      <c r="S317">
        <v>18</v>
      </c>
      <c r="T317">
        <v>1680</v>
      </c>
      <c r="U317">
        <v>4.93</v>
      </c>
      <c r="V317">
        <v>1175.49</v>
      </c>
      <c r="W317">
        <v>6.34</v>
      </c>
      <c r="X317">
        <v>1044.57</v>
      </c>
      <c r="Y317">
        <v>12.67</v>
      </c>
      <c r="Z317">
        <v>1182.53</v>
      </c>
    </row>
    <row r="318" spans="1:26" x14ac:dyDescent="0.3">
      <c r="A318">
        <v>3000169</v>
      </c>
      <c r="B318">
        <v>1</v>
      </c>
      <c r="C318" t="s">
        <v>106</v>
      </c>
      <c r="D318" t="s">
        <v>114</v>
      </c>
      <c r="E318" t="s">
        <v>221</v>
      </c>
      <c r="F318" t="s">
        <v>1101</v>
      </c>
      <c r="G318" t="s">
        <v>374</v>
      </c>
      <c r="H318" t="s">
        <v>58</v>
      </c>
      <c r="I318" t="s">
        <v>129</v>
      </c>
      <c r="J318" t="s">
        <v>130</v>
      </c>
      <c r="K318" t="s">
        <v>137</v>
      </c>
      <c r="L318" t="s">
        <v>1102</v>
      </c>
      <c r="M318" t="s">
        <v>1103</v>
      </c>
      <c r="N318">
        <v>0.432</v>
      </c>
      <c r="O318">
        <v>0</v>
      </c>
      <c r="P318">
        <v>0</v>
      </c>
      <c r="Q318">
        <v>4</v>
      </c>
      <c r="R318">
        <v>6378</v>
      </c>
      <c r="S318">
        <v>0</v>
      </c>
      <c r="T318">
        <v>0</v>
      </c>
      <c r="U318">
        <v>0</v>
      </c>
      <c r="V318">
        <v>0</v>
      </c>
      <c r="W318">
        <v>1.73</v>
      </c>
      <c r="X318">
        <v>2756.71</v>
      </c>
      <c r="Y318">
        <v>0</v>
      </c>
      <c r="Z318">
        <v>0</v>
      </c>
    </row>
    <row r="319" spans="1:26" x14ac:dyDescent="0.3">
      <c r="A319">
        <v>3003323</v>
      </c>
      <c r="B319">
        <v>1</v>
      </c>
      <c r="C319" t="s">
        <v>75</v>
      </c>
      <c r="D319" t="s">
        <v>97</v>
      </c>
      <c r="E319" t="s">
        <v>140</v>
      </c>
      <c r="F319" t="s">
        <v>1104</v>
      </c>
      <c r="G319" t="s">
        <v>166</v>
      </c>
      <c r="H319" t="s">
        <v>61</v>
      </c>
      <c r="I319" t="s">
        <v>129</v>
      </c>
      <c r="J319" t="s">
        <v>130</v>
      </c>
      <c r="K319" t="s">
        <v>131</v>
      </c>
      <c r="L319" t="s">
        <v>1105</v>
      </c>
      <c r="M319" t="s">
        <v>1106</v>
      </c>
      <c r="N319">
        <v>2.69</v>
      </c>
      <c r="O319">
        <v>0</v>
      </c>
      <c r="P319">
        <v>58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156.03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3003341</v>
      </c>
      <c r="B320">
        <v>1</v>
      </c>
      <c r="C320" t="s">
        <v>75</v>
      </c>
      <c r="D320" t="s">
        <v>95</v>
      </c>
      <c r="E320" t="s">
        <v>164</v>
      </c>
      <c r="F320" t="s">
        <v>1107</v>
      </c>
      <c r="G320" t="s">
        <v>142</v>
      </c>
      <c r="H320" t="s">
        <v>61</v>
      </c>
      <c r="I320" t="s">
        <v>129</v>
      </c>
      <c r="J320" t="s">
        <v>130</v>
      </c>
      <c r="K320" t="s">
        <v>131</v>
      </c>
      <c r="L320" t="s">
        <v>1108</v>
      </c>
      <c r="M320" t="s">
        <v>1109</v>
      </c>
      <c r="N320">
        <v>1.073</v>
      </c>
      <c r="O320">
        <v>0</v>
      </c>
      <c r="P320">
        <v>316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339.15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3004572</v>
      </c>
      <c r="B321">
        <v>1</v>
      </c>
      <c r="C321" t="s">
        <v>75</v>
      </c>
      <c r="D321" t="s">
        <v>94</v>
      </c>
      <c r="E321" t="s">
        <v>145</v>
      </c>
      <c r="F321" t="s">
        <v>1110</v>
      </c>
      <c r="G321" t="s">
        <v>147</v>
      </c>
      <c r="H321" t="s">
        <v>61</v>
      </c>
      <c r="I321" t="s">
        <v>129</v>
      </c>
      <c r="J321" t="s">
        <v>130</v>
      </c>
      <c r="K321" t="s">
        <v>131</v>
      </c>
      <c r="L321" t="s">
        <v>1111</v>
      </c>
      <c r="M321" t="s">
        <v>1112</v>
      </c>
      <c r="N321">
        <v>3.105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3.1</v>
      </c>
    </row>
    <row r="322" spans="1:26" x14ac:dyDescent="0.3">
      <c r="A322">
        <v>3001514</v>
      </c>
      <c r="B322">
        <v>1</v>
      </c>
      <c r="C322" t="s">
        <v>75</v>
      </c>
      <c r="D322" t="s">
        <v>91</v>
      </c>
      <c r="E322" t="s">
        <v>145</v>
      </c>
      <c r="F322" t="s">
        <v>1113</v>
      </c>
      <c r="G322" t="s">
        <v>147</v>
      </c>
      <c r="H322" t="s">
        <v>61</v>
      </c>
      <c r="I322" t="s">
        <v>129</v>
      </c>
      <c r="J322" t="s">
        <v>130</v>
      </c>
      <c r="K322" t="s">
        <v>131</v>
      </c>
      <c r="L322" t="s">
        <v>1114</v>
      </c>
      <c r="M322" t="s">
        <v>1115</v>
      </c>
      <c r="N322">
        <v>6.1779999999999999</v>
      </c>
      <c r="O322">
        <v>0</v>
      </c>
      <c r="P322">
        <v>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18.53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3003852</v>
      </c>
      <c r="B323">
        <v>1</v>
      </c>
      <c r="C323" t="s">
        <v>75</v>
      </c>
      <c r="D323" t="s">
        <v>97</v>
      </c>
      <c r="E323" t="s">
        <v>126</v>
      </c>
      <c r="F323" t="s">
        <v>1116</v>
      </c>
      <c r="G323" t="s">
        <v>128</v>
      </c>
      <c r="H323" t="s">
        <v>58</v>
      </c>
      <c r="I323" t="s">
        <v>129</v>
      </c>
      <c r="J323" t="s">
        <v>130</v>
      </c>
      <c r="K323" t="s">
        <v>131</v>
      </c>
      <c r="L323" t="s">
        <v>1117</v>
      </c>
      <c r="M323" t="s">
        <v>1118</v>
      </c>
      <c r="N323">
        <v>1.014</v>
      </c>
      <c r="O323">
        <v>57</v>
      </c>
      <c r="P323">
        <v>3416</v>
      </c>
      <c r="Q323">
        <v>0</v>
      </c>
      <c r="R323">
        <v>0</v>
      </c>
      <c r="S323">
        <v>0</v>
      </c>
      <c r="T323">
        <v>0</v>
      </c>
      <c r="U323">
        <v>57.81</v>
      </c>
      <c r="V323">
        <v>3464.39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3003407</v>
      </c>
      <c r="B324">
        <v>1</v>
      </c>
      <c r="C324" t="s">
        <v>106</v>
      </c>
      <c r="D324" t="s">
        <v>111</v>
      </c>
      <c r="E324" t="s">
        <v>153</v>
      </c>
      <c r="F324" t="s">
        <v>1119</v>
      </c>
      <c r="G324" t="s">
        <v>196</v>
      </c>
      <c r="H324" t="s">
        <v>58</v>
      </c>
      <c r="I324" t="s">
        <v>129</v>
      </c>
      <c r="J324" t="s">
        <v>130</v>
      </c>
      <c r="K324" t="s">
        <v>131</v>
      </c>
      <c r="L324" t="s">
        <v>1120</v>
      </c>
      <c r="M324" t="s">
        <v>1121</v>
      </c>
      <c r="N324">
        <v>1.4890000000000001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183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272.58</v>
      </c>
    </row>
    <row r="325" spans="1:26" x14ac:dyDescent="0.3">
      <c r="A325">
        <v>3013515</v>
      </c>
      <c r="B325">
        <v>1</v>
      </c>
      <c r="C325" t="s">
        <v>75</v>
      </c>
      <c r="D325" t="s">
        <v>90</v>
      </c>
      <c r="E325" t="s">
        <v>164</v>
      </c>
      <c r="F325" t="s">
        <v>1122</v>
      </c>
      <c r="G325" t="s">
        <v>185</v>
      </c>
      <c r="H325" t="s">
        <v>61</v>
      </c>
      <c r="I325" t="s">
        <v>129</v>
      </c>
      <c r="J325" t="s">
        <v>130</v>
      </c>
      <c r="K325" t="s">
        <v>131</v>
      </c>
      <c r="L325" t="s">
        <v>1123</v>
      </c>
      <c r="M325" t="s">
        <v>1124</v>
      </c>
      <c r="N325">
        <v>2.6880000000000002</v>
      </c>
      <c r="O325">
        <v>0</v>
      </c>
      <c r="P325">
        <v>87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233.82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3003962</v>
      </c>
      <c r="B326">
        <v>1</v>
      </c>
      <c r="C326" t="s">
        <v>75</v>
      </c>
      <c r="D326" t="s">
        <v>91</v>
      </c>
      <c r="E326" t="s">
        <v>164</v>
      </c>
      <c r="F326" t="s">
        <v>1125</v>
      </c>
      <c r="G326" t="s">
        <v>142</v>
      </c>
      <c r="H326" t="s">
        <v>61</v>
      </c>
      <c r="I326" t="s">
        <v>129</v>
      </c>
      <c r="J326" t="s">
        <v>130</v>
      </c>
      <c r="K326" t="s">
        <v>131</v>
      </c>
      <c r="L326" t="s">
        <v>1126</v>
      </c>
      <c r="M326" t="s">
        <v>1127</v>
      </c>
      <c r="N326">
        <v>4.8929999999999998</v>
      </c>
      <c r="O326">
        <v>0</v>
      </c>
      <c r="P326">
        <v>111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543.1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3013247</v>
      </c>
      <c r="B327">
        <v>1</v>
      </c>
      <c r="C327" t="s">
        <v>75</v>
      </c>
      <c r="D327" t="s">
        <v>79</v>
      </c>
      <c r="E327" t="s">
        <v>164</v>
      </c>
      <c r="F327" t="s">
        <v>1128</v>
      </c>
      <c r="G327" t="s">
        <v>270</v>
      </c>
      <c r="H327" t="s">
        <v>61</v>
      </c>
      <c r="I327" t="s">
        <v>129</v>
      </c>
      <c r="J327" t="s">
        <v>130</v>
      </c>
      <c r="K327" t="s">
        <v>131</v>
      </c>
      <c r="L327" t="s">
        <v>1129</v>
      </c>
      <c r="M327" t="s">
        <v>1130</v>
      </c>
      <c r="N327">
        <v>1.7010000000000001</v>
      </c>
      <c r="O327">
        <v>0</v>
      </c>
      <c r="P327">
        <v>40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68.03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3002093</v>
      </c>
      <c r="B328">
        <v>1</v>
      </c>
      <c r="C328" t="s">
        <v>75</v>
      </c>
      <c r="D328" t="s">
        <v>104</v>
      </c>
      <c r="E328" t="s">
        <v>140</v>
      </c>
      <c r="F328" t="s">
        <v>1131</v>
      </c>
      <c r="G328" t="s">
        <v>142</v>
      </c>
      <c r="H328" t="s">
        <v>61</v>
      </c>
      <c r="I328" t="s">
        <v>129</v>
      </c>
      <c r="J328" t="s">
        <v>130</v>
      </c>
      <c r="K328" t="s">
        <v>131</v>
      </c>
      <c r="L328" t="s">
        <v>1132</v>
      </c>
      <c r="M328" t="s">
        <v>1133</v>
      </c>
      <c r="N328">
        <v>3.081</v>
      </c>
      <c r="O328">
        <v>0</v>
      </c>
      <c r="P328">
        <v>60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184.83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3001520</v>
      </c>
      <c r="B329">
        <v>1</v>
      </c>
      <c r="C329" t="s">
        <v>106</v>
      </c>
      <c r="D329" t="s">
        <v>108</v>
      </c>
      <c r="E329" t="s">
        <v>221</v>
      </c>
      <c r="F329" t="s">
        <v>904</v>
      </c>
      <c r="G329" t="s">
        <v>374</v>
      </c>
      <c r="H329" t="s">
        <v>58</v>
      </c>
      <c r="I329" t="s">
        <v>129</v>
      </c>
      <c r="J329" t="s">
        <v>130</v>
      </c>
      <c r="K329" t="s">
        <v>137</v>
      </c>
      <c r="L329" t="s">
        <v>1134</v>
      </c>
      <c r="M329" t="s">
        <v>1135</v>
      </c>
      <c r="N329">
        <v>0.28399999999999997</v>
      </c>
      <c r="O329">
        <v>13</v>
      </c>
      <c r="P329">
        <v>13081</v>
      </c>
      <c r="Q329">
        <v>0</v>
      </c>
      <c r="R329">
        <v>0</v>
      </c>
      <c r="S329">
        <v>0</v>
      </c>
      <c r="T329">
        <v>0</v>
      </c>
      <c r="U329">
        <v>3.69</v>
      </c>
      <c r="V329">
        <v>3709.92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3002147</v>
      </c>
      <c r="B330">
        <v>1</v>
      </c>
      <c r="C330" t="s">
        <v>75</v>
      </c>
      <c r="D330" t="s">
        <v>81</v>
      </c>
      <c r="E330" t="s">
        <v>221</v>
      </c>
      <c r="F330" t="s">
        <v>1136</v>
      </c>
      <c r="G330" t="s">
        <v>374</v>
      </c>
      <c r="H330" t="s">
        <v>58</v>
      </c>
      <c r="I330" t="s">
        <v>129</v>
      </c>
      <c r="J330" t="s">
        <v>130</v>
      </c>
      <c r="K330" t="s">
        <v>131</v>
      </c>
      <c r="L330" t="s">
        <v>1137</v>
      </c>
      <c r="M330" t="s">
        <v>1138</v>
      </c>
      <c r="N330">
        <v>0.312</v>
      </c>
      <c r="O330">
        <v>1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0.31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3004696</v>
      </c>
      <c r="B331">
        <v>1</v>
      </c>
      <c r="C331" t="s">
        <v>106</v>
      </c>
      <c r="D331" t="s">
        <v>119</v>
      </c>
      <c r="E331" t="s">
        <v>126</v>
      </c>
      <c r="F331" t="s">
        <v>1139</v>
      </c>
      <c r="G331" t="s">
        <v>128</v>
      </c>
      <c r="H331" t="s">
        <v>58</v>
      </c>
      <c r="I331" t="s">
        <v>129</v>
      </c>
      <c r="J331" t="s">
        <v>130</v>
      </c>
      <c r="K331" t="s">
        <v>131</v>
      </c>
      <c r="L331" t="s">
        <v>1140</v>
      </c>
      <c r="M331" t="s">
        <v>1141</v>
      </c>
      <c r="N331">
        <v>0.59599999999999997</v>
      </c>
      <c r="O331">
        <v>0</v>
      </c>
      <c r="P331">
        <v>1</v>
      </c>
      <c r="Q331">
        <v>0</v>
      </c>
      <c r="R331">
        <v>0</v>
      </c>
      <c r="S331">
        <v>50</v>
      </c>
      <c r="T331">
        <v>462</v>
      </c>
      <c r="U331">
        <v>0</v>
      </c>
      <c r="V331">
        <v>0.6</v>
      </c>
      <c r="W331">
        <v>0</v>
      </c>
      <c r="X331">
        <v>0</v>
      </c>
      <c r="Y331">
        <v>29.81</v>
      </c>
      <c r="Z331">
        <v>275.39999999999998</v>
      </c>
    </row>
    <row r="332" spans="1:26" x14ac:dyDescent="0.3">
      <c r="A332">
        <v>3004792</v>
      </c>
      <c r="B332">
        <v>1</v>
      </c>
      <c r="C332" t="s">
        <v>75</v>
      </c>
      <c r="D332" t="s">
        <v>91</v>
      </c>
      <c r="E332" t="s">
        <v>145</v>
      </c>
      <c r="F332" t="s">
        <v>1142</v>
      </c>
      <c r="G332" t="s">
        <v>206</v>
      </c>
      <c r="H332" t="s">
        <v>61</v>
      </c>
      <c r="I332" t="s">
        <v>129</v>
      </c>
      <c r="J332" t="s">
        <v>130</v>
      </c>
      <c r="K332" t="s">
        <v>131</v>
      </c>
      <c r="L332" t="s">
        <v>1143</v>
      </c>
      <c r="M332" t="s">
        <v>1144</v>
      </c>
      <c r="N332">
        <v>4.2320000000000002</v>
      </c>
      <c r="O332">
        <v>0</v>
      </c>
      <c r="P332">
        <v>6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25.39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3016599</v>
      </c>
      <c r="B333">
        <v>1</v>
      </c>
      <c r="C333" t="s">
        <v>75</v>
      </c>
      <c r="D333" t="s">
        <v>84</v>
      </c>
      <c r="E333" t="s">
        <v>164</v>
      </c>
      <c r="F333" t="s">
        <v>1145</v>
      </c>
      <c r="G333" t="s">
        <v>161</v>
      </c>
      <c r="H333" t="s">
        <v>61</v>
      </c>
      <c r="I333" t="s">
        <v>129</v>
      </c>
      <c r="J333" t="s">
        <v>130</v>
      </c>
      <c r="K333" t="s">
        <v>131</v>
      </c>
      <c r="L333" t="s">
        <v>1146</v>
      </c>
      <c r="M333" t="s">
        <v>1147</v>
      </c>
      <c r="N333">
        <v>2.948</v>
      </c>
      <c r="O333">
        <v>0</v>
      </c>
      <c r="P333">
        <v>5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14.74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3001622</v>
      </c>
      <c r="B334">
        <v>1</v>
      </c>
      <c r="C334" t="s">
        <v>106</v>
      </c>
      <c r="D334" t="s">
        <v>118</v>
      </c>
      <c r="E334" t="s">
        <v>169</v>
      </c>
      <c r="F334" t="s">
        <v>1148</v>
      </c>
      <c r="G334" t="s">
        <v>171</v>
      </c>
      <c r="H334" t="s">
        <v>61</v>
      </c>
      <c r="I334" t="s">
        <v>129</v>
      </c>
      <c r="J334" t="s">
        <v>130</v>
      </c>
      <c r="K334" t="s">
        <v>131</v>
      </c>
      <c r="L334" t="s">
        <v>1149</v>
      </c>
      <c r="M334" t="s">
        <v>1150</v>
      </c>
      <c r="N334">
        <v>2.863</v>
      </c>
      <c r="O334">
        <v>0</v>
      </c>
      <c r="P334">
        <v>0</v>
      </c>
      <c r="Q334">
        <v>0</v>
      </c>
      <c r="R334">
        <v>17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48.68</v>
      </c>
      <c r="Y334">
        <v>0</v>
      </c>
      <c r="Z334">
        <v>0</v>
      </c>
    </row>
    <row r="335" spans="1:26" x14ac:dyDescent="0.3">
      <c r="A335">
        <v>3004608</v>
      </c>
      <c r="B335">
        <v>1</v>
      </c>
      <c r="C335" t="s">
        <v>75</v>
      </c>
      <c r="D335" t="s">
        <v>76</v>
      </c>
      <c r="E335" t="s">
        <v>145</v>
      </c>
      <c r="F335" t="s">
        <v>1151</v>
      </c>
      <c r="G335" t="s">
        <v>256</v>
      </c>
      <c r="H335" t="s">
        <v>61</v>
      </c>
      <c r="I335" t="s">
        <v>129</v>
      </c>
      <c r="J335" t="s">
        <v>130</v>
      </c>
      <c r="K335" t="s">
        <v>131</v>
      </c>
      <c r="L335" t="s">
        <v>1152</v>
      </c>
      <c r="M335" t="s">
        <v>1153</v>
      </c>
      <c r="N335">
        <v>1.95</v>
      </c>
      <c r="O335">
        <v>0</v>
      </c>
      <c r="P335">
        <v>7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13.65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3004966</v>
      </c>
      <c r="B336">
        <v>1</v>
      </c>
      <c r="C336" t="s">
        <v>75</v>
      </c>
      <c r="D336" t="s">
        <v>82</v>
      </c>
      <c r="E336" t="s">
        <v>145</v>
      </c>
      <c r="F336" t="s">
        <v>1154</v>
      </c>
      <c r="G336" t="s">
        <v>206</v>
      </c>
      <c r="H336" t="s">
        <v>61</v>
      </c>
      <c r="I336" t="s">
        <v>129</v>
      </c>
      <c r="J336" t="s">
        <v>130</v>
      </c>
      <c r="K336" t="s">
        <v>131</v>
      </c>
      <c r="L336" t="s">
        <v>1155</v>
      </c>
      <c r="M336" t="s">
        <v>1156</v>
      </c>
      <c r="N336">
        <v>5.484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5.48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3001582</v>
      </c>
      <c r="B337">
        <v>1</v>
      </c>
      <c r="C337" t="s">
        <v>75</v>
      </c>
      <c r="D337" t="s">
        <v>101</v>
      </c>
      <c r="E337" t="s">
        <v>221</v>
      </c>
      <c r="F337" t="s">
        <v>1157</v>
      </c>
      <c r="G337" t="s">
        <v>128</v>
      </c>
      <c r="H337" t="s">
        <v>58</v>
      </c>
      <c r="I337" t="s">
        <v>129</v>
      </c>
      <c r="J337" t="s">
        <v>130</v>
      </c>
      <c r="K337" t="s">
        <v>131</v>
      </c>
      <c r="L337" t="s">
        <v>1158</v>
      </c>
      <c r="M337" t="s">
        <v>1159</v>
      </c>
      <c r="N337">
        <v>1.732</v>
      </c>
      <c r="O337">
        <v>86</v>
      </c>
      <c r="P337">
        <v>27</v>
      </c>
      <c r="Q337">
        <v>0</v>
      </c>
      <c r="R337">
        <v>0</v>
      </c>
      <c r="S337">
        <v>0</v>
      </c>
      <c r="T337">
        <v>0</v>
      </c>
      <c r="U337">
        <v>148.91999999999999</v>
      </c>
      <c r="V337">
        <v>46.76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3003411</v>
      </c>
      <c r="B338">
        <v>1</v>
      </c>
      <c r="C338" t="s">
        <v>75</v>
      </c>
      <c r="D338" t="s">
        <v>100</v>
      </c>
      <c r="E338" t="s">
        <v>164</v>
      </c>
      <c r="F338" t="s">
        <v>1160</v>
      </c>
      <c r="G338" t="s">
        <v>185</v>
      </c>
      <c r="H338" t="s">
        <v>61</v>
      </c>
      <c r="I338" t="s">
        <v>129</v>
      </c>
      <c r="J338" t="s">
        <v>130</v>
      </c>
      <c r="K338" t="s">
        <v>131</v>
      </c>
      <c r="L338" t="s">
        <v>1161</v>
      </c>
      <c r="M338" t="s">
        <v>1162</v>
      </c>
      <c r="N338">
        <v>1.9910000000000001</v>
      </c>
      <c r="O338">
        <v>0</v>
      </c>
      <c r="P338">
        <v>11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21.9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3004857</v>
      </c>
      <c r="B339">
        <v>1</v>
      </c>
      <c r="C339" t="s">
        <v>75</v>
      </c>
      <c r="D339" t="s">
        <v>93</v>
      </c>
      <c r="E339" t="s">
        <v>153</v>
      </c>
      <c r="F339" t="s">
        <v>1163</v>
      </c>
      <c r="G339" t="s">
        <v>128</v>
      </c>
      <c r="H339" t="s">
        <v>58</v>
      </c>
      <c r="I339" t="s">
        <v>129</v>
      </c>
      <c r="J339" t="s">
        <v>130</v>
      </c>
      <c r="K339" t="s">
        <v>131</v>
      </c>
      <c r="L339" t="s">
        <v>1164</v>
      </c>
      <c r="M339" t="s">
        <v>1165</v>
      </c>
      <c r="N339">
        <v>0.48399999999999999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224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108.52</v>
      </c>
    </row>
    <row r="340" spans="1:26" x14ac:dyDescent="0.3">
      <c r="A340">
        <v>3004921</v>
      </c>
      <c r="B340">
        <v>1</v>
      </c>
      <c r="C340" t="s">
        <v>75</v>
      </c>
      <c r="D340" t="s">
        <v>104</v>
      </c>
      <c r="E340" t="s">
        <v>145</v>
      </c>
      <c r="F340" t="s">
        <v>1166</v>
      </c>
      <c r="G340" t="s">
        <v>147</v>
      </c>
      <c r="H340" t="s">
        <v>61</v>
      </c>
      <c r="I340" t="s">
        <v>129</v>
      </c>
      <c r="J340" t="s">
        <v>130</v>
      </c>
      <c r="K340" t="s">
        <v>131</v>
      </c>
      <c r="L340" t="s">
        <v>1167</v>
      </c>
      <c r="M340" t="s">
        <v>1168</v>
      </c>
      <c r="N340">
        <v>1.1499999999999999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1.1499999999999999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3012084</v>
      </c>
      <c r="B341">
        <v>1</v>
      </c>
      <c r="C341" t="s">
        <v>106</v>
      </c>
      <c r="D341" t="s">
        <v>115</v>
      </c>
      <c r="E341" t="s">
        <v>145</v>
      </c>
      <c r="F341" t="s">
        <v>1169</v>
      </c>
      <c r="G341" t="s">
        <v>147</v>
      </c>
      <c r="H341" t="s">
        <v>61</v>
      </c>
      <c r="I341" t="s">
        <v>129</v>
      </c>
      <c r="J341" t="s">
        <v>130</v>
      </c>
      <c r="K341" t="s">
        <v>131</v>
      </c>
      <c r="L341" t="s">
        <v>1170</v>
      </c>
      <c r="M341" t="s">
        <v>1171</v>
      </c>
      <c r="N341">
        <v>5.3470000000000004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5.35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3001576</v>
      </c>
      <c r="B342">
        <v>1</v>
      </c>
      <c r="C342" t="s">
        <v>75</v>
      </c>
      <c r="D342" t="s">
        <v>89</v>
      </c>
      <c r="E342" t="s">
        <v>140</v>
      </c>
      <c r="F342" t="s">
        <v>1172</v>
      </c>
      <c r="G342" t="s">
        <v>142</v>
      </c>
      <c r="H342" t="s">
        <v>61</v>
      </c>
      <c r="I342" t="s">
        <v>129</v>
      </c>
      <c r="J342" t="s">
        <v>130</v>
      </c>
      <c r="K342" t="s">
        <v>131</v>
      </c>
      <c r="L342" t="s">
        <v>1173</v>
      </c>
      <c r="M342" t="s">
        <v>1174</v>
      </c>
      <c r="N342">
        <v>1.26</v>
      </c>
      <c r="O342">
        <v>0</v>
      </c>
      <c r="P342">
        <v>209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263.24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3003640</v>
      </c>
      <c r="B343">
        <v>1</v>
      </c>
      <c r="C343" t="s">
        <v>75</v>
      </c>
      <c r="D343" t="s">
        <v>100</v>
      </c>
      <c r="E343" t="s">
        <v>140</v>
      </c>
      <c r="F343" t="s">
        <v>1175</v>
      </c>
      <c r="G343" t="s">
        <v>452</v>
      </c>
      <c r="H343" t="s">
        <v>61</v>
      </c>
      <c r="I343" t="s">
        <v>129</v>
      </c>
      <c r="J343" t="s">
        <v>130</v>
      </c>
      <c r="K343" t="s">
        <v>131</v>
      </c>
      <c r="L343" t="s">
        <v>1176</v>
      </c>
      <c r="M343" t="s">
        <v>1177</v>
      </c>
      <c r="N343">
        <v>3.0979999999999999</v>
      </c>
      <c r="O343">
        <v>0</v>
      </c>
      <c r="P343">
        <v>71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219.92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3004653</v>
      </c>
      <c r="B344">
        <v>1</v>
      </c>
      <c r="C344" t="s">
        <v>106</v>
      </c>
      <c r="D344" t="s">
        <v>108</v>
      </c>
      <c r="E344" t="s">
        <v>145</v>
      </c>
      <c r="F344" t="s">
        <v>1178</v>
      </c>
      <c r="G344" t="s">
        <v>147</v>
      </c>
      <c r="H344" t="s">
        <v>61</v>
      </c>
      <c r="I344" t="s">
        <v>129</v>
      </c>
      <c r="J344" t="s">
        <v>130</v>
      </c>
      <c r="K344" t="s">
        <v>131</v>
      </c>
      <c r="L344" t="s">
        <v>1179</v>
      </c>
      <c r="M344" t="s">
        <v>1180</v>
      </c>
      <c r="N344">
        <v>2.5990000000000002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2.6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3001304</v>
      </c>
      <c r="B345">
        <v>1</v>
      </c>
      <c r="C345" t="s">
        <v>75</v>
      </c>
      <c r="D345" t="s">
        <v>79</v>
      </c>
      <c r="E345" t="s">
        <v>140</v>
      </c>
      <c r="F345" t="s">
        <v>1181</v>
      </c>
      <c r="G345" t="s">
        <v>136</v>
      </c>
      <c r="H345" t="s">
        <v>61</v>
      </c>
      <c r="I345" t="s">
        <v>129</v>
      </c>
      <c r="J345" t="s">
        <v>130</v>
      </c>
      <c r="K345" t="s">
        <v>137</v>
      </c>
      <c r="L345" t="s">
        <v>1182</v>
      </c>
      <c r="M345" t="s">
        <v>1183</v>
      </c>
      <c r="N345">
        <v>5.8959999999999999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87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512.92999999999995</v>
      </c>
    </row>
    <row r="346" spans="1:26" x14ac:dyDescent="0.3">
      <c r="A346">
        <v>3001593</v>
      </c>
      <c r="B346">
        <v>1</v>
      </c>
      <c r="C346" t="s">
        <v>75</v>
      </c>
      <c r="D346" t="s">
        <v>74</v>
      </c>
      <c r="E346" t="s">
        <v>164</v>
      </c>
      <c r="F346" t="s">
        <v>1184</v>
      </c>
      <c r="G346" t="s">
        <v>161</v>
      </c>
      <c r="H346" t="s">
        <v>61</v>
      </c>
      <c r="I346" t="s">
        <v>129</v>
      </c>
      <c r="J346" t="s">
        <v>130</v>
      </c>
      <c r="K346" t="s">
        <v>131</v>
      </c>
      <c r="L346" t="s">
        <v>1185</v>
      </c>
      <c r="M346" t="s">
        <v>1186</v>
      </c>
      <c r="N346">
        <v>1.585</v>
      </c>
      <c r="O346">
        <v>0</v>
      </c>
      <c r="P346">
        <v>232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367.72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3003438</v>
      </c>
      <c r="B347">
        <v>1</v>
      </c>
      <c r="C347" t="s">
        <v>106</v>
      </c>
      <c r="D347" t="s">
        <v>112</v>
      </c>
      <c r="E347" t="s">
        <v>145</v>
      </c>
      <c r="F347" t="s">
        <v>1187</v>
      </c>
      <c r="G347" t="s">
        <v>147</v>
      </c>
      <c r="H347" t="s">
        <v>61</v>
      </c>
      <c r="I347" t="s">
        <v>129</v>
      </c>
      <c r="J347" t="s">
        <v>130</v>
      </c>
      <c r="K347" t="s">
        <v>131</v>
      </c>
      <c r="L347" t="s">
        <v>1188</v>
      </c>
      <c r="M347" t="s">
        <v>1189</v>
      </c>
      <c r="N347">
        <v>1.1140000000000001</v>
      </c>
      <c r="O347">
        <v>0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1.1100000000000001</v>
      </c>
      <c r="Y347">
        <v>0</v>
      </c>
      <c r="Z347">
        <v>0</v>
      </c>
    </row>
    <row r="348" spans="1:26" x14ac:dyDescent="0.3">
      <c r="A348">
        <v>3003046</v>
      </c>
      <c r="B348">
        <v>1</v>
      </c>
      <c r="C348" t="s">
        <v>75</v>
      </c>
      <c r="D348" t="s">
        <v>82</v>
      </c>
      <c r="E348" t="s">
        <v>145</v>
      </c>
      <c r="F348" t="s">
        <v>1190</v>
      </c>
      <c r="G348" t="s">
        <v>206</v>
      </c>
      <c r="H348" t="s">
        <v>61</v>
      </c>
      <c r="I348" t="s">
        <v>129</v>
      </c>
      <c r="J348" t="s">
        <v>130</v>
      </c>
      <c r="K348" t="s">
        <v>131</v>
      </c>
      <c r="L348" t="s">
        <v>1191</v>
      </c>
      <c r="M348" t="s">
        <v>1192</v>
      </c>
      <c r="N348">
        <v>7.5339999999999998</v>
      </c>
      <c r="O348">
        <v>0</v>
      </c>
      <c r="P348">
        <v>6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45.2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3002605</v>
      </c>
      <c r="B349">
        <v>1</v>
      </c>
      <c r="C349" t="s">
        <v>75</v>
      </c>
      <c r="D349" t="s">
        <v>99</v>
      </c>
      <c r="E349" t="s">
        <v>145</v>
      </c>
      <c r="F349" t="s">
        <v>1193</v>
      </c>
      <c r="G349" t="s">
        <v>256</v>
      </c>
      <c r="H349" t="s">
        <v>61</v>
      </c>
      <c r="I349" t="s">
        <v>129</v>
      </c>
      <c r="J349" t="s">
        <v>130</v>
      </c>
      <c r="K349" t="s">
        <v>131</v>
      </c>
      <c r="L349" t="s">
        <v>1194</v>
      </c>
      <c r="M349" t="s">
        <v>1195</v>
      </c>
      <c r="N349">
        <v>2.0289999999999999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2.0299999999999998</v>
      </c>
    </row>
    <row r="350" spans="1:26" x14ac:dyDescent="0.3">
      <c r="A350">
        <v>3013835</v>
      </c>
      <c r="B350">
        <v>1</v>
      </c>
      <c r="C350" t="s">
        <v>106</v>
      </c>
      <c r="D350" t="s">
        <v>108</v>
      </c>
      <c r="E350" t="s">
        <v>221</v>
      </c>
      <c r="F350" t="s">
        <v>1196</v>
      </c>
      <c r="G350" t="s">
        <v>128</v>
      </c>
      <c r="H350" t="s">
        <v>58</v>
      </c>
      <c r="I350" t="s">
        <v>129</v>
      </c>
      <c r="J350" t="s">
        <v>130</v>
      </c>
      <c r="K350" t="s">
        <v>131</v>
      </c>
      <c r="L350" t="s">
        <v>1197</v>
      </c>
      <c r="M350" t="s">
        <v>1198</v>
      </c>
      <c r="N350">
        <v>0.98099999999999998</v>
      </c>
      <c r="O350">
        <v>20</v>
      </c>
      <c r="P350">
        <v>212</v>
      </c>
      <c r="Q350">
        <v>0</v>
      </c>
      <c r="R350">
        <v>0</v>
      </c>
      <c r="S350">
        <v>0</v>
      </c>
      <c r="T350">
        <v>0</v>
      </c>
      <c r="U350">
        <v>19.62</v>
      </c>
      <c r="V350">
        <v>207.94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3003577</v>
      </c>
      <c r="B351">
        <v>1</v>
      </c>
      <c r="C351" t="s">
        <v>75</v>
      </c>
      <c r="D351" t="s">
        <v>82</v>
      </c>
      <c r="E351" t="s">
        <v>169</v>
      </c>
      <c r="F351" t="s">
        <v>1199</v>
      </c>
      <c r="G351" t="s">
        <v>378</v>
      </c>
      <c r="H351" t="s">
        <v>61</v>
      </c>
      <c r="I351" t="s">
        <v>129</v>
      </c>
      <c r="J351" t="s">
        <v>59</v>
      </c>
      <c r="K351" t="s">
        <v>131</v>
      </c>
      <c r="L351" t="s">
        <v>1200</v>
      </c>
      <c r="M351" t="s">
        <v>1201</v>
      </c>
      <c r="N351">
        <v>0.66700000000000004</v>
      </c>
      <c r="O351">
        <v>0</v>
      </c>
      <c r="P351">
        <v>569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379.45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3004120</v>
      </c>
      <c r="B352">
        <v>1</v>
      </c>
      <c r="C352" t="s">
        <v>75</v>
      </c>
      <c r="D352" t="s">
        <v>101</v>
      </c>
      <c r="E352" t="s">
        <v>164</v>
      </c>
      <c r="F352" t="s">
        <v>1202</v>
      </c>
      <c r="G352" t="s">
        <v>185</v>
      </c>
      <c r="H352" t="s">
        <v>61</v>
      </c>
      <c r="I352" t="s">
        <v>129</v>
      </c>
      <c r="J352" t="s">
        <v>130</v>
      </c>
      <c r="K352" t="s">
        <v>131</v>
      </c>
      <c r="L352" t="s">
        <v>1203</v>
      </c>
      <c r="M352" t="s">
        <v>1204</v>
      </c>
      <c r="N352">
        <v>0.71699999999999997</v>
      </c>
      <c r="O352">
        <v>0</v>
      </c>
      <c r="P352">
        <v>0</v>
      </c>
      <c r="Q352">
        <v>0</v>
      </c>
      <c r="R352">
        <v>68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48.74</v>
      </c>
      <c r="Y352">
        <v>0</v>
      </c>
      <c r="Z352">
        <v>0</v>
      </c>
    </row>
    <row r="353" spans="1:26" x14ac:dyDescent="0.3">
      <c r="A353">
        <v>3004291</v>
      </c>
      <c r="B353">
        <v>1</v>
      </c>
      <c r="C353" t="s">
        <v>106</v>
      </c>
      <c r="D353" t="s">
        <v>119</v>
      </c>
      <c r="E353" t="s">
        <v>140</v>
      </c>
      <c r="F353" t="s">
        <v>1205</v>
      </c>
      <c r="G353" t="s">
        <v>142</v>
      </c>
      <c r="H353" t="s">
        <v>61</v>
      </c>
      <c r="I353" t="s">
        <v>129</v>
      </c>
      <c r="J353" t="s">
        <v>130</v>
      </c>
      <c r="K353" t="s">
        <v>131</v>
      </c>
      <c r="L353" t="s">
        <v>1206</v>
      </c>
      <c r="M353" t="s">
        <v>1207</v>
      </c>
      <c r="N353">
        <v>0.93200000000000005</v>
      </c>
      <c r="O353">
        <v>0</v>
      </c>
      <c r="P353">
        <v>71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66.19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3004817</v>
      </c>
      <c r="B354">
        <v>1</v>
      </c>
      <c r="C354" t="s">
        <v>75</v>
      </c>
      <c r="D354" t="s">
        <v>95</v>
      </c>
      <c r="E354" t="s">
        <v>145</v>
      </c>
      <c r="F354" t="s">
        <v>1208</v>
      </c>
      <c r="G354" t="s">
        <v>256</v>
      </c>
      <c r="H354" t="s">
        <v>61</v>
      </c>
      <c r="I354" t="s">
        <v>129</v>
      </c>
      <c r="J354" t="s">
        <v>130</v>
      </c>
      <c r="K354" t="s">
        <v>131</v>
      </c>
      <c r="L354" t="s">
        <v>1209</v>
      </c>
      <c r="M354" t="s">
        <v>1210</v>
      </c>
      <c r="N354">
        <v>3.8359999999999999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3.84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3019070</v>
      </c>
      <c r="B355">
        <v>1</v>
      </c>
      <c r="C355" t="s">
        <v>75</v>
      </c>
      <c r="D355" t="s">
        <v>83</v>
      </c>
      <c r="E355" t="s">
        <v>221</v>
      </c>
      <c r="F355" t="s">
        <v>1211</v>
      </c>
      <c r="G355" t="s">
        <v>128</v>
      </c>
      <c r="H355" t="s">
        <v>58</v>
      </c>
      <c r="I355" t="s">
        <v>129</v>
      </c>
      <c r="J355" t="s">
        <v>130</v>
      </c>
      <c r="K355" t="s">
        <v>131</v>
      </c>
      <c r="L355" t="s">
        <v>1212</v>
      </c>
      <c r="M355" t="s">
        <v>1213</v>
      </c>
      <c r="N355">
        <v>1.2190000000000001</v>
      </c>
      <c r="O355">
        <v>0</v>
      </c>
      <c r="P355">
        <v>0</v>
      </c>
      <c r="Q355">
        <v>42</v>
      </c>
      <c r="R355">
        <v>655</v>
      </c>
      <c r="S355">
        <v>0</v>
      </c>
      <c r="T355">
        <v>0</v>
      </c>
      <c r="U355">
        <v>0</v>
      </c>
      <c r="V355">
        <v>0</v>
      </c>
      <c r="W355">
        <v>51.18</v>
      </c>
      <c r="X355">
        <v>798.19</v>
      </c>
      <c r="Y355">
        <v>0</v>
      </c>
      <c r="Z355">
        <v>0</v>
      </c>
    </row>
    <row r="356" spans="1:26" x14ac:dyDescent="0.3">
      <c r="A356">
        <v>3003943</v>
      </c>
      <c r="B356">
        <v>1</v>
      </c>
      <c r="C356" t="s">
        <v>75</v>
      </c>
      <c r="D356" t="s">
        <v>93</v>
      </c>
      <c r="E356" t="s">
        <v>169</v>
      </c>
      <c r="F356" t="s">
        <v>1214</v>
      </c>
      <c r="G356" t="s">
        <v>166</v>
      </c>
      <c r="H356" t="s">
        <v>61</v>
      </c>
      <c r="I356" t="s">
        <v>129</v>
      </c>
      <c r="J356" t="s">
        <v>130</v>
      </c>
      <c r="K356" t="s">
        <v>131</v>
      </c>
      <c r="L356" t="s">
        <v>1215</v>
      </c>
      <c r="M356" t="s">
        <v>1216</v>
      </c>
      <c r="N356">
        <v>1.9259999999999999</v>
      </c>
      <c r="O356">
        <v>0</v>
      </c>
      <c r="P356">
        <v>0</v>
      </c>
      <c r="Q356">
        <v>0</v>
      </c>
      <c r="R356">
        <v>93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179.16</v>
      </c>
      <c r="Y356">
        <v>0</v>
      </c>
      <c r="Z356">
        <v>0</v>
      </c>
    </row>
    <row r="357" spans="1:26" x14ac:dyDescent="0.3">
      <c r="A357">
        <v>3001581</v>
      </c>
      <c r="B357">
        <v>1</v>
      </c>
      <c r="C357" t="s">
        <v>75</v>
      </c>
      <c r="D357" t="s">
        <v>95</v>
      </c>
      <c r="E357" t="s">
        <v>164</v>
      </c>
      <c r="F357" t="s">
        <v>1217</v>
      </c>
      <c r="G357" t="s">
        <v>185</v>
      </c>
      <c r="H357" t="s">
        <v>61</v>
      </c>
      <c r="I357" t="s">
        <v>129</v>
      </c>
      <c r="J357" t="s">
        <v>130</v>
      </c>
      <c r="K357" t="s">
        <v>131</v>
      </c>
      <c r="L357" t="s">
        <v>1218</v>
      </c>
      <c r="M357" t="s">
        <v>1219</v>
      </c>
      <c r="N357">
        <v>2.5950000000000002</v>
      </c>
      <c r="O357">
        <v>0</v>
      </c>
      <c r="P357">
        <v>25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64.88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3003389</v>
      </c>
      <c r="B358">
        <v>1</v>
      </c>
      <c r="C358" t="s">
        <v>75</v>
      </c>
      <c r="D358" t="s">
        <v>95</v>
      </c>
      <c r="E358" t="s">
        <v>140</v>
      </c>
      <c r="F358" t="s">
        <v>1220</v>
      </c>
      <c r="G358" t="s">
        <v>142</v>
      </c>
      <c r="H358" t="s">
        <v>61</v>
      </c>
      <c r="I358" t="s">
        <v>129</v>
      </c>
      <c r="J358" t="s">
        <v>130</v>
      </c>
      <c r="K358" t="s">
        <v>131</v>
      </c>
      <c r="L358" t="s">
        <v>1221</v>
      </c>
      <c r="M358" t="s">
        <v>1222</v>
      </c>
      <c r="N358">
        <v>2.2290000000000001</v>
      </c>
      <c r="O358">
        <v>0</v>
      </c>
      <c r="P358">
        <v>193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430.24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3002052</v>
      </c>
      <c r="B359">
        <v>2</v>
      </c>
      <c r="C359" t="s">
        <v>106</v>
      </c>
      <c r="D359" t="s">
        <v>120</v>
      </c>
      <c r="E359" t="s">
        <v>169</v>
      </c>
      <c r="F359" t="s">
        <v>1223</v>
      </c>
      <c r="G359" t="s">
        <v>270</v>
      </c>
      <c r="H359" t="s">
        <v>61</v>
      </c>
      <c r="I359" t="s">
        <v>129</v>
      </c>
      <c r="J359" t="s">
        <v>130</v>
      </c>
      <c r="K359" t="s">
        <v>131</v>
      </c>
      <c r="L359" t="s">
        <v>628</v>
      </c>
      <c r="M359" t="s">
        <v>1224</v>
      </c>
      <c r="N359">
        <v>0.753</v>
      </c>
      <c r="O359">
        <v>0</v>
      </c>
      <c r="P359">
        <v>227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170.94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3004635</v>
      </c>
      <c r="B360">
        <v>1</v>
      </c>
      <c r="C360" t="s">
        <v>75</v>
      </c>
      <c r="D360" t="s">
        <v>86</v>
      </c>
      <c r="E360" t="s">
        <v>140</v>
      </c>
      <c r="F360" t="s">
        <v>1225</v>
      </c>
      <c r="G360" t="s">
        <v>206</v>
      </c>
      <c r="H360" t="s">
        <v>61</v>
      </c>
      <c r="I360" t="s">
        <v>129</v>
      </c>
      <c r="J360" t="s">
        <v>130</v>
      </c>
      <c r="K360" t="s">
        <v>131</v>
      </c>
      <c r="L360" t="s">
        <v>1226</v>
      </c>
      <c r="M360" t="s">
        <v>1227</v>
      </c>
      <c r="N360">
        <v>0.84799999999999998</v>
      </c>
      <c r="O360">
        <v>0</v>
      </c>
      <c r="P360">
        <v>48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40.72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3002720</v>
      </c>
      <c r="B361">
        <v>1</v>
      </c>
      <c r="C361" t="s">
        <v>75</v>
      </c>
      <c r="D361" t="s">
        <v>90</v>
      </c>
      <c r="E361" t="s">
        <v>221</v>
      </c>
      <c r="F361" t="s">
        <v>1228</v>
      </c>
      <c r="G361" t="s">
        <v>746</v>
      </c>
      <c r="H361" t="s">
        <v>58</v>
      </c>
      <c r="I361" t="s">
        <v>129</v>
      </c>
      <c r="J361" t="s">
        <v>130</v>
      </c>
      <c r="K361" t="s">
        <v>131</v>
      </c>
      <c r="L361" t="s">
        <v>1229</v>
      </c>
      <c r="M361" t="s">
        <v>1230</v>
      </c>
      <c r="N361">
        <v>0.48799999999999999</v>
      </c>
      <c r="O361">
        <v>0</v>
      </c>
      <c r="P361">
        <v>0</v>
      </c>
      <c r="Q361">
        <v>1</v>
      </c>
      <c r="R361">
        <v>13</v>
      </c>
      <c r="S361">
        <v>37</v>
      </c>
      <c r="T361">
        <v>1191</v>
      </c>
      <c r="U361">
        <v>0</v>
      </c>
      <c r="V361">
        <v>0</v>
      </c>
      <c r="W361">
        <v>0.49</v>
      </c>
      <c r="X361">
        <v>6.35</v>
      </c>
      <c r="Y361">
        <v>18.07</v>
      </c>
      <c r="Z361">
        <v>581.69000000000005</v>
      </c>
    </row>
    <row r="362" spans="1:26" x14ac:dyDescent="0.3">
      <c r="A362">
        <v>3017550</v>
      </c>
      <c r="B362">
        <v>1</v>
      </c>
      <c r="C362" t="s">
        <v>75</v>
      </c>
      <c r="D362" t="s">
        <v>95</v>
      </c>
      <c r="E362" t="s">
        <v>140</v>
      </c>
      <c r="F362" t="s">
        <v>1231</v>
      </c>
      <c r="G362" t="s">
        <v>934</v>
      </c>
      <c r="H362" t="s">
        <v>61</v>
      </c>
      <c r="I362" t="s">
        <v>129</v>
      </c>
      <c r="J362" t="s">
        <v>130</v>
      </c>
      <c r="K362" t="s">
        <v>131</v>
      </c>
      <c r="L362" t="s">
        <v>1232</v>
      </c>
      <c r="M362" t="s">
        <v>1233</v>
      </c>
      <c r="N362">
        <v>1.119</v>
      </c>
      <c r="O362">
        <v>0</v>
      </c>
      <c r="P362">
        <v>234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261.83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3004806</v>
      </c>
      <c r="B363">
        <v>1</v>
      </c>
      <c r="C363" t="s">
        <v>75</v>
      </c>
      <c r="D363" t="s">
        <v>100</v>
      </c>
      <c r="E363" t="s">
        <v>145</v>
      </c>
      <c r="F363" t="s">
        <v>1234</v>
      </c>
      <c r="G363" t="s">
        <v>147</v>
      </c>
      <c r="H363" t="s">
        <v>61</v>
      </c>
      <c r="I363" t="s">
        <v>129</v>
      </c>
      <c r="J363" t="s">
        <v>130</v>
      </c>
      <c r="K363" t="s">
        <v>131</v>
      </c>
      <c r="L363" t="s">
        <v>1235</v>
      </c>
      <c r="M363" t="s">
        <v>1236</v>
      </c>
      <c r="N363">
        <v>2.004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2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3001523</v>
      </c>
      <c r="B364">
        <v>1</v>
      </c>
      <c r="C364" t="s">
        <v>106</v>
      </c>
      <c r="D364" t="s">
        <v>116</v>
      </c>
      <c r="E364" t="s">
        <v>221</v>
      </c>
      <c r="F364" t="s">
        <v>1237</v>
      </c>
      <c r="G364" t="s">
        <v>374</v>
      </c>
      <c r="H364" t="s">
        <v>58</v>
      </c>
      <c r="I364" t="s">
        <v>129</v>
      </c>
      <c r="J364" t="s">
        <v>130</v>
      </c>
      <c r="K364" t="s">
        <v>137</v>
      </c>
      <c r="L364" t="s">
        <v>1238</v>
      </c>
      <c r="M364" t="s">
        <v>1239</v>
      </c>
      <c r="N364">
        <v>0.42099999999999999</v>
      </c>
      <c r="O364">
        <v>0</v>
      </c>
      <c r="P364">
        <v>0</v>
      </c>
      <c r="Q364">
        <v>215</v>
      </c>
      <c r="R364">
        <v>8333</v>
      </c>
      <c r="S364">
        <v>238</v>
      </c>
      <c r="T364">
        <v>4827</v>
      </c>
      <c r="U364">
        <v>0</v>
      </c>
      <c r="V364">
        <v>0</v>
      </c>
      <c r="W364">
        <v>90.48</v>
      </c>
      <c r="X364">
        <v>3506.8</v>
      </c>
      <c r="Y364">
        <v>100.16</v>
      </c>
      <c r="Z364">
        <v>2031.36</v>
      </c>
    </row>
    <row r="365" spans="1:26" x14ac:dyDescent="0.3">
      <c r="A365">
        <v>3002094</v>
      </c>
      <c r="B365">
        <v>1</v>
      </c>
      <c r="C365" t="s">
        <v>75</v>
      </c>
      <c r="D365" t="s">
        <v>97</v>
      </c>
      <c r="E365" t="s">
        <v>169</v>
      </c>
      <c r="F365" t="s">
        <v>1240</v>
      </c>
      <c r="G365" t="s">
        <v>161</v>
      </c>
      <c r="H365" t="s">
        <v>61</v>
      </c>
      <c r="I365" t="s">
        <v>129</v>
      </c>
      <c r="J365" t="s">
        <v>130</v>
      </c>
      <c r="K365" t="s">
        <v>131</v>
      </c>
      <c r="L365" t="s">
        <v>1241</v>
      </c>
      <c r="M365" t="s">
        <v>1242</v>
      </c>
      <c r="N365">
        <v>2.3460000000000001</v>
      </c>
      <c r="O365">
        <v>0</v>
      </c>
      <c r="P365">
        <v>162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380.13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3001591</v>
      </c>
      <c r="B366">
        <v>1</v>
      </c>
      <c r="C366" t="s">
        <v>106</v>
      </c>
      <c r="D366" t="s">
        <v>118</v>
      </c>
      <c r="E366" t="s">
        <v>153</v>
      </c>
      <c r="F366" t="s">
        <v>1243</v>
      </c>
      <c r="G366" t="s">
        <v>196</v>
      </c>
      <c r="H366" t="s">
        <v>58</v>
      </c>
      <c r="I366" t="s">
        <v>129</v>
      </c>
      <c r="J366" t="s">
        <v>130</v>
      </c>
      <c r="K366" t="s">
        <v>131</v>
      </c>
      <c r="L366" t="s">
        <v>1244</v>
      </c>
      <c r="M366" t="s">
        <v>1245</v>
      </c>
      <c r="N366">
        <v>2.282</v>
      </c>
      <c r="O366">
        <v>0</v>
      </c>
      <c r="P366">
        <v>0</v>
      </c>
      <c r="Q366">
        <v>1</v>
      </c>
      <c r="R366">
        <v>34</v>
      </c>
      <c r="S366">
        <v>0</v>
      </c>
      <c r="T366">
        <v>0</v>
      </c>
      <c r="U366">
        <v>0</v>
      </c>
      <c r="V366">
        <v>0</v>
      </c>
      <c r="W366">
        <v>2.2799999999999998</v>
      </c>
      <c r="X366">
        <v>77.599999999999994</v>
      </c>
      <c r="Y366">
        <v>0</v>
      </c>
      <c r="Z366">
        <v>0</v>
      </c>
    </row>
    <row r="367" spans="1:26" x14ac:dyDescent="0.3">
      <c r="A367">
        <v>3004592</v>
      </c>
      <c r="B367">
        <v>1</v>
      </c>
      <c r="C367" t="s">
        <v>106</v>
      </c>
      <c r="D367" t="s">
        <v>122</v>
      </c>
      <c r="E367" t="s">
        <v>145</v>
      </c>
      <c r="F367" t="s">
        <v>1246</v>
      </c>
      <c r="G367" t="s">
        <v>206</v>
      </c>
      <c r="H367" t="s">
        <v>61</v>
      </c>
      <c r="I367" t="s">
        <v>129</v>
      </c>
      <c r="J367" t="s">
        <v>130</v>
      </c>
      <c r="K367" t="s">
        <v>131</v>
      </c>
      <c r="L367" t="s">
        <v>1247</v>
      </c>
      <c r="M367" t="s">
        <v>1248</v>
      </c>
      <c r="N367">
        <v>2.2850000000000001</v>
      </c>
      <c r="O367">
        <v>0</v>
      </c>
      <c r="P367">
        <v>8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18.28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3001552</v>
      </c>
      <c r="B368">
        <v>1</v>
      </c>
      <c r="C368" t="s">
        <v>75</v>
      </c>
      <c r="D368" t="s">
        <v>86</v>
      </c>
      <c r="E368" t="s">
        <v>140</v>
      </c>
      <c r="F368" t="s">
        <v>1249</v>
      </c>
      <c r="G368" t="s">
        <v>161</v>
      </c>
      <c r="H368" t="s">
        <v>61</v>
      </c>
      <c r="I368" t="s">
        <v>129</v>
      </c>
      <c r="J368" t="s">
        <v>130</v>
      </c>
      <c r="K368" t="s">
        <v>131</v>
      </c>
      <c r="L368" t="s">
        <v>1250</v>
      </c>
      <c r="M368" t="s">
        <v>1251</v>
      </c>
      <c r="N368">
        <v>3.556</v>
      </c>
      <c r="O368">
        <v>0</v>
      </c>
      <c r="P368">
        <v>137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487.24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3001562</v>
      </c>
      <c r="B369">
        <v>1</v>
      </c>
      <c r="C369" t="s">
        <v>75</v>
      </c>
      <c r="D369" t="s">
        <v>85</v>
      </c>
      <c r="E369" t="s">
        <v>145</v>
      </c>
      <c r="F369" t="s">
        <v>1252</v>
      </c>
      <c r="G369" t="s">
        <v>256</v>
      </c>
      <c r="H369" t="s">
        <v>61</v>
      </c>
      <c r="I369" t="s">
        <v>129</v>
      </c>
      <c r="J369" t="s">
        <v>130</v>
      </c>
      <c r="K369" t="s">
        <v>131</v>
      </c>
      <c r="L369" t="s">
        <v>1253</v>
      </c>
      <c r="M369" t="s">
        <v>1254</v>
      </c>
      <c r="N369">
        <v>2.2160000000000002</v>
      </c>
      <c r="O369">
        <v>0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2.2200000000000002</v>
      </c>
      <c r="Y369">
        <v>0</v>
      </c>
      <c r="Z369">
        <v>0</v>
      </c>
    </row>
    <row r="370" spans="1:26" x14ac:dyDescent="0.3">
      <c r="A370">
        <v>3003509</v>
      </c>
      <c r="B370">
        <v>1</v>
      </c>
      <c r="C370" t="s">
        <v>75</v>
      </c>
      <c r="D370" t="s">
        <v>82</v>
      </c>
      <c r="E370" t="s">
        <v>140</v>
      </c>
      <c r="F370" t="s">
        <v>1255</v>
      </c>
      <c r="G370" t="s">
        <v>142</v>
      </c>
      <c r="H370" t="s">
        <v>61</v>
      </c>
      <c r="I370" t="s">
        <v>129</v>
      </c>
      <c r="J370" t="s">
        <v>130</v>
      </c>
      <c r="K370" t="s">
        <v>131</v>
      </c>
      <c r="L370" t="s">
        <v>1256</v>
      </c>
      <c r="M370" t="s">
        <v>1257</v>
      </c>
      <c r="N370">
        <v>3</v>
      </c>
      <c r="O370">
        <v>0</v>
      </c>
      <c r="P370">
        <v>283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848.91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3004028</v>
      </c>
      <c r="B371">
        <v>1</v>
      </c>
      <c r="C371" t="s">
        <v>106</v>
      </c>
      <c r="D371" t="s">
        <v>120</v>
      </c>
      <c r="E371" t="s">
        <v>140</v>
      </c>
      <c r="F371" t="s">
        <v>1258</v>
      </c>
      <c r="G371" t="s">
        <v>142</v>
      </c>
      <c r="H371" t="s">
        <v>61</v>
      </c>
      <c r="I371" t="s">
        <v>129</v>
      </c>
      <c r="J371" t="s">
        <v>130</v>
      </c>
      <c r="K371" t="s">
        <v>131</v>
      </c>
      <c r="L371" t="s">
        <v>1259</v>
      </c>
      <c r="M371" t="s">
        <v>1260</v>
      </c>
      <c r="N371">
        <v>1.7589999999999999</v>
      </c>
      <c r="O371">
        <v>0</v>
      </c>
      <c r="P371">
        <v>196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344.76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3003547</v>
      </c>
      <c r="B372">
        <v>1</v>
      </c>
      <c r="C372" t="s">
        <v>106</v>
      </c>
      <c r="D372" t="s">
        <v>121</v>
      </c>
      <c r="E372" t="s">
        <v>164</v>
      </c>
      <c r="F372" t="s">
        <v>1261</v>
      </c>
      <c r="G372" t="s">
        <v>185</v>
      </c>
      <c r="H372" t="s">
        <v>61</v>
      </c>
      <c r="I372" t="s">
        <v>129</v>
      </c>
      <c r="J372" t="s">
        <v>130</v>
      </c>
      <c r="K372" t="s">
        <v>131</v>
      </c>
      <c r="L372" t="s">
        <v>1262</v>
      </c>
      <c r="M372" t="s">
        <v>1263</v>
      </c>
      <c r="N372">
        <v>1.7789999999999999</v>
      </c>
      <c r="O372">
        <v>0</v>
      </c>
      <c r="P372">
        <v>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16.010000000000002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3004486</v>
      </c>
      <c r="B373">
        <v>1</v>
      </c>
      <c r="C373" t="s">
        <v>75</v>
      </c>
      <c r="D373" t="s">
        <v>81</v>
      </c>
      <c r="E373" t="s">
        <v>140</v>
      </c>
      <c r="F373" t="s">
        <v>202</v>
      </c>
      <c r="G373" t="s">
        <v>142</v>
      </c>
      <c r="H373" t="s">
        <v>61</v>
      </c>
      <c r="I373" t="s">
        <v>129</v>
      </c>
      <c r="J373" t="s">
        <v>130</v>
      </c>
      <c r="K373" t="s">
        <v>131</v>
      </c>
      <c r="L373" t="s">
        <v>1264</v>
      </c>
      <c r="M373" t="s">
        <v>1265</v>
      </c>
      <c r="N373">
        <v>0.78300000000000003</v>
      </c>
      <c r="O373">
        <v>0</v>
      </c>
      <c r="P373">
        <v>32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25.05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3007571</v>
      </c>
      <c r="B374">
        <v>1</v>
      </c>
      <c r="C374" t="s">
        <v>75</v>
      </c>
      <c r="D374" t="s">
        <v>104</v>
      </c>
      <c r="E374" t="s">
        <v>145</v>
      </c>
      <c r="F374" t="s">
        <v>1266</v>
      </c>
      <c r="G374" t="s">
        <v>206</v>
      </c>
      <c r="H374" t="s">
        <v>61</v>
      </c>
      <c r="I374" t="s">
        <v>129</v>
      </c>
      <c r="J374" t="s">
        <v>130</v>
      </c>
      <c r="K374" t="s">
        <v>131</v>
      </c>
      <c r="L374" t="s">
        <v>1267</v>
      </c>
      <c r="M374" t="s">
        <v>1268</v>
      </c>
      <c r="N374">
        <v>0.93100000000000005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0.93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3002098</v>
      </c>
      <c r="B375">
        <v>1</v>
      </c>
      <c r="C375" t="s">
        <v>75</v>
      </c>
      <c r="D375" t="s">
        <v>83</v>
      </c>
      <c r="E375" t="s">
        <v>164</v>
      </c>
      <c r="F375" t="s">
        <v>1269</v>
      </c>
      <c r="G375" t="s">
        <v>142</v>
      </c>
      <c r="H375" t="s">
        <v>61</v>
      </c>
      <c r="I375" t="s">
        <v>129</v>
      </c>
      <c r="J375" t="s">
        <v>130</v>
      </c>
      <c r="K375" t="s">
        <v>131</v>
      </c>
      <c r="L375" t="s">
        <v>1270</v>
      </c>
      <c r="M375" t="s">
        <v>1271</v>
      </c>
      <c r="N375">
        <v>4.5860000000000003</v>
      </c>
      <c r="O375">
        <v>0</v>
      </c>
      <c r="P375">
        <v>0</v>
      </c>
      <c r="Q375">
        <v>0</v>
      </c>
      <c r="R375">
        <v>11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50.44</v>
      </c>
      <c r="Y375">
        <v>0</v>
      </c>
      <c r="Z375">
        <v>0</v>
      </c>
    </row>
    <row r="376" spans="1:26" x14ac:dyDescent="0.3">
      <c r="A376">
        <v>3001783</v>
      </c>
      <c r="B376">
        <v>1</v>
      </c>
      <c r="C376" t="s">
        <v>75</v>
      </c>
      <c r="D376" t="s">
        <v>91</v>
      </c>
      <c r="E376" t="s">
        <v>164</v>
      </c>
      <c r="F376" t="s">
        <v>1272</v>
      </c>
      <c r="G376" t="s">
        <v>142</v>
      </c>
      <c r="H376" t="s">
        <v>61</v>
      </c>
      <c r="I376" t="s">
        <v>129</v>
      </c>
      <c r="J376" t="s">
        <v>130</v>
      </c>
      <c r="K376" t="s">
        <v>131</v>
      </c>
      <c r="L376" t="s">
        <v>1273</v>
      </c>
      <c r="M376" t="s">
        <v>1274</v>
      </c>
      <c r="N376">
        <v>2.3490000000000002</v>
      </c>
      <c r="O376">
        <v>0</v>
      </c>
      <c r="P376">
        <v>128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300.64999999999998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3012266</v>
      </c>
      <c r="B377">
        <v>1</v>
      </c>
      <c r="C377" t="s">
        <v>75</v>
      </c>
      <c r="D377" t="s">
        <v>85</v>
      </c>
      <c r="E377" t="s">
        <v>145</v>
      </c>
      <c r="F377" t="s">
        <v>1275</v>
      </c>
      <c r="G377" t="s">
        <v>206</v>
      </c>
      <c r="H377" t="s">
        <v>61</v>
      </c>
      <c r="I377" t="s">
        <v>129</v>
      </c>
      <c r="J377" t="s">
        <v>130</v>
      </c>
      <c r="K377" t="s">
        <v>131</v>
      </c>
      <c r="L377" t="s">
        <v>1276</v>
      </c>
      <c r="M377" t="s">
        <v>1277</v>
      </c>
      <c r="N377">
        <v>3.4670000000000001</v>
      </c>
      <c r="O377">
        <v>0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3.47</v>
      </c>
      <c r="Y377">
        <v>0</v>
      </c>
      <c r="Z377">
        <v>0</v>
      </c>
    </row>
    <row r="378" spans="1:26" x14ac:dyDescent="0.3">
      <c r="A378">
        <v>3002788</v>
      </c>
      <c r="B378">
        <v>1</v>
      </c>
      <c r="C378" t="s">
        <v>75</v>
      </c>
      <c r="D378" t="s">
        <v>82</v>
      </c>
      <c r="E378" t="s">
        <v>140</v>
      </c>
      <c r="F378" t="s">
        <v>1278</v>
      </c>
      <c r="G378" t="s">
        <v>142</v>
      </c>
      <c r="H378" t="s">
        <v>61</v>
      </c>
      <c r="I378" t="s">
        <v>129</v>
      </c>
      <c r="J378" t="s">
        <v>130</v>
      </c>
      <c r="K378" t="s">
        <v>131</v>
      </c>
      <c r="L378" t="s">
        <v>1279</v>
      </c>
      <c r="M378" t="s">
        <v>1280</v>
      </c>
      <c r="N378">
        <v>2.177</v>
      </c>
      <c r="O378">
        <v>0</v>
      </c>
      <c r="P378">
        <v>36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78.37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3002868</v>
      </c>
      <c r="B379">
        <v>1</v>
      </c>
      <c r="C379" t="s">
        <v>75</v>
      </c>
      <c r="D379" t="s">
        <v>83</v>
      </c>
      <c r="E379" t="s">
        <v>145</v>
      </c>
      <c r="F379" t="s">
        <v>1281</v>
      </c>
      <c r="G379" t="s">
        <v>206</v>
      </c>
      <c r="H379" t="s">
        <v>61</v>
      </c>
      <c r="I379" t="s">
        <v>129</v>
      </c>
      <c r="J379" t="s">
        <v>130</v>
      </c>
      <c r="K379" t="s">
        <v>131</v>
      </c>
      <c r="L379" t="s">
        <v>1282</v>
      </c>
      <c r="M379" t="s">
        <v>1283</v>
      </c>
      <c r="N379">
        <v>6.33</v>
      </c>
      <c r="O379">
        <v>0</v>
      </c>
      <c r="P379">
        <v>0</v>
      </c>
      <c r="Q379">
        <v>0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12.66</v>
      </c>
      <c r="Y379">
        <v>0</v>
      </c>
      <c r="Z379">
        <v>0</v>
      </c>
    </row>
    <row r="380" spans="1:26" x14ac:dyDescent="0.3">
      <c r="A380">
        <v>3004959</v>
      </c>
      <c r="B380">
        <v>1</v>
      </c>
      <c r="C380" t="s">
        <v>75</v>
      </c>
      <c r="D380" t="s">
        <v>97</v>
      </c>
      <c r="E380" t="s">
        <v>140</v>
      </c>
      <c r="F380" t="s">
        <v>700</v>
      </c>
      <c r="G380" t="s">
        <v>142</v>
      </c>
      <c r="H380" t="s">
        <v>61</v>
      </c>
      <c r="I380" t="s">
        <v>129</v>
      </c>
      <c r="J380" t="s">
        <v>130</v>
      </c>
      <c r="K380" t="s">
        <v>131</v>
      </c>
      <c r="L380" t="s">
        <v>1284</v>
      </c>
      <c r="M380" t="s">
        <v>1285</v>
      </c>
      <c r="N380">
        <v>2.052</v>
      </c>
      <c r="O380">
        <v>0</v>
      </c>
      <c r="P380">
        <v>87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178.54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3004889</v>
      </c>
      <c r="B381">
        <v>1</v>
      </c>
      <c r="C381" t="s">
        <v>75</v>
      </c>
      <c r="D381" t="s">
        <v>87</v>
      </c>
      <c r="E381" t="s">
        <v>145</v>
      </c>
      <c r="F381" t="s">
        <v>1286</v>
      </c>
      <c r="G381" t="s">
        <v>147</v>
      </c>
      <c r="H381" t="s">
        <v>61</v>
      </c>
      <c r="I381" t="s">
        <v>129</v>
      </c>
      <c r="J381" t="s">
        <v>130</v>
      </c>
      <c r="K381" t="s">
        <v>131</v>
      </c>
      <c r="L381" t="s">
        <v>1287</v>
      </c>
      <c r="M381" t="s">
        <v>1288</v>
      </c>
      <c r="N381">
        <v>1.4970000000000001</v>
      </c>
      <c r="O381">
        <v>0</v>
      </c>
      <c r="P381">
        <v>3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4.49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3003531</v>
      </c>
      <c r="B382">
        <v>1</v>
      </c>
      <c r="C382" t="s">
        <v>75</v>
      </c>
      <c r="D382" t="s">
        <v>81</v>
      </c>
      <c r="E382" t="s">
        <v>140</v>
      </c>
      <c r="F382" t="s">
        <v>1289</v>
      </c>
      <c r="G382" t="s">
        <v>142</v>
      </c>
      <c r="H382" t="s">
        <v>61</v>
      </c>
      <c r="I382" t="s">
        <v>129</v>
      </c>
      <c r="J382" t="s">
        <v>130</v>
      </c>
      <c r="K382" t="s">
        <v>131</v>
      </c>
      <c r="L382" t="s">
        <v>1290</v>
      </c>
      <c r="M382" t="s">
        <v>1291</v>
      </c>
      <c r="N382">
        <v>1.6930000000000001</v>
      </c>
      <c r="O382">
        <v>0</v>
      </c>
      <c r="P382">
        <v>183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309.73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3003604</v>
      </c>
      <c r="B383">
        <v>1</v>
      </c>
      <c r="C383" t="s">
        <v>75</v>
      </c>
      <c r="D383" t="s">
        <v>96</v>
      </c>
      <c r="E383" t="s">
        <v>126</v>
      </c>
      <c r="F383" t="s">
        <v>1292</v>
      </c>
      <c r="G383" t="s">
        <v>128</v>
      </c>
      <c r="H383" t="s">
        <v>58</v>
      </c>
      <c r="I383" t="s">
        <v>129</v>
      </c>
      <c r="J383" t="s">
        <v>130</v>
      </c>
      <c r="K383" t="s">
        <v>131</v>
      </c>
      <c r="L383" t="s">
        <v>1293</v>
      </c>
      <c r="M383" t="s">
        <v>1294</v>
      </c>
      <c r="N383">
        <v>1.145</v>
      </c>
      <c r="O383">
        <v>3</v>
      </c>
      <c r="P383">
        <v>874</v>
      </c>
      <c r="Q383">
        <v>0</v>
      </c>
      <c r="R383">
        <v>0</v>
      </c>
      <c r="S383">
        <v>0</v>
      </c>
      <c r="T383">
        <v>0</v>
      </c>
      <c r="U383">
        <v>3.44</v>
      </c>
      <c r="V383">
        <v>1000.73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3003577</v>
      </c>
      <c r="B384">
        <v>2</v>
      </c>
      <c r="C384" t="s">
        <v>75</v>
      </c>
      <c r="D384" t="s">
        <v>82</v>
      </c>
      <c r="E384" t="s">
        <v>140</v>
      </c>
      <c r="F384" t="s">
        <v>1295</v>
      </c>
      <c r="G384" t="s">
        <v>378</v>
      </c>
      <c r="H384" t="s">
        <v>61</v>
      </c>
      <c r="I384" t="s">
        <v>129</v>
      </c>
      <c r="J384" t="s">
        <v>59</v>
      </c>
      <c r="K384" t="s">
        <v>131</v>
      </c>
      <c r="L384" t="s">
        <v>1201</v>
      </c>
      <c r="M384" t="s">
        <v>1296</v>
      </c>
      <c r="N384">
        <v>5.3570000000000002</v>
      </c>
      <c r="O384">
        <v>0</v>
      </c>
      <c r="P384">
        <v>138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739.3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3000120</v>
      </c>
      <c r="B385">
        <v>1</v>
      </c>
      <c r="C385" t="s">
        <v>106</v>
      </c>
      <c r="D385" t="s">
        <v>108</v>
      </c>
      <c r="E385" t="s">
        <v>169</v>
      </c>
      <c r="F385" t="s">
        <v>1297</v>
      </c>
      <c r="G385" t="s">
        <v>136</v>
      </c>
      <c r="H385" t="s">
        <v>61</v>
      </c>
      <c r="I385" t="s">
        <v>129</v>
      </c>
      <c r="J385" t="s">
        <v>130</v>
      </c>
      <c r="K385" t="s">
        <v>137</v>
      </c>
      <c r="L385" t="s">
        <v>1298</v>
      </c>
      <c r="M385" t="s">
        <v>1299</v>
      </c>
      <c r="N385">
        <v>1.661</v>
      </c>
      <c r="O385">
        <v>0</v>
      </c>
      <c r="P385">
        <v>201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333.88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3004681</v>
      </c>
      <c r="B386">
        <v>1</v>
      </c>
      <c r="C386" t="s">
        <v>75</v>
      </c>
      <c r="D386" t="s">
        <v>91</v>
      </c>
      <c r="E386" t="s">
        <v>145</v>
      </c>
      <c r="F386" t="s">
        <v>1300</v>
      </c>
      <c r="G386" t="s">
        <v>147</v>
      </c>
      <c r="H386" t="s">
        <v>61</v>
      </c>
      <c r="I386" t="s">
        <v>129</v>
      </c>
      <c r="J386" t="s">
        <v>130</v>
      </c>
      <c r="K386" t="s">
        <v>131</v>
      </c>
      <c r="L386" t="s">
        <v>1301</v>
      </c>
      <c r="M386" t="s">
        <v>1302</v>
      </c>
      <c r="N386">
        <v>1.01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1.01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3010670</v>
      </c>
      <c r="B387">
        <v>1</v>
      </c>
      <c r="C387" t="s">
        <v>75</v>
      </c>
      <c r="D387" t="s">
        <v>97</v>
      </c>
      <c r="E387" t="s">
        <v>169</v>
      </c>
      <c r="F387" t="s">
        <v>1303</v>
      </c>
      <c r="G387" t="s">
        <v>161</v>
      </c>
      <c r="H387" t="s">
        <v>61</v>
      </c>
      <c r="I387" t="s">
        <v>129</v>
      </c>
      <c r="J387" t="s">
        <v>130</v>
      </c>
      <c r="K387" t="s">
        <v>131</v>
      </c>
      <c r="L387" t="s">
        <v>1304</v>
      </c>
      <c r="M387" t="s">
        <v>1305</v>
      </c>
      <c r="N387">
        <v>2.6339999999999999</v>
      </c>
      <c r="O387">
        <v>0</v>
      </c>
      <c r="P387">
        <v>551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1451.45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3002862</v>
      </c>
      <c r="B388">
        <v>1</v>
      </c>
      <c r="C388" t="s">
        <v>75</v>
      </c>
      <c r="D388" t="s">
        <v>97</v>
      </c>
      <c r="E388" t="s">
        <v>145</v>
      </c>
      <c r="F388" t="s">
        <v>1306</v>
      </c>
      <c r="G388" t="s">
        <v>256</v>
      </c>
      <c r="H388" t="s">
        <v>61</v>
      </c>
      <c r="I388" t="s">
        <v>129</v>
      </c>
      <c r="J388" t="s">
        <v>130</v>
      </c>
      <c r="K388" t="s">
        <v>131</v>
      </c>
      <c r="L388" t="s">
        <v>1307</v>
      </c>
      <c r="M388" t="s">
        <v>1308</v>
      </c>
      <c r="N388">
        <v>4.9260000000000002</v>
      </c>
      <c r="O388">
        <v>0</v>
      </c>
      <c r="P388">
        <v>18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88.67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3001625</v>
      </c>
      <c r="B389">
        <v>1</v>
      </c>
      <c r="C389" t="s">
        <v>75</v>
      </c>
      <c r="D389" t="s">
        <v>103</v>
      </c>
      <c r="E389" t="s">
        <v>221</v>
      </c>
      <c r="F389" t="s">
        <v>1309</v>
      </c>
      <c r="G389" t="s">
        <v>128</v>
      </c>
      <c r="H389" t="s">
        <v>58</v>
      </c>
      <c r="I389" t="s">
        <v>129</v>
      </c>
      <c r="J389" t="s">
        <v>130</v>
      </c>
      <c r="K389" t="s">
        <v>131</v>
      </c>
      <c r="L389" t="s">
        <v>1310</v>
      </c>
      <c r="M389" t="s">
        <v>1311</v>
      </c>
      <c r="N389">
        <v>1.179</v>
      </c>
      <c r="O389">
        <v>23</v>
      </c>
      <c r="P389">
        <v>112</v>
      </c>
      <c r="Q389">
        <v>0</v>
      </c>
      <c r="R389">
        <v>0</v>
      </c>
      <c r="S389">
        <v>0</v>
      </c>
      <c r="T389">
        <v>0</v>
      </c>
      <c r="U389">
        <v>27.11</v>
      </c>
      <c r="V389">
        <v>132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3004008</v>
      </c>
      <c r="B390">
        <v>1</v>
      </c>
      <c r="C390" t="s">
        <v>106</v>
      </c>
      <c r="D390" t="s">
        <v>109</v>
      </c>
      <c r="E390" t="s">
        <v>140</v>
      </c>
      <c r="F390" t="s">
        <v>1312</v>
      </c>
      <c r="G390" t="s">
        <v>142</v>
      </c>
      <c r="H390" t="s">
        <v>61</v>
      </c>
      <c r="I390" t="s">
        <v>129</v>
      </c>
      <c r="J390" t="s">
        <v>130</v>
      </c>
      <c r="K390" t="s">
        <v>131</v>
      </c>
      <c r="L390" t="s">
        <v>1313</v>
      </c>
      <c r="M390" t="s">
        <v>1314</v>
      </c>
      <c r="N390">
        <v>0.47499999999999998</v>
      </c>
      <c r="O390">
        <v>0</v>
      </c>
      <c r="P390">
        <v>0</v>
      </c>
      <c r="Q390">
        <v>0</v>
      </c>
      <c r="R390">
        <v>217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103.14</v>
      </c>
      <c r="Y390">
        <v>0</v>
      </c>
      <c r="Z390">
        <v>0</v>
      </c>
    </row>
    <row r="391" spans="1:26" x14ac:dyDescent="0.3">
      <c r="A391">
        <v>3004840</v>
      </c>
      <c r="B391">
        <v>1</v>
      </c>
      <c r="C391" t="s">
        <v>75</v>
      </c>
      <c r="D391" t="s">
        <v>91</v>
      </c>
      <c r="E391" t="s">
        <v>145</v>
      </c>
      <c r="F391" t="s">
        <v>641</v>
      </c>
      <c r="G391" t="s">
        <v>147</v>
      </c>
      <c r="H391" t="s">
        <v>61</v>
      </c>
      <c r="I391" t="s">
        <v>129</v>
      </c>
      <c r="J391" t="s">
        <v>130</v>
      </c>
      <c r="K391" t="s">
        <v>131</v>
      </c>
      <c r="L391" t="s">
        <v>1315</v>
      </c>
      <c r="M391" t="s">
        <v>1316</v>
      </c>
      <c r="N391">
        <v>4.6660000000000004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4.67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3002892</v>
      </c>
      <c r="B392">
        <v>1</v>
      </c>
      <c r="C392" t="s">
        <v>75</v>
      </c>
      <c r="D392" t="s">
        <v>85</v>
      </c>
      <c r="E392" t="s">
        <v>164</v>
      </c>
      <c r="F392" t="s">
        <v>1317</v>
      </c>
      <c r="G392" t="s">
        <v>161</v>
      </c>
      <c r="H392" t="s">
        <v>61</v>
      </c>
      <c r="I392" t="s">
        <v>129</v>
      </c>
      <c r="J392" t="s">
        <v>130</v>
      </c>
      <c r="K392" t="s">
        <v>131</v>
      </c>
      <c r="L392" t="s">
        <v>1318</v>
      </c>
      <c r="M392" t="s">
        <v>1319</v>
      </c>
      <c r="N392">
        <v>0.49199999999999999</v>
      </c>
      <c r="O392">
        <v>0</v>
      </c>
      <c r="P392">
        <v>0</v>
      </c>
      <c r="Q392">
        <v>0</v>
      </c>
      <c r="R392">
        <v>101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49.71</v>
      </c>
      <c r="Y392">
        <v>0</v>
      </c>
      <c r="Z392">
        <v>0</v>
      </c>
    </row>
    <row r="393" spans="1:26" x14ac:dyDescent="0.3">
      <c r="A393">
        <v>3001453</v>
      </c>
      <c r="B393">
        <v>1</v>
      </c>
      <c r="C393" t="s">
        <v>106</v>
      </c>
      <c r="D393" t="s">
        <v>107</v>
      </c>
      <c r="E393" t="s">
        <v>169</v>
      </c>
      <c r="F393" t="s">
        <v>1320</v>
      </c>
      <c r="G393" t="s">
        <v>136</v>
      </c>
      <c r="H393" t="s">
        <v>61</v>
      </c>
      <c r="I393" t="s">
        <v>129</v>
      </c>
      <c r="J393" t="s">
        <v>130</v>
      </c>
      <c r="K393" t="s">
        <v>137</v>
      </c>
      <c r="L393" t="s">
        <v>1321</v>
      </c>
      <c r="M393" t="s">
        <v>1322</v>
      </c>
      <c r="N393">
        <v>0.70499999999999996</v>
      </c>
      <c r="O393">
        <v>0</v>
      </c>
      <c r="P393">
        <v>0</v>
      </c>
      <c r="Q393">
        <v>0</v>
      </c>
      <c r="R393">
        <v>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5.64</v>
      </c>
      <c r="Y393">
        <v>0</v>
      </c>
      <c r="Z393">
        <v>0</v>
      </c>
    </row>
    <row r="394" spans="1:26" x14ac:dyDescent="0.3">
      <c r="A394">
        <v>3003416</v>
      </c>
      <c r="B394">
        <v>1</v>
      </c>
      <c r="C394" t="s">
        <v>75</v>
      </c>
      <c r="D394" t="s">
        <v>82</v>
      </c>
      <c r="E394" t="s">
        <v>140</v>
      </c>
      <c r="F394" t="s">
        <v>1323</v>
      </c>
      <c r="G394" t="s">
        <v>382</v>
      </c>
      <c r="H394" t="s">
        <v>61</v>
      </c>
      <c r="I394" t="s">
        <v>129</v>
      </c>
      <c r="J394" t="s">
        <v>130</v>
      </c>
      <c r="K394" t="s">
        <v>131</v>
      </c>
      <c r="L394" t="s">
        <v>1324</v>
      </c>
      <c r="M394" t="s">
        <v>1325</v>
      </c>
      <c r="N394">
        <v>2.4849999999999999</v>
      </c>
      <c r="O394">
        <v>0</v>
      </c>
      <c r="P394">
        <v>289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718.1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3001965</v>
      </c>
      <c r="B395">
        <v>1</v>
      </c>
      <c r="C395" t="s">
        <v>75</v>
      </c>
      <c r="D395" t="s">
        <v>91</v>
      </c>
      <c r="E395" t="s">
        <v>169</v>
      </c>
      <c r="F395" t="s">
        <v>1326</v>
      </c>
      <c r="G395" t="s">
        <v>171</v>
      </c>
      <c r="H395" t="s">
        <v>61</v>
      </c>
      <c r="I395" t="s">
        <v>129</v>
      </c>
      <c r="J395" t="s">
        <v>130</v>
      </c>
      <c r="K395" t="s">
        <v>131</v>
      </c>
      <c r="L395" t="s">
        <v>1327</v>
      </c>
      <c r="M395" t="s">
        <v>1328</v>
      </c>
      <c r="N395">
        <v>0.73299999999999998</v>
      </c>
      <c r="O395">
        <v>0</v>
      </c>
      <c r="P395">
        <v>305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223.5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3001615</v>
      </c>
      <c r="B396">
        <v>1</v>
      </c>
      <c r="C396" t="s">
        <v>106</v>
      </c>
      <c r="D396" t="s">
        <v>114</v>
      </c>
      <c r="E396" t="s">
        <v>153</v>
      </c>
      <c r="F396" t="s">
        <v>1329</v>
      </c>
      <c r="G396" t="s">
        <v>196</v>
      </c>
      <c r="H396" t="s">
        <v>58</v>
      </c>
      <c r="I396" t="s">
        <v>129</v>
      </c>
      <c r="J396" t="s">
        <v>130</v>
      </c>
      <c r="K396" t="s">
        <v>131</v>
      </c>
      <c r="L396" t="s">
        <v>1330</v>
      </c>
      <c r="M396" t="s">
        <v>1331</v>
      </c>
      <c r="N396">
        <v>0.57499999999999996</v>
      </c>
      <c r="O396">
        <v>0</v>
      </c>
      <c r="P396">
        <v>0</v>
      </c>
      <c r="Q396">
        <v>0</v>
      </c>
      <c r="R396">
        <v>0</v>
      </c>
      <c r="S396">
        <v>11</v>
      </c>
      <c r="T396">
        <v>118</v>
      </c>
      <c r="U396">
        <v>0</v>
      </c>
      <c r="V396">
        <v>0</v>
      </c>
      <c r="W396">
        <v>0</v>
      </c>
      <c r="X396">
        <v>0</v>
      </c>
      <c r="Y396">
        <v>6.32</v>
      </c>
      <c r="Z396">
        <v>67.83</v>
      </c>
    </row>
    <row r="397" spans="1:26" x14ac:dyDescent="0.3">
      <c r="A397">
        <v>3004627</v>
      </c>
      <c r="B397">
        <v>1</v>
      </c>
      <c r="C397" t="s">
        <v>106</v>
      </c>
      <c r="D397" t="s">
        <v>118</v>
      </c>
      <c r="E397" t="s">
        <v>221</v>
      </c>
      <c r="F397" t="s">
        <v>1332</v>
      </c>
      <c r="G397" t="s">
        <v>128</v>
      </c>
      <c r="H397" t="s">
        <v>58</v>
      </c>
      <c r="I397" t="s">
        <v>129</v>
      </c>
      <c r="J397" t="s">
        <v>130</v>
      </c>
      <c r="K397" t="s">
        <v>131</v>
      </c>
      <c r="L397" t="s">
        <v>1333</v>
      </c>
      <c r="M397" t="s">
        <v>1334</v>
      </c>
      <c r="N397">
        <v>0.51300000000000001</v>
      </c>
      <c r="O397">
        <v>0</v>
      </c>
      <c r="P397">
        <v>0</v>
      </c>
      <c r="Q397">
        <v>4</v>
      </c>
      <c r="R397">
        <v>2131</v>
      </c>
      <c r="S397">
        <v>0</v>
      </c>
      <c r="T397">
        <v>0</v>
      </c>
      <c r="U397">
        <v>0</v>
      </c>
      <c r="V397">
        <v>0</v>
      </c>
      <c r="W397">
        <v>2.0499999999999998</v>
      </c>
      <c r="X397">
        <v>1093.32</v>
      </c>
      <c r="Y397">
        <v>0</v>
      </c>
      <c r="Z397">
        <v>0</v>
      </c>
    </row>
    <row r="398" spans="1:26" x14ac:dyDescent="0.3">
      <c r="A398">
        <v>3003645</v>
      </c>
      <c r="B398">
        <v>1</v>
      </c>
      <c r="C398" t="s">
        <v>75</v>
      </c>
      <c r="D398" t="s">
        <v>82</v>
      </c>
      <c r="E398" t="s">
        <v>140</v>
      </c>
      <c r="F398" t="s">
        <v>1295</v>
      </c>
      <c r="G398" t="s">
        <v>166</v>
      </c>
      <c r="H398" t="s">
        <v>61</v>
      </c>
      <c r="I398" t="s">
        <v>129</v>
      </c>
      <c r="J398" t="s">
        <v>130</v>
      </c>
      <c r="K398" t="s">
        <v>131</v>
      </c>
      <c r="L398" t="s">
        <v>1335</v>
      </c>
      <c r="M398" t="s">
        <v>1336</v>
      </c>
      <c r="N398">
        <v>0.60499999999999998</v>
      </c>
      <c r="O398">
        <v>0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83.47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3002743</v>
      </c>
      <c r="B399">
        <v>1</v>
      </c>
      <c r="C399" t="s">
        <v>75</v>
      </c>
      <c r="D399" t="s">
        <v>103</v>
      </c>
      <c r="E399" t="s">
        <v>145</v>
      </c>
      <c r="F399" t="s">
        <v>1337</v>
      </c>
      <c r="G399" t="s">
        <v>206</v>
      </c>
      <c r="H399" t="s">
        <v>61</v>
      </c>
      <c r="I399" t="s">
        <v>129</v>
      </c>
      <c r="J399" t="s">
        <v>130</v>
      </c>
      <c r="K399" t="s">
        <v>131</v>
      </c>
      <c r="L399" t="s">
        <v>1338</v>
      </c>
      <c r="M399" t="s">
        <v>1339</v>
      </c>
      <c r="N399">
        <v>5.984</v>
      </c>
      <c r="O399">
        <v>0</v>
      </c>
      <c r="P399">
        <v>2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11.97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3001765</v>
      </c>
      <c r="B400">
        <v>1</v>
      </c>
      <c r="C400" t="s">
        <v>75</v>
      </c>
      <c r="D400" t="s">
        <v>81</v>
      </c>
      <c r="E400" t="s">
        <v>145</v>
      </c>
      <c r="F400" t="s">
        <v>1340</v>
      </c>
      <c r="G400" t="s">
        <v>206</v>
      </c>
      <c r="H400" t="s">
        <v>61</v>
      </c>
      <c r="I400" t="s">
        <v>129</v>
      </c>
      <c r="J400" t="s">
        <v>130</v>
      </c>
      <c r="K400" t="s">
        <v>131</v>
      </c>
      <c r="L400" t="s">
        <v>1341</v>
      </c>
      <c r="M400" t="s">
        <v>1342</v>
      </c>
      <c r="N400">
        <v>3.9359999999999999</v>
      </c>
      <c r="O400">
        <v>0</v>
      </c>
      <c r="P400">
        <v>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7.87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3003613</v>
      </c>
      <c r="B401">
        <v>1</v>
      </c>
      <c r="C401" t="s">
        <v>75</v>
      </c>
      <c r="D401" t="s">
        <v>89</v>
      </c>
      <c r="E401" t="s">
        <v>140</v>
      </c>
      <c r="F401" t="s">
        <v>1343</v>
      </c>
      <c r="G401" t="s">
        <v>142</v>
      </c>
      <c r="H401" t="s">
        <v>61</v>
      </c>
      <c r="I401" t="s">
        <v>129</v>
      </c>
      <c r="J401" t="s">
        <v>130</v>
      </c>
      <c r="K401" t="s">
        <v>131</v>
      </c>
      <c r="L401" t="s">
        <v>1344</v>
      </c>
      <c r="M401" t="s">
        <v>1345</v>
      </c>
      <c r="N401">
        <v>1.069</v>
      </c>
      <c r="O401">
        <v>0</v>
      </c>
      <c r="P401">
        <v>92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98.33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3002616</v>
      </c>
      <c r="B402">
        <v>1</v>
      </c>
      <c r="C402" t="s">
        <v>106</v>
      </c>
      <c r="D402" t="s">
        <v>120</v>
      </c>
      <c r="E402" t="s">
        <v>153</v>
      </c>
      <c r="F402" t="s">
        <v>1346</v>
      </c>
      <c r="G402" t="s">
        <v>196</v>
      </c>
      <c r="H402" t="s">
        <v>58</v>
      </c>
      <c r="I402" t="s">
        <v>129</v>
      </c>
      <c r="J402" t="s">
        <v>130</v>
      </c>
      <c r="K402" t="s">
        <v>131</v>
      </c>
      <c r="L402" t="s">
        <v>1347</v>
      </c>
      <c r="M402" t="s">
        <v>1348</v>
      </c>
      <c r="N402">
        <v>4.3499999999999996</v>
      </c>
      <c r="O402">
        <v>0</v>
      </c>
      <c r="P402">
        <v>331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1439.78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3003534</v>
      </c>
      <c r="B403">
        <v>1</v>
      </c>
      <c r="C403" t="s">
        <v>75</v>
      </c>
      <c r="D403" t="s">
        <v>104</v>
      </c>
      <c r="E403" t="s">
        <v>140</v>
      </c>
      <c r="F403" t="s">
        <v>1349</v>
      </c>
      <c r="G403" t="s">
        <v>452</v>
      </c>
      <c r="H403" t="s">
        <v>61</v>
      </c>
      <c r="I403" t="s">
        <v>129</v>
      </c>
      <c r="J403" t="s">
        <v>130</v>
      </c>
      <c r="K403" t="s">
        <v>131</v>
      </c>
      <c r="L403" t="s">
        <v>1350</v>
      </c>
      <c r="M403" t="s">
        <v>1351</v>
      </c>
      <c r="N403">
        <v>3.2890000000000001</v>
      </c>
      <c r="O403">
        <v>0</v>
      </c>
      <c r="P403">
        <v>101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332.23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3004852</v>
      </c>
      <c r="B404">
        <v>1</v>
      </c>
      <c r="C404" t="s">
        <v>75</v>
      </c>
      <c r="D404" t="s">
        <v>103</v>
      </c>
      <c r="E404" t="s">
        <v>145</v>
      </c>
      <c r="F404" t="s">
        <v>1352</v>
      </c>
      <c r="G404" t="s">
        <v>147</v>
      </c>
      <c r="H404" t="s">
        <v>61</v>
      </c>
      <c r="I404" t="s">
        <v>129</v>
      </c>
      <c r="J404" t="s">
        <v>130</v>
      </c>
      <c r="K404" t="s">
        <v>131</v>
      </c>
      <c r="L404" t="s">
        <v>1353</v>
      </c>
      <c r="M404" t="s">
        <v>1354</v>
      </c>
      <c r="N404">
        <v>1.1060000000000001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1.1100000000000001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3004985</v>
      </c>
      <c r="B405">
        <v>1</v>
      </c>
      <c r="C405" t="s">
        <v>75</v>
      </c>
      <c r="D405" t="s">
        <v>85</v>
      </c>
      <c r="E405" t="s">
        <v>140</v>
      </c>
      <c r="F405" t="s">
        <v>1355</v>
      </c>
      <c r="G405" t="s">
        <v>161</v>
      </c>
      <c r="H405" t="s">
        <v>61</v>
      </c>
      <c r="I405" t="s">
        <v>129</v>
      </c>
      <c r="J405" t="s">
        <v>130</v>
      </c>
      <c r="K405" t="s">
        <v>131</v>
      </c>
      <c r="L405" t="s">
        <v>1356</v>
      </c>
      <c r="M405" t="s">
        <v>1357</v>
      </c>
      <c r="N405">
        <v>0.68600000000000005</v>
      </c>
      <c r="O405">
        <v>0</v>
      </c>
      <c r="P405">
        <v>0</v>
      </c>
      <c r="Q405">
        <v>0</v>
      </c>
      <c r="R405">
        <v>30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20.57</v>
      </c>
      <c r="Y405">
        <v>0</v>
      </c>
      <c r="Z405">
        <v>0</v>
      </c>
    </row>
    <row r="406" spans="1:26" x14ac:dyDescent="0.3">
      <c r="A406">
        <v>3008272</v>
      </c>
      <c r="B406">
        <v>1</v>
      </c>
      <c r="C406" t="s">
        <v>75</v>
      </c>
      <c r="D406" t="s">
        <v>77</v>
      </c>
      <c r="E406" t="s">
        <v>140</v>
      </c>
      <c r="F406" t="s">
        <v>1358</v>
      </c>
      <c r="G406" t="s">
        <v>142</v>
      </c>
      <c r="H406" t="s">
        <v>61</v>
      </c>
      <c r="I406" t="s">
        <v>129</v>
      </c>
      <c r="J406" t="s">
        <v>130</v>
      </c>
      <c r="K406" t="s">
        <v>131</v>
      </c>
      <c r="L406" t="s">
        <v>1359</v>
      </c>
      <c r="M406" t="s">
        <v>1360</v>
      </c>
      <c r="N406">
        <v>0.88</v>
      </c>
      <c r="O406">
        <v>0</v>
      </c>
      <c r="P406">
        <v>2</v>
      </c>
      <c r="Q406">
        <v>0</v>
      </c>
      <c r="R406">
        <v>0</v>
      </c>
      <c r="S406">
        <v>0</v>
      </c>
      <c r="T406">
        <v>26</v>
      </c>
      <c r="U406">
        <v>0</v>
      </c>
      <c r="V406">
        <v>1.76</v>
      </c>
      <c r="W406">
        <v>0</v>
      </c>
      <c r="X406">
        <v>0</v>
      </c>
      <c r="Y406">
        <v>0</v>
      </c>
      <c r="Z406">
        <v>22.89</v>
      </c>
    </row>
    <row r="407" spans="1:26" x14ac:dyDescent="0.3">
      <c r="A407">
        <v>3001675</v>
      </c>
      <c r="B407">
        <v>1</v>
      </c>
      <c r="C407" t="s">
        <v>106</v>
      </c>
      <c r="D407" t="s">
        <v>111</v>
      </c>
      <c r="E407" t="s">
        <v>140</v>
      </c>
      <c r="F407" t="s">
        <v>1361</v>
      </c>
      <c r="G407" t="s">
        <v>142</v>
      </c>
      <c r="H407" t="s">
        <v>61</v>
      </c>
      <c r="I407" t="s">
        <v>129</v>
      </c>
      <c r="J407" t="s">
        <v>130</v>
      </c>
      <c r="K407" t="s">
        <v>131</v>
      </c>
      <c r="L407" t="s">
        <v>1362</v>
      </c>
      <c r="M407" t="s">
        <v>1363</v>
      </c>
      <c r="N407">
        <v>2.0550000000000002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31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63.72</v>
      </c>
    </row>
    <row r="408" spans="1:26" x14ac:dyDescent="0.3">
      <c r="A408">
        <v>3002022</v>
      </c>
      <c r="B408">
        <v>1</v>
      </c>
      <c r="C408" t="s">
        <v>75</v>
      </c>
      <c r="D408" t="s">
        <v>82</v>
      </c>
      <c r="E408" t="s">
        <v>145</v>
      </c>
      <c r="F408" t="s">
        <v>1190</v>
      </c>
      <c r="G408" t="s">
        <v>256</v>
      </c>
      <c r="H408" t="s">
        <v>61</v>
      </c>
      <c r="I408" t="s">
        <v>129</v>
      </c>
      <c r="J408" t="s">
        <v>130</v>
      </c>
      <c r="K408" t="s">
        <v>131</v>
      </c>
      <c r="L408" t="s">
        <v>1364</v>
      </c>
      <c r="M408" t="s">
        <v>1365</v>
      </c>
      <c r="N408">
        <v>3.5110000000000001</v>
      </c>
      <c r="O408">
        <v>0</v>
      </c>
      <c r="P408">
        <v>6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21.07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3004016</v>
      </c>
      <c r="B409">
        <v>1</v>
      </c>
      <c r="C409" t="s">
        <v>106</v>
      </c>
      <c r="D409" t="s">
        <v>111</v>
      </c>
      <c r="E409" t="s">
        <v>153</v>
      </c>
      <c r="F409" t="s">
        <v>1366</v>
      </c>
      <c r="G409" t="s">
        <v>196</v>
      </c>
      <c r="H409" t="s">
        <v>58</v>
      </c>
      <c r="I409" t="s">
        <v>129</v>
      </c>
      <c r="J409" t="s">
        <v>130</v>
      </c>
      <c r="K409" t="s">
        <v>131</v>
      </c>
      <c r="L409" t="s">
        <v>1367</v>
      </c>
      <c r="M409" t="s">
        <v>1368</v>
      </c>
      <c r="N409">
        <v>3.24</v>
      </c>
      <c r="O409">
        <v>0</v>
      </c>
      <c r="P409">
        <v>0</v>
      </c>
      <c r="Q409">
        <v>2</v>
      </c>
      <c r="R409">
        <v>83</v>
      </c>
      <c r="S409">
        <v>0</v>
      </c>
      <c r="T409">
        <v>0</v>
      </c>
      <c r="U409">
        <v>0</v>
      </c>
      <c r="V409">
        <v>0</v>
      </c>
      <c r="W409">
        <v>6.48</v>
      </c>
      <c r="X409">
        <v>268.89</v>
      </c>
      <c r="Y409">
        <v>0</v>
      </c>
      <c r="Z409">
        <v>0</v>
      </c>
    </row>
    <row r="410" spans="1:26" x14ac:dyDescent="0.3">
      <c r="A410">
        <v>3002748</v>
      </c>
      <c r="B410">
        <v>1</v>
      </c>
      <c r="C410" t="s">
        <v>75</v>
      </c>
      <c r="D410" t="s">
        <v>81</v>
      </c>
      <c r="E410" t="s">
        <v>164</v>
      </c>
      <c r="F410" t="s">
        <v>1369</v>
      </c>
      <c r="G410" t="s">
        <v>185</v>
      </c>
      <c r="H410" t="s">
        <v>61</v>
      </c>
      <c r="I410" t="s">
        <v>129</v>
      </c>
      <c r="J410" t="s">
        <v>130</v>
      </c>
      <c r="K410" t="s">
        <v>131</v>
      </c>
      <c r="L410" t="s">
        <v>1370</v>
      </c>
      <c r="M410" t="s">
        <v>1371</v>
      </c>
      <c r="N410">
        <v>1.7609999999999999</v>
      </c>
      <c r="O410">
        <v>0</v>
      </c>
      <c r="P410">
        <v>22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38.74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3002878</v>
      </c>
      <c r="B411">
        <v>1</v>
      </c>
      <c r="C411" t="s">
        <v>75</v>
      </c>
      <c r="D411" t="s">
        <v>96</v>
      </c>
      <c r="E411" t="s">
        <v>145</v>
      </c>
      <c r="F411" t="s">
        <v>1372</v>
      </c>
      <c r="G411" t="s">
        <v>147</v>
      </c>
      <c r="H411" t="s">
        <v>61</v>
      </c>
      <c r="I411" t="s">
        <v>129</v>
      </c>
      <c r="J411" t="s">
        <v>130</v>
      </c>
      <c r="K411" t="s">
        <v>131</v>
      </c>
      <c r="L411" t="s">
        <v>1373</v>
      </c>
      <c r="M411" t="s">
        <v>1374</v>
      </c>
      <c r="N411">
        <v>2.0880000000000001</v>
      </c>
      <c r="O411">
        <v>0</v>
      </c>
      <c r="P411">
        <v>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8.35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3004412</v>
      </c>
      <c r="B412">
        <v>1</v>
      </c>
      <c r="C412" t="s">
        <v>75</v>
      </c>
      <c r="D412" t="s">
        <v>97</v>
      </c>
      <c r="E412" t="s">
        <v>126</v>
      </c>
      <c r="F412" t="s">
        <v>1375</v>
      </c>
      <c r="G412" t="s">
        <v>161</v>
      </c>
      <c r="H412" t="s">
        <v>58</v>
      </c>
      <c r="I412" t="s">
        <v>129</v>
      </c>
      <c r="J412" t="s">
        <v>130</v>
      </c>
      <c r="K412" t="s">
        <v>131</v>
      </c>
      <c r="L412" t="s">
        <v>1376</v>
      </c>
      <c r="M412" t="s">
        <v>1377</v>
      </c>
      <c r="N412">
        <v>0.27200000000000002</v>
      </c>
      <c r="O412">
        <v>20</v>
      </c>
      <c r="P412">
        <v>1612</v>
      </c>
      <c r="Q412">
        <v>0</v>
      </c>
      <c r="R412">
        <v>0</v>
      </c>
      <c r="S412">
        <v>0</v>
      </c>
      <c r="T412">
        <v>0</v>
      </c>
      <c r="U412">
        <v>5.43</v>
      </c>
      <c r="V412">
        <v>437.93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3004902</v>
      </c>
      <c r="B413">
        <v>1</v>
      </c>
      <c r="C413" t="s">
        <v>106</v>
      </c>
      <c r="D413" t="s">
        <v>120</v>
      </c>
      <c r="E413" t="s">
        <v>145</v>
      </c>
      <c r="F413" t="s">
        <v>1378</v>
      </c>
      <c r="G413" t="s">
        <v>206</v>
      </c>
      <c r="H413" t="s">
        <v>61</v>
      </c>
      <c r="I413" t="s">
        <v>129</v>
      </c>
      <c r="J413" t="s">
        <v>130</v>
      </c>
      <c r="K413" t="s">
        <v>131</v>
      </c>
      <c r="L413" t="s">
        <v>1379</v>
      </c>
      <c r="M413" t="s">
        <v>1380</v>
      </c>
      <c r="N413">
        <v>2.25</v>
      </c>
      <c r="O413">
        <v>0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4.5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3005019</v>
      </c>
      <c r="B414">
        <v>1</v>
      </c>
      <c r="C414" t="s">
        <v>106</v>
      </c>
      <c r="D414" t="s">
        <v>122</v>
      </c>
      <c r="E414" t="s">
        <v>164</v>
      </c>
      <c r="F414" t="s">
        <v>1381</v>
      </c>
      <c r="G414" t="s">
        <v>1382</v>
      </c>
      <c r="H414" t="s">
        <v>61</v>
      </c>
      <c r="I414" t="s">
        <v>129</v>
      </c>
      <c r="J414" t="s">
        <v>130</v>
      </c>
      <c r="K414" t="s">
        <v>131</v>
      </c>
      <c r="L414" t="s">
        <v>1383</v>
      </c>
      <c r="M414" t="s">
        <v>1384</v>
      </c>
      <c r="N414">
        <v>2.0169999999999999</v>
      </c>
      <c r="O414">
        <v>0</v>
      </c>
      <c r="P414">
        <v>107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215.84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3012710</v>
      </c>
      <c r="B415">
        <v>1</v>
      </c>
      <c r="C415" t="s">
        <v>75</v>
      </c>
      <c r="D415" t="s">
        <v>103</v>
      </c>
      <c r="E415" t="s">
        <v>145</v>
      </c>
      <c r="F415" t="s">
        <v>1385</v>
      </c>
      <c r="G415" t="s">
        <v>147</v>
      </c>
      <c r="H415" t="s">
        <v>61</v>
      </c>
      <c r="I415" t="s">
        <v>129</v>
      </c>
      <c r="J415" t="s">
        <v>130</v>
      </c>
      <c r="K415" t="s">
        <v>131</v>
      </c>
      <c r="L415" t="s">
        <v>1386</v>
      </c>
      <c r="M415" t="s">
        <v>1387</v>
      </c>
      <c r="N415">
        <v>1.1080000000000001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1.1100000000000001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3011461</v>
      </c>
      <c r="B416">
        <v>1</v>
      </c>
      <c r="C416" t="s">
        <v>75</v>
      </c>
      <c r="D416" t="s">
        <v>83</v>
      </c>
      <c r="E416" t="s">
        <v>169</v>
      </c>
      <c r="F416" t="s">
        <v>1388</v>
      </c>
      <c r="G416" t="s">
        <v>185</v>
      </c>
      <c r="H416" t="s">
        <v>61</v>
      </c>
      <c r="I416" t="s">
        <v>129</v>
      </c>
      <c r="J416" t="s">
        <v>130</v>
      </c>
      <c r="K416" t="s">
        <v>131</v>
      </c>
      <c r="L416" t="s">
        <v>1389</v>
      </c>
      <c r="M416" t="s">
        <v>1390</v>
      </c>
      <c r="N416">
        <v>1.9339999999999999</v>
      </c>
      <c r="O416">
        <v>0</v>
      </c>
      <c r="P416">
        <v>0</v>
      </c>
      <c r="Q416">
        <v>0</v>
      </c>
      <c r="R416">
        <v>42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81.209999999999994</v>
      </c>
      <c r="Y416">
        <v>0</v>
      </c>
      <c r="Z416">
        <v>0</v>
      </c>
    </row>
    <row r="417" spans="1:26" x14ac:dyDescent="0.3">
      <c r="A417">
        <v>3002713</v>
      </c>
      <c r="B417">
        <v>1</v>
      </c>
      <c r="C417" t="s">
        <v>106</v>
      </c>
      <c r="D417" t="s">
        <v>122</v>
      </c>
      <c r="E417" t="s">
        <v>221</v>
      </c>
      <c r="F417" t="s">
        <v>1391</v>
      </c>
      <c r="G417" t="s">
        <v>128</v>
      </c>
      <c r="H417" t="s">
        <v>58</v>
      </c>
      <c r="I417" t="s">
        <v>129</v>
      </c>
      <c r="J417" t="s">
        <v>130</v>
      </c>
      <c r="K417" t="s">
        <v>131</v>
      </c>
      <c r="L417" t="s">
        <v>1392</v>
      </c>
      <c r="M417" t="s">
        <v>1393</v>
      </c>
      <c r="N417">
        <v>0.24399999999999999</v>
      </c>
      <c r="O417">
        <v>110</v>
      </c>
      <c r="P417">
        <v>2108</v>
      </c>
      <c r="Q417">
        <v>0</v>
      </c>
      <c r="R417">
        <v>0</v>
      </c>
      <c r="S417">
        <v>0</v>
      </c>
      <c r="T417">
        <v>0</v>
      </c>
      <c r="U417">
        <v>26.89</v>
      </c>
      <c r="V417">
        <v>515.29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3000141</v>
      </c>
      <c r="B418">
        <v>1</v>
      </c>
      <c r="C418" t="s">
        <v>75</v>
      </c>
      <c r="D418" t="s">
        <v>85</v>
      </c>
      <c r="E418" t="s">
        <v>169</v>
      </c>
      <c r="F418" t="s">
        <v>1394</v>
      </c>
      <c r="G418" t="s">
        <v>136</v>
      </c>
      <c r="H418" t="s">
        <v>61</v>
      </c>
      <c r="I418" t="s">
        <v>129</v>
      </c>
      <c r="J418" t="s">
        <v>130</v>
      </c>
      <c r="K418" t="s">
        <v>137</v>
      </c>
      <c r="L418" t="s">
        <v>1395</v>
      </c>
      <c r="M418" t="s">
        <v>1396</v>
      </c>
      <c r="N418">
        <v>4.2270000000000003</v>
      </c>
      <c r="O418">
        <v>0</v>
      </c>
      <c r="P418">
        <v>0</v>
      </c>
      <c r="Q418">
        <v>0</v>
      </c>
      <c r="R418">
        <v>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16.91</v>
      </c>
      <c r="Y418">
        <v>0</v>
      </c>
      <c r="Z418">
        <v>0</v>
      </c>
    </row>
    <row r="419" spans="1:26" x14ac:dyDescent="0.3">
      <c r="A419">
        <v>3004250</v>
      </c>
      <c r="B419">
        <v>1</v>
      </c>
      <c r="C419" t="s">
        <v>106</v>
      </c>
      <c r="D419" t="s">
        <v>122</v>
      </c>
      <c r="E419" t="s">
        <v>164</v>
      </c>
      <c r="F419" t="s">
        <v>1397</v>
      </c>
      <c r="G419" t="s">
        <v>161</v>
      </c>
      <c r="H419" t="s">
        <v>61</v>
      </c>
      <c r="I419" t="s">
        <v>129</v>
      </c>
      <c r="J419" t="s">
        <v>130</v>
      </c>
      <c r="K419" t="s">
        <v>131</v>
      </c>
      <c r="L419" t="s">
        <v>1398</v>
      </c>
      <c r="M419" t="s">
        <v>1399</v>
      </c>
      <c r="N419">
        <v>0.96799999999999997</v>
      </c>
      <c r="O419">
        <v>0</v>
      </c>
      <c r="P419">
        <v>185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179.1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3002179</v>
      </c>
      <c r="B420">
        <v>1</v>
      </c>
      <c r="C420" t="s">
        <v>75</v>
      </c>
      <c r="D420" t="s">
        <v>97</v>
      </c>
      <c r="E420" t="s">
        <v>169</v>
      </c>
      <c r="F420" t="s">
        <v>1400</v>
      </c>
      <c r="G420" t="s">
        <v>192</v>
      </c>
      <c r="H420" t="s">
        <v>61</v>
      </c>
      <c r="I420" t="s">
        <v>129</v>
      </c>
      <c r="J420" t="s">
        <v>130</v>
      </c>
      <c r="K420" t="s">
        <v>137</v>
      </c>
      <c r="L420" t="s">
        <v>1401</v>
      </c>
      <c r="M420" t="s">
        <v>1402</v>
      </c>
      <c r="N420">
        <v>6.5620000000000003</v>
      </c>
      <c r="O420">
        <v>0</v>
      </c>
      <c r="P420">
        <v>544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3569.85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3004138</v>
      </c>
      <c r="B421">
        <v>1</v>
      </c>
      <c r="C421" t="s">
        <v>75</v>
      </c>
      <c r="D421" t="s">
        <v>89</v>
      </c>
      <c r="E421" t="s">
        <v>169</v>
      </c>
      <c r="F421" t="s">
        <v>1403</v>
      </c>
      <c r="G421" t="s">
        <v>171</v>
      </c>
      <c r="H421" t="s">
        <v>61</v>
      </c>
      <c r="I421" t="s">
        <v>129</v>
      </c>
      <c r="J421" t="s">
        <v>130</v>
      </c>
      <c r="K421" t="s">
        <v>131</v>
      </c>
      <c r="L421" t="s">
        <v>1404</v>
      </c>
      <c r="M421" t="s">
        <v>1405</v>
      </c>
      <c r="N421">
        <v>1.573</v>
      </c>
      <c r="O421">
        <v>0</v>
      </c>
      <c r="P421">
        <v>460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723.38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3001550</v>
      </c>
      <c r="B422">
        <v>1</v>
      </c>
      <c r="C422" t="s">
        <v>75</v>
      </c>
      <c r="D422" t="s">
        <v>83</v>
      </c>
      <c r="E422" t="s">
        <v>164</v>
      </c>
      <c r="F422" t="s">
        <v>1406</v>
      </c>
      <c r="G422" t="s">
        <v>185</v>
      </c>
      <c r="H422" t="s">
        <v>61</v>
      </c>
      <c r="I422" t="s">
        <v>129</v>
      </c>
      <c r="J422" t="s">
        <v>130</v>
      </c>
      <c r="K422" t="s">
        <v>131</v>
      </c>
      <c r="L422" t="s">
        <v>1407</v>
      </c>
      <c r="M422" t="s">
        <v>1408</v>
      </c>
      <c r="N422">
        <v>4.0199999999999996</v>
      </c>
      <c r="O422">
        <v>0</v>
      </c>
      <c r="P422">
        <v>0</v>
      </c>
      <c r="Q422">
        <v>0</v>
      </c>
      <c r="R422">
        <v>6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24.12</v>
      </c>
      <c r="Y422">
        <v>0</v>
      </c>
      <c r="Z422">
        <v>0</v>
      </c>
    </row>
    <row r="423" spans="1:26" x14ac:dyDescent="0.3">
      <c r="A423">
        <v>3001571</v>
      </c>
      <c r="B423">
        <v>1</v>
      </c>
      <c r="C423" t="s">
        <v>75</v>
      </c>
      <c r="D423" t="s">
        <v>74</v>
      </c>
      <c r="E423" t="s">
        <v>145</v>
      </c>
      <c r="F423" t="s">
        <v>1409</v>
      </c>
      <c r="G423" t="s">
        <v>147</v>
      </c>
      <c r="H423" t="s">
        <v>61</v>
      </c>
      <c r="I423" t="s">
        <v>129</v>
      </c>
      <c r="J423" t="s">
        <v>130</v>
      </c>
      <c r="K423" t="s">
        <v>131</v>
      </c>
      <c r="L423" t="s">
        <v>1410</v>
      </c>
      <c r="M423" t="s">
        <v>1411</v>
      </c>
      <c r="N423">
        <v>0.85099999999999998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0.85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3002693</v>
      </c>
      <c r="B424">
        <v>1</v>
      </c>
      <c r="C424" t="s">
        <v>75</v>
      </c>
      <c r="D424" t="s">
        <v>89</v>
      </c>
      <c r="E424" t="s">
        <v>145</v>
      </c>
      <c r="F424" t="s">
        <v>1412</v>
      </c>
      <c r="G424" t="s">
        <v>206</v>
      </c>
      <c r="H424" t="s">
        <v>61</v>
      </c>
      <c r="I424" t="s">
        <v>129</v>
      </c>
      <c r="J424" t="s">
        <v>130</v>
      </c>
      <c r="K424" t="s">
        <v>131</v>
      </c>
      <c r="L424" t="s">
        <v>1413</v>
      </c>
      <c r="M424" t="s">
        <v>1414</v>
      </c>
      <c r="N424">
        <v>0.68400000000000005</v>
      </c>
      <c r="O424">
        <v>0</v>
      </c>
      <c r="P424">
        <v>8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5.47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3002861</v>
      </c>
      <c r="B425">
        <v>1</v>
      </c>
      <c r="C425" t="s">
        <v>75</v>
      </c>
      <c r="D425" t="s">
        <v>100</v>
      </c>
      <c r="E425" t="s">
        <v>221</v>
      </c>
      <c r="F425" t="s">
        <v>1415</v>
      </c>
      <c r="G425" t="s">
        <v>128</v>
      </c>
      <c r="H425" t="s">
        <v>58</v>
      </c>
      <c r="I425" t="s">
        <v>129</v>
      </c>
      <c r="J425" t="s">
        <v>130</v>
      </c>
      <c r="K425" t="s">
        <v>131</v>
      </c>
      <c r="L425" t="s">
        <v>1416</v>
      </c>
      <c r="M425" t="s">
        <v>1417</v>
      </c>
      <c r="N425">
        <v>0.31900000000000001</v>
      </c>
      <c r="O425">
        <v>8</v>
      </c>
      <c r="P425">
        <v>516</v>
      </c>
      <c r="Q425">
        <v>0</v>
      </c>
      <c r="R425">
        <v>0</v>
      </c>
      <c r="S425">
        <v>0</v>
      </c>
      <c r="T425">
        <v>0</v>
      </c>
      <c r="U425">
        <v>2.5499999999999998</v>
      </c>
      <c r="V425">
        <v>164.69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3000209</v>
      </c>
      <c r="B426">
        <v>1</v>
      </c>
      <c r="C426" t="s">
        <v>75</v>
      </c>
      <c r="D426" t="s">
        <v>92</v>
      </c>
      <c r="E426" t="s">
        <v>126</v>
      </c>
      <c r="F426" t="s">
        <v>1418</v>
      </c>
      <c r="G426" t="s">
        <v>136</v>
      </c>
      <c r="H426" t="s">
        <v>58</v>
      </c>
      <c r="I426" t="s">
        <v>129</v>
      </c>
      <c r="J426" t="s">
        <v>130</v>
      </c>
      <c r="K426" t="s">
        <v>137</v>
      </c>
      <c r="L426" t="s">
        <v>1419</v>
      </c>
      <c r="M426" t="s">
        <v>1420</v>
      </c>
      <c r="N426">
        <v>4.4779999999999998</v>
      </c>
      <c r="O426">
        <v>42</v>
      </c>
      <c r="P426">
        <v>5626</v>
      </c>
      <c r="Q426">
        <v>0</v>
      </c>
      <c r="R426">
        <v>0</v>
      </c>
      <c r="S426">
        <v>0</v>
      </c>
      <c r="T426">
        <v>0</v>
      </c>
      <c r="U426">
        <v>188.06</v>
      </c>
      <c r="V426">
        <v>25190.79</v>
      </c>
      <c r="W426">
        <v>0</v>
      </c>
      <c r="X426">
        <v>0</v>
      </c>
      <c r="Y426">
        <v>0</v>
      </c>
      <c r="Z426">
        <v>0</v>
      </c>
    </row>
    <row r="427" spans="1:26" x14ac:dyDescent="0.3">
      <c r="A427">
        <v>3003588</v>
      </c>
      <c r="B427">
        <v>1</v>
      </c>
      <c r="C427" t="s">
        <v>75</v>
      </c>
      <c r="D427" t="s">
        <v>100</v>
      </c>
      <c r="E427" t="s">
        <v>164</v>
      </c>
      <c r="F427" t="s">
        <v>1421</v>
      </c>
      <c r="G427" t="s">
        <v>185</v>
      </c>
      <c r="H427" t="s">
        <v>61</v>
      </c>
      <c r="I427" t="s">
        <v>129</v>
      </c>
      <c r="J427" t="s">
        <v>130</v>
      </c>
      <c r="K427" t="s">
        <v>131</v>
      </c>
      <c r="L427" t="s">
        <v>1422</v>
      </c>
      <c r="M427" t="s">
        <v>1423</v>
      </c>
      <c r="N427">
        <v>1.506</v>
      </c>
      <c r="O427">
        <v>0</v>
      </c>
      <c r="P427">
        <v>18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27.1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3004527</v>
      </c>
      <c r="B428">
        <v>1</v>
      </c>
      <c r="C428" t="s">
        <v>75</v>
      </c>
      <c r="D428" t="s">
        <v>102</v>
      </c>
      <c r="E428" t="s">
        <v>126</v>
      </c>
      <c r="F428" t="s">
        <v>1424</v>
      </c>
      <c r="G428" t="s">
        <v>128</v>
      </c>
      <c r="H428" t="s">
        <v>58</v>
      </c>
      <c r="I428" t="s">
        <v>129</v>
      </c>
      <c r="J428" t="s">
        <v>130</v>
      </c>
      <c r="K428" t="s">
        <v>131</v>
      </c>
      <c r="L428" t="s">
        <v>1425</v>
      </c>
      <c r="M428" t="s">
        <v>1426</v>
      </c>
      <c r="N428">
        <v>2.5640000000000001</v>
      </c>
      <c r="O428">
        <v>9</v>
      </c>
      <c r="P428">
        <v>694</v>
      </c>
      <c r="Q428">
        <v>0</v>
      </c>
      <c r="R428">
        <v>0</v>
      </c>
      <c r="S428">
        <v>87</v>
      </c>
      <c r="T428">
        <v>202</v>
      </c>
      <c r="U428">
        <v>23.08</v>
      </c>
      <c r="V428">
        <v>1779.72</v>
      </c>
      <c r="W428">
        <v>0</v>
      </c>
      <c r="X428">
        <v>0</v>
      </c>
      <c r="Y428">
        <v>223.11</v>
      </c>
      <c r="Z428">
        <v>518.02</v>
      </c>
    </row>
    <row r="429" spans="1:26" x14ac:dyDescent="0.3">
      <c r="A429">
        <v>3002029</v>
      </c>
      <c r="B429">
        <v>1</v>
      </c>
      <c r="C429" t="s">
        <v>75</v>
      </c>
      <c r="D429" t="s">
        <v>95</v>
      </c>
      <c r="E429" t="s">
        <v>169</v>
      </c>
      <c r="F429" t="s">
        <v>448</v>
      </c>
      <c r="G429" t="s">
        <v>171</v>
      </c>
      <c r="H429" t="s">
        <v>61</v>
      </c>
      <c r="I429" t="s">
        <v>129</v>
      </c>
      <c r="J429" t="s">
        <v>130</v>
      </c>
      <c r="K429" t="s">
        <v>131</v>
      </c>
      <c r="L429" t="s">
        <v>1427</v>
      </c>
      <c r="M429" t="s">
        <v>1428</v>
      </c>
      <c r="N429">
        <v>0.88</v>
      </c>
      <c r="O429">
        <v>0</v>
      </c>
      <c r="P429">
        <v>27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23.76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3002286</v>
      </c>
      <c r="B430">
        <v>1</v>
      </c>
      <c r="C430" t="s">
        <v>106</v>
      </c>
      <c r="D430" t="s">
        <v>122</v>
      </c>
      <c r="E430" t="s">
        <v>221</v>
      </c>
      <c r="F430" t="s">
        <v>1429</v>
      </c>
      <c r="G430" t="s">
        <v>1430</v>
      </c>
      <c r="H430" t="s">
        <v>58</v>
      </c>
      <c r="I430" t="s">
        <v>129</v>
      </c>
      <c r="J430" t="s">
        <v>130</v>
      </c>
      <c r="K430" t="s">
        <v>131</v>
      </c>
      <c r="L430" t="s">
        <v>1431</v>
      </c>
      <c r="M430" t="s">
        <v>1432</v>
      </c>
      <c r="N430">
        <v>3.3570000000000002</v>
      </c>
      <c r="O430">
        <v>30</v>
      </c>
      <c r="P430">
        <v>1282</v>
      </c>
      <c r="Q430">
        <v>0</v>
      </c>
      <c r="R430">
        <v>0</v>
      </c>
      <c r="S430">
        <v>0</v>
      </c>
      <c r="T430">
        <v>0</v>
      </c>
      <c r="U430">
        <v>100.7</v>
      </c>
      <c r="V430">
        <v>4303.45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3004742</v>
      </c>
      <c r="B431">
        <v>1</v>
      </c>
      <c r="C431" t="s">
        <v>75</v>
      </c>
      <c r="D431" t="s">
        <v>95</v>
      </c>
      <c r="E431" t="s">
        <v>145</v>
      </c>
      <c r="F431" t="s">
        <v>1433</v>
      </c>
      <c r="G431" t="s">
        <v>256</v>
      </c>
      <c r="H431" t="s">
        <v>61</v>
      </c>
      <c r="I431" t="s">
        <v>129</v>
      </c>
      <c r="J431" t="s">
        <v>130</v>
      </c>
      <c r="K431" t="s">
        <v>131</v>
      </c>
      <c r="L431" t="s">
        <v>1434</v>
      </c>
      <c r="M431" t="s">
        <v>1435</v>
      </c>
      <c r="N431">
        <v>2.6989999999999998</v>
      </c>
      <c r="O431">
        <v>0</v>
      </c>
      <c r="P431">
        <v>6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16.190000000000001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3003459</v>
      </c>
      <c r="B432">
        <v>1</v>
      </c>
      <c r="C432" t="s">
        <v>75</v>
      </c>
      <c r="D432" t="s">
        <v>97</v>
      </c>
      <c r="E432" t="s">
        <v>140</v>
      </c>
      <c r="F432" t="s">
        <v>1436</v>
      </c>
      <c r="G432" t="s">
        <v>142</v>
      </c>
      <c r="H432" t="s">
        <v>61</v>
      </c>
      <c r="I432" t="s">
        <v>129</v>
      </c>
      <c r="J432" t="s">
        <v>130</v>
      </c>
      <c r="K432" t="s">
        <v>131</v>
      </c>
      <c r="L432" t="s">
        <v>1437</v>
      </c>
      <c r="M432" t="s">
        <v>1438</v>
      </c>
      <c r="N432">
        <v>1.1679999999999999</v>
      </c>
      <c r="O432">
        <v>0</v>
      </c>
      <c r="P432">
        <v>120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140.11000000000001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3001688</v>
      </c>
      <c r="B433">
        <v>1</v>
      </c>
      <c r="C433" t="s">
        <v>75</v>
      </c>
      <c r="D433" t="s">
        <v>79</v>
      </c>
      <c r="E433" t="s">
        <v>140</v>
      </c>
      <c r="F433" t="s">
        <v>1439</v>
      </c>
      <c r="G433" t="s">
        <v>142</v>
      </c>
      <c r="H433" t="s">
        <v>61</v>
      </c>
      <c r="I433" t="s">
        <v>129</v>
      </c>
      <c r="J433" t="s">
        <v>130</v>
      </c>
      <c r="K433" t="s">
        <v>131</v>
      </c>
      <c r="L433" t="s">
        <v>1440</v>
      </c>
      <c r="M433" t="s">
        <v>1441</v>
      </c>
      <c r="N433">
        <v>2.7170000000000001</v>
      </c>
      <c r="O433">
        <v>0</v>
      </c>
      <c r="P433">
        <v>0</v>
      </c>
      <c r="Q433">
        <v>0</v>
      </c>
      <c r="R433">
        <v>45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122.25</v>
      </c>
      <c r="Y433">
        <v>0</v>
      </c>
      <c r="Z433">
        <v>0</v>
      </c>
    </row>
    <row r="434" spans="1:26" x14ac:dyDescent="0.3">
      <c r="A434">
        <v>3004768</v>
      </c>
      <c r="B434">
        <v>1</v>
      </c>
      <c r="C434" t="s">
        <v>106</v>
      </c>
      <c r="D434" t="s">
        <v>118</v>
      </c>
      <c r="E434" t="s">
        <v>126</v>
      </c>
      <c r="F434" t="s">
        <v>1442</v>
      </c>
      <c r="G434" t="s">
        <v>1443</v>
      </c>
      <c r="H434" t="s">
        <v>58</v>
      </c>
      <c r="I434" t="s">
        <v>129</v>
      </c>
      <c r="J434" t="s">
        <v>130</v>
      </c>
      <c r="K434" t="s">
        <v>131</v>
      </c>
      <c r="L434" t="s">
        <v>1444</v>
      </c>
      <c r="M434" t="s">
        <v>1445</v>
      </c>
      <c r="N434">
        <v>3.4889999999999999</v>
      </c>
      <c r="O434">
        <v>0</v>
      </c>
      <c r="P434">
        <v>0</v>
      </c>
      <c r="Q434">
        <v>0</v>
      </c>
      <c r="R434">
        <v>0</v>
      </c>
      <c r="S434">
        <v>4</v>
      </c>
      <c r="T434">
        <v>1118</v>
      </c>
      <c r="U434">
        <v>0</v>
      </c>
      <c r="V434">
        <v>0</v>
      </c>
      <c r="W434">
        <v>0</v>
      </c>
      <c r="X434">
        <v>0</v>
      </c>
      <c r="Y434">
        <v>13.95</v>
      </c>
      <c r="Z434">
        <v>3900.3</v>
      </c>
    </row>
    <row r="435" spans="1:26" x14ac:dyDescent="0.3">
      <c r="A435">
        <v>3004931</v>
      </c>
      <c r="B435">
        <v>1</v>
      </c>
      <c r="C435" t="s">
        <v>75</v>
      </c>
      <c r="D435" t="s">
        <v>79</v>
      </c>
      <c r="E435" t="s">
        <v>153</v>
      </c>
      <c r="F435" t="s">
        <v>1446</v>
      </c>
      <c r="G435" t="s">
        <v>962</v>
      </c>
      <c r="H435" t="s">
        <v>58</v>
      </c>
      <c r="I435" t="s">
        <v>129</v>
      </c>
      <c r="J435" t="s">
        <v>130</v>
      </c>
      <c r="K435" t="s">
        <v>131</v>
      </c>
      <c r="L435" t="s">
        <v>1447</v>
      </c>
      <c r="M435" t="s">
        <v>1448</v>
      </c>
      <c r="N435">
        <v>0.624</v>
      </c>
      <c r="O435">
        <v>0</v>
      </c>
      <c r="P435">
        <v>282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175.86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3009106</v>
      </c>
      <c r="B436">
        <v>1</v>
      </c>
      <c r="C436" t="s">
        <v>106</v>
      </c>
      <c r="D436" t="s">
        <v>121</v>
      </c>
      <c r="E436" t="s">
        <v>134</v>
      </c>
      <c r="F436" t="s">
        <v>1449</v>
      </c>
      <c r="G436" t="s">
        <v>128</v>
      </c>
      <c r="H436" t="s">
        <v>58</v>
      </c>
      <c r="I436" t="s">
        <v>129</v>
      </c>
      <c r="J436" t="s">
        <v>130</v>
      </c>
      <c r="K436" t="s">
        <v>131</v>
      </c>
      <c r="L436" t="s">
        <v>1450</v>
      </c>
      <c r="M436" t="s">
        <v>1451</v>
      </c>
      <c r="N436">
        <v>0.79500000000000004</v>
      </c>
      <c r="O436">
        <v>265</v>
      </c>
      <c r="P436">
        <v>395</v>
      </c>
      <c r="Q436">
        <v>0</v>
      </c>
      <c r="R436">
        <v>0</v>
      </c>
      <c r="S436">
        <v>0</v>
      </c>
      <c r="T436">
        <v>0</v>
      </c>
      <c r="U436">
        <v>210.57</v>
      </c>
      <c r="V436">
        <v>313.86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3002623</v>
      </c>
      <c r="B437">
        <v>1</v>
      </c>
      <c r="C437" t="s">
        <v>75</v>
      </c>
      <c r="D437" t="s">
        <v>89</v>
      </c>
      <c r="E437" t="s">
        <v>145</v>
      </c>
      <c r="F437" t="s">
        <v>1452</v>
      </c>
      <c r="G437" t="s">
        <v>206</v>
      </c>
      <c r="H437" t="s">
        <v>61</v>
      </c>
      <c r="I437" t="s">
        <v>129</v>
      </c>
      <c r="J437" t="s">
        <v>130</v>
      </c>
      <c r="K437" t="s">
        <v>131</v>
      </c>
      <c r="L437" t="s">
        <v>1453</v>
      </c>
      <c r="M437" t="s">
        <v>1454</v>
      </c>
      <c r="N437">
        <v>0.52600000000000002</v>
      </c>
      <c r="O437">
        <v>0</v>
      </c>
      <c r="P437">
        <v>8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4.21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3001649</v>
      </c>
      <c r="B438">
        <v>1</v>
      </c>
      <c r="C438" t="s">
        <v>75</v>
      </c>
      <c r="D438" t="s">
        <v>89</v>
      </c>
      <c r="E438" t="s">
        <v>145</v>
      </c>
      <c r="F438" t="s">
        <v>1455</v>
      </c>
      <c r="G438" t="s">
        <v>206</v>
      </c>
      <c r="H438" t="s">
        <v>61</v>
      </c>
      <c r="I438" t="s">
        <v>129</v>
      </c>
      <c r="J438" t="s">
        <v>130</v>
      </c>
      <c r="K438" t="s">
        <v>131</v>
      </c>
      <c r="L438" t="s">
        <v>1456</v>
      </c>
      <c r="M438" t="s">
        <v>1457</v>
      </c>
      <c r="N438">
        <v>1.0880000000000001</v>
      </c>
      <c r="O438">
        <v>0</v>
      </c>
      <c r="P438">
        <v>2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2.1800000000000002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3002602</v>
      </c>
      <c r="B439">
        <v>1</v>
      </c>
      <c r="C439" t="s">
        <v>106</v>
      </c>
      <c r="D439" t="s">
        <v>121</v>
      </c>
      <c r="E439" t="s">
        <v>145</v>
      </c>
      <c r="F439" t="s">
        <v>1458</v>
      </c>
      <c r="G439" t="s">
        <v>256</v>
      </c>
      <c r="H439" t="s">
        <v>61</v>
      </c>
      <c r="I439" t="s">
        <v>129</v>
      </c>
      <c r="J439" t="s">
        <v>130</v>
      </c>
      <c r="K439" t="s">
        <v>131</v>
      </c>
      <c r="L439" t="s">
        <v>1459</v>
      </c>
      <c r="M439" t="s">
        <v>1460</v>
      </c>
      <c r="N439">
        <v>2.1840000000000002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2.1800000000000002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3004755</v>
      </c>
      <c r="B440">
        <v>1</v>
      </c>
      <c r="C440" t="s">
        <v>75</v>
      </c>
      <c r="D440" t="s">
        <v>103</v>
      </c>
      <c r="E440" t="s">
        <v>145</v>
      </c>
      <c r="F440" t="s">
        <v>1461</v>
      </c>
      <c r="G440" t="s">
        <v>147</v>
      </c>
      <c r="H440" t="s">
        <v>61</v>
      </c>
      <c r="I440" t="s">
        <v>129</v>
      </c>
      <c r="J440" t="s">
        <v>130</v>
      </c>
      <c r="K440" t="s">
        <v>131</v>
      </c>
      <c r="L440" t="s">
        <v>1462</v>
      </c>
      <c r="M440" t="s">
        <v>1463</v>
      </c>
      <c r="N440">
        <v>2.9430000000000001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2.94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3004912</v>
      </c>
      <c r="B441">
        <v>1</v>
      </c>
      <c r="C441" t="s">
        <v>75</v>
      </c>
      <c r="D441" t="s">
        <v>97</v>
      </c>
      <c r="E441" t="s">
        <v>126</v>
      </c>
      <c r="F441" t="s">
        <v>1464</v>
      </c>
      <c r="G441" t="s">
        <v>128</v>
      </c>
      <c r="H441" t="s">
        <v>58</v>
      </c>
      <c r="I441" t="s">
        <v>129</v>
      </c>
      <c r="J441" t="s">
        <v>130</v>
      </c>
      <c r="K441" t="s">
        <v>131</v>
      </c>
      <c r="L441" t="s">
        <v>1465</v>
      </c>
      <c r="M441" t="s">
        <v>1466</v>
      </c>
      <c r="N441">
        <v>1.359</v>
      </c>
      <c r="O441">
        <v>24</v>
      </c>
      <c r="P441">
        <v>186</v>
      </c>
      <c r="Q441">
        <v>0</v>
      </c>
      <c r="R441">
        <v>0</v>
      </c>
      <c r="S441">
        <v>0</v>
      </c>
      <c r="T441">
        <v>0</v>
      </c>
      <c r="U441">
        <v>32.619999999999997</v>
      </c>
      <c r="V441">
        <v>252.81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3001570</v>
      </c>
      <c r="B442">
        <v>1</v>
      </c>
      <c r="C442" t="s">
        <v>75</v>
      </c>
      <c r="D442" t="s">
        <v>91</v>
      </c>
      <c r="E442" t="s">
        <v>145</v>
      </c>
      <c r="F442" t="s">
        <v>1467</v>
      </c>
      <c r="G442" t="s">
        <v>206</v>
      </c>
      <c r="H442" t="s">
        <v>61</v>
      </c>
      <c r="I442" t="s">
        <v>129</v>
      </c>
      <c r="J442" t="s">
        <v>130</v>
      </c>
      <c r="K442" t="s">
        <v>131</v>
      </c>
      <c r="L442" t="s">
        <v>1468</v>
      </c>
      <c r="M442" t="s">
        <v>1245</v>
      </c>
      <c r="N442">
        <v>2.677</v>
      </c>
      <c r="O442">
        <v>0</v>
      </c>
      <c r="P442">
        <v>27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72.290000000000006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3003557</v>
      </c>
      <c r="B443">
        <v>1</v>
      </c>
      <c r="C443" t="s">
        <v>75</v>
      </c>
      <c r="D443" t="s">
        <v>103</v>
      </c>
      <c r="E443" t="s">
        <v>140</v>
      </c>
      <c r="F443" t="s">
        <v>1469</v>
      </c>
      <c r="G443" t="s">
        <v>142</v>
      </c>
      <c r="H443" t="s">
        <v>61</v>
      </c>
      <c r="I443" t="s">
        <v>129</v>
      </c>
      <c r="J443" t="s">
        <v>130</v>
      </c>
      <c r="K443" t="s">
        <v>131</v>
      </c>
      <c r="L443" t="s">
        <v>1470</v>
      </c>
      <c r="M443" t="s">
        <v>1471</v>
      </c>
      <c r="N443">
        <v>1.1870000000000001</v>
      </c>
      <c r="O443">
        <v>0</v>
      </c>
      <c r="P443">
        <v>31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36.78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3002695</v>
      </c>
      <c r="B444">
        <v>1</v>
      </c>
      <c r="C444" t="s">
        <v>75</v>
      </c>
      <c r="D444" t="s">
        <v>104</v>
      </c>
      <c r="E444" t="s">
        <v>140</v>
      </c>
      <c r="F444" t="s">
        <v>1472</v>
      </c>
      <c r="G444" t="s">
        <v>142</v>
      </c>
      <c r="H444" t="s">
        <v>61</v>
      </c>
      <c r="I444" t="s">
        <v>129</v>
      </c>
      <c r="J444" t="s">
        <v>130</v>
      </c>
      <c r="K444" t="s">
        <v>131</v>
      </c>
      <c r="L444" t="s">
        <v>1473</v>
      </c>
      <c r="M444" t="s">
        <v>1474</v>
      </c>
      <c r="N444">
        <v>2.4279999999999999</v>
      </c>
      <c r="O444">
        <v>0</v>
      </c>
      <c r="P444">
        <v>180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437.12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3002107</v>
      </c>
      <c r="B445">
        <v>1</v>
      </c>
      <c r="C445" t="s">
        <v>75</v>
      </c>
      <c r="D445" t="s">
        <v>97</v>
      </c>
      <c r="E445" t="s">
        <v>140</v>
      </c>
      <c r="F445" t="s">
        <v>685</v>
      </c>
      <c r="G445" t="s">
        <v>142</v>
      </c>
      <c r="H445" t="s">
        <v>61</v>
      </c>
      <c r="I445" t="s">
        <v>129</v>
      </c>
      <c r="J445" t="s">
        <v>130</v>
      </c>
      <c r="K445" t="s">
        <v>131</v>
      </c>
      <c r="L445" t="s">
        <v>1475</v>
      </c>
      <c r="M445" t="s">
        <v>1476</v>
      </c>
      <c r="N445">
        <v>2.94</v>
      </c>
      <c r="O445">
        <v>0</v>
      </c>
      <c r="P445">
        <v>36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105.86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3004760</v>
      </c>
      <c r="B446">
        <v>1</v>
      </c>
      <c r="C446" t="s">
        <v>106</v>
      </c>
      <c r="D446" t="s">
        <v>115</v>
      </c>
      <c r="E446" t="s">
        <v>221</v>
      </c>
      <c r="F446" t="s">
        <v>1477</v>
      </c>
      <c r="G446" t="s">
        <v>128</v>
      </c>
      <c r="H446" t="s">
        <v>58</v>
      </c>
      <c r="I446" t="s">
        <v>129</v>
      </c>
      <c r="J446" t="s">
        <v>130</v>
      </c>
      <c r="K446" t="s">
        <v>131</v>
      </c>
      <c r="L446" t="s">
        <v>1478</v>
      </c>
      <c r="M446" t="s">
        <v>1479</v>
      </c>
      <c r="N446">
        <v>0.66900000000000004</v>
      </c>
      <c r="O446">
        <v>104</v>
      </c>
      <c r="P446">
        <v>7</v>
      </c>
      <c r="Q446">
        <v>0</v>
      </c>
      <c r="R446">
        <v>0</v>
      </c>
      <c r="S446">
        <v>0</v>
      </c>
      <c r="T446">
        <v>0</v>
      </c>
      <c r="U446">
        <v>69.540000000000006</v>
      </c>
      <c r="V446">
        <v>4.68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3004801</v>
      </c>
      <c r="B447">
        <v>1</v>
      </c>
      <c r="C447" t="s">
        <v>106</v>
      </c>
      <c r="D447" t="s">
        <v>107</v>
      </c>
      <c r="E447" t="s">
        <v>145</v>
      </c>
      <c r="F447" t="s">
        <v>1480</v>
      </c>
      <c r="G447" t="s">
        <v>206</v>
      </c>
      <c r="H447" t="s">
        <v>61</v>
      </c>
      <c r="I447" t="s">
        <v>129</v>
      </c>
      <c r="J447" t="s">
        <v>130</v>
      </c>
      <c r="K447" t="s">
        <v>131</v>
      </c>
      <c r="L447" t="s">
        <v>1481</v>
      </c>
      <c r="M447" t="s">
        <v>1482</v>
      </c>
      <c r="N447">
        <v>2.077</v>
      </c>
      <c r="O447">
        <v>0</v>
      </c>
      <c r="P447">
        <v>4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8.31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3004348</v>
      </c>
      <c r="B448">
        <v>1</v>
      </c>
      <c r="C448" t="s">
        <v>75</v>
      </c>
      <c r="D448" t="s">
        <v>91</v>
      </c>
      <c r="E448" t="s">
        <v>145</v>
      </c>
      <c r="F448" t="s">
        <v>1483</v>
      </c>
      <c r="G448" t="s">
        <v>147</v>
      </c>
      <c r="H448" t="s">
        <v>61</v>
      </c>
      <c r="I448" t="s">
        <v>129</v>
      </c>
      <c r="J448" t="s">
        <v>130</v>
      </c>
      <c r="K448" t="s">
        <v>131</v>
      </c>
      <c r="L448" t="s">
        <v>1484</v>
      </c>
      <c r="M448" t="s">
        <v>1485</v>
      </c>
      <c r="N448">
        <v>1.8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1.8</v>
      </c>
      <c r="W448">
        <v>0</v>
      </c>
      <c r="X448">
        <v>0</v>
      </c>
      <c r="Y448">
        <v>0</v>
      </c>
      <c r="Z448">
        <v>0</v>
      </c>
    </row>
    <row r="449" spans="1:26" x14ac:dyDescent="0.3">
      <c r="A449">
        <v>3001942</v>
      </c>
      <c r="B449">
        <v>1</v>
      </c>
      <c r="C449" t="s">
        <v>75</v>
      </c>
      <c r="D449" t="s">
        <v>94</v>
      </c>
      <c r="E449" t="s">
        <v>140</v>
      </c>
      <c r="F449" t="s">
        <v>1486</v>
      </c>
      <c r="G449" t="s">
        <v>142</v>
      </c>
      <c r="H449" t="s">
        <v>61</v>
      </c>
      <c r="I449" t="s">
        <v>129</v>
      </c>
      <c r="J449" t="s">
        <v>130</v>
      </c>
      <c r="K449" t="s">
        <v>131</v>
      </c>
      <c r="L449" t="s">
        <v>1487</v>
      </c>
      <c r="M449" t="s">
        <v>1488</v>
      </c>
      <c r="N449">
        <v>2.2639999999999998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26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58.85</v>
      </c>
    </row>
    <row r="450" spans="1:26" x14ac:dyDescent="0.3">
      <c r="A450">
        <v>3002636</v>
      </c>
      <c r="B450">
        <v>1</v>
      </c>
      <c r="C450" t="s">
        <v>75</v>
      </c>
      <c r="D450" t="s">
        <v>91</v>
      </c>
      <c r="E450" t="s">
        <v>164</v>
      </c>
      <c r="F450" t="s">
        <v>1489</v>
      </c>
      <c r="G450" t="s">
        <v>185</v>
      </c>
      <c r="H450" t="s">
        <v>61</v>
      </c>
      <c r="I450" t="s">
        <v>129</v>
      </c>
      <c r="J450" t="s">
        <v>130</v>
      </c>
      <c r="K450" t="s">
        <v>131</v>
      </c>
      <c r="L450" t="s">
        <v>1490</v>
      </c>
      <c r="M450" t="s">
        <v>1491</v>
      </c>
      <c r="N450">
        <v>4.1820000000000004</v>
      </c>
      <c r="O450">
        <v>0</v>
      </c>
      <c r="P450">
        <v>115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480.93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3004646</v>
      </c>
      <c r="B451">
        <v>1</v>
      </c>
      <c r="C451" t="s">
        <v>75</v>
      </c>
      <c r="D451" t="s">
        <v>82</v>
      </c>
      <c r="E451" t="s">
        <v>140</v>
      </c>
      <c r="F451" t="s">
        <v>1492</v>
      </c>
      <c r="G451" t="s">
        <v>142</v>
      </c>
      <c r="H451" t="s">
        <v>61</v>
      </c>
      <c r="I451" t="s">
        <v>129</v>
      </c>
      <c r="J451" t="s">
        <v>130</v>
      </c>
      <c r="K451" t="s">
        <v>131</v>
      </c>
      <c r="L451" t="s">
        <v>1493</v>
      </c>
      <c r="M451" t="s">
        <v>1494</v>
      </c>
      <c r="N451">
        <v>3.1419999999999999</v>
      </c>
      <c r="O451">
        <v>0</v>
      </c>
      <c r="P451">
        <v>91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285.89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3004011</v>
      </c>
      <c r="B452">
        <v>1</v>
      </c>
      <c r="C452" t="s">
        <v>75</v>
      </c>
      <c r="D452" t="s">
        <v>92</v>
      </c>
      <c r="E452" t="s">
        <v>140</v>
      </c>
      <c r="F452" t="s">
        <v>1495</v>
      </c>
      <c r="G452" t="s">
        <v>142</v>
      </c>
      <c r="H452" t="s">
        <v>61</v>
      </c>
      <c r="I452" t="s">
        <v>129</v>
      </c>
      <c r="J452" t="s">
        <v>130</v>
      </c>
      <c r="K452" t="s">
        <v>131</v>
      </c>
      <c r="L452" t="s">
        <v>1496</v>
      </c>
      <c r="M452" t="s">
        <v>1497</v>
      </c>
      <c r="N452">
        <v>1.446</v>
      </c>
      <c r="O452">
        <v>0</v>
      </c>
      <c r="P452">
        <v>162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234.24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3004483</v>
      </c>
      <c r="B453">
        <v>1</v>
      </c>
      <c r="C453" t="s">
        <v>75</v>
      </c>
      <c r="D453" t="s">
        <v>77</v>
      </c>
      <c r="E453" t="s">
        <v>145</v>
      </c>
      <c r="F453" t="s">
        <v>1498</v>
      </c>
      <c r="G453" t="s">
        <v>147</v>
      </c>
      <c r="H453" t="s">
        <v>61</v>
      </c>
      <c r="I453" t="s">
        <v>129</v>
      </c>
      <c r="J453" t="s">
        <v>130</v>
      </c>
      <c r="K453" t="s">
        <v>131</v>
      </c>
      <c r="L453" t="s">
        <v>1499</v>
      </c>
      <c r="M453" t="s">
        <v>1500</v>
      </c>
      <c r="N453">
        <v>3.39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3.39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3019475</v>
      </c>
      <c r="B454">
        <v>1</v>
      </c>
      <c r="C454" t="s">
        <v>75</v>
      </c>
      <c r="D454" t="s">
        <v>95</v>
      </c>
      <c r="E454" t="s">
        <v>140</v>
      </c>
      <c r="F454" t="s">
        <v>1501</v>
      </c>
      <c r="G454" t="s">
        <v>270</v>
      </c>
      <c r="H454" t="s">
        <v>61</v>
      </c>
      <c r="I454" t="s">
        <v>129</v>
      </c>
      <c r="J454" t="s">
        <v>130</v>
      </c>
      <c r="K454" t="s">
        <v>131</v>
      </c>
      <c r="L454" t="s">
        <v>1502</v>
      </c>
      <c r="M454" t="s">
        <v>1503</v>
      </c>
      <c r="N454">
        <v>0.70399999999999996</v>
      </c>
      <c r="O454">
        <v>0</v>
      </c>
      <c r="P454">
        <v>213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149.91999999999999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3004502</v>
      </c>
      <c r="B455">
        <v>1</v>
      </c>
      <c r="C455" t="s">
        <v>75</v>
      </c>
      <c r="D455" t="s">
        <v>91</v>
      </c>
      <c r="E455" t="s">
        <v>169</v>
      </c>
      <c r="F455" t="s">
        <v>1504</v>
      </c>
      <c r="G455" t="s">
        <v>171</v>
      </c>
      <c r="H455" t="s">
        <v>61</v>
      </c>
      <c r="I455" t="s">
        <v>129</v>
      </c>
      <c r="J455" t="s">
        <v>130</v>
      </c>
      <c r="K455" t="s">
        <v>131</v>
      </c>
      <c r="L455" t="s">
        <v>1505</v>
      </c>
      <c r="M455" t="s">
        <v>1506</v>
      </c>
      <c r="N455">
        <v>1.5069999999999999</v>
      </c>
      <c r="O455">
        <v>0</v>
      </c>
      <c r="P455">
        <v>454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684.05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3002757</v>
      </c>
      <c r="B456">
        <v>1</v>
      </c>
      <c r="C456" t="s">
        <v>75</v>
      </c>
      <c r="D456" t="s">
        <v>90</v>
      </c>
      <c r="E456" t="s">
        <v>140</v>
      </c>
      <c r="F456" t="s">
        <v>1507</v>
      </c>
      <c r="G456" t="s">
        <v>142</v>
      </c>
      <c r="H456" t="s">
        <v>61</v>
      </c>
      <c r="I456" t="s">
        <v>129</v>
      </c>
      <c r="J456" t="s">
        <v>130</v>
      </c>
      <c r="K456" t="s">
        <v>131</v>
      </c>
      <c r="L456" t="s">
        <v>1508</v>
      </c>
      <c r="M456" t="s">
        <v>1509</v>
      </c>
      <c r="N456">
        <v>1.296</v>
      </c>
      <c r="O456">
        <v>0</v>
      </c>
      <c r="P456">
        <v>0</v>
      </c>
      <c r="Q456">
        <v>0</v>
      </c>
      <c r="R456">
        <v>35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45.36</v>
      </c>
      <c r="Y456">
        <v>0</v>
      </c>
      <c r="Z456">
        <v>0</v>
      </c>
    </row>
    <row r="457" spans="1:26" x14ac:dyDescent="0.3">
      <c r="A457">
        <v>3004853</v>
      </c>
      <c r="B457">
        <v>1</v>
      </c>
      <c r="C457" t="s">
        <v>75</v>
      </c>
      <c r="D457" t="s">
        <v>81</v>
      </c>
      <c r="E457" t="s">
        <v>145</v>
      </c>
      <c r="F457" t="s">
        <v>1510</v>
      </c>
      <c r="G457" t="s">
        <v>206</v>
      </c>
      <c r="H457" t="s">
        <v>61</v>
      </c>
      <c r="I457" t="s">
        <v>129</v>
      </c>
      <c r="J457" t="s">
        <v>130</v>
      </c>
      <c r="K457" t="s">
        <v>131</v>
      </c>
      <c r="L457" t="s">
        <v>1511</v>
      </c>
      <c r="M457" t="s">
        <v>1512</v>
      </c>
      <c r="N457">
        <v>2.681</v>
      </c>
      <c r="O457">
        <v>0</v>
      </c>
      <c r="P457">
        <v>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10.72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3004437</v>
      </c>
      <c r="B458">
        <v>1</v>
      </c>
      <c r="C458" t="s">
        <v>106</v>
      </c>
      <c r="D458" t="s">
        <v>122</v>
      </c>
      <c r="E458" t="s">
        <v>145</v>
      </c>
      <c r="F458" t="s">
        <v>1513</v>
      </c>
      <c r="G458" t="s">
        <v>206</v>
      </c>
      <c r="H458" t="s">
        <v>61</v>
      </c>
      <c r="I458" t="s">
        <v>129</v>
      </c>
      <c r="J458" t="s">
        <v>130</v>
      </c>
      <c r="K458" t="s">
        <v>131</v>
      </c>
      <c r="L458" t="s">
        <v>1514</v>
      </c>
      <c r="M458" t="s">
        <v>1515</v>
      </c>
      <c r="N458">
        <v>1.373</v>
      </c>
      <c r="O458">
        <v>0</v>
      </c>
      <c r="P458">
        <v>13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17.850000000000001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3001473</v>
      </c>
      <c r="B459">
        <v>1</v>
      </c>
      <c r="C459" t="s">
        <v>75</v>
      </c>
      <c r="D459" t="s">
        <v>92</v>
      </c>
      <c r="E459" t="s">
        <v>221</v>
      </c>
      <c r="F459" t="s">
        <v>1516</v>
      </c>
      <c r="G459" t="s">
        <v>192</v>
      </c>
      <c r="H459" t="s">
        <v>58</v>
      </c>
      <c r="I459" t="s">
        <v>129</v>
      </c>
      <c r="J459" t="s">
        <v>130</v>
      </c>
      <c r="K459" t="s">
        <v>137</v>
      </c>
      <c r="L459" t="s">
        <v>1517</v>
      </c>
      <c r="M459" t="s">
        <v>1518</v>
      </c>
      <c r="N459">
        <v>5.242</v>
      </c>
      <c r="O459">
        <v>0</v>
      </c>
      <c r="P459">
        <v>698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3658.93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3004796</v>
      </c>
      <c r="B460">
        <v>1</v>
      </c>
      <c r="C460" t="s">
        <v>75</v>
      </c>
      <c r="D460" t="s">
        <v>79</v>
      </c>
      <c r="E460" t="s">
        <v>140</v>
      </c>
      <c r="F460" t="s">
        <v>1519</v>
      </c>
      <c r="G460" t="s">
        <v>142</v>
      </c>
      <c r="H460" t="s">
        <v>61</v>
      </c>
      <c r="I460" t="s">
        <v>129</v>
      </c>
      <c r="J460" t="s">
        <v>130</v>
      </c>
      <c r="K460" t="s">
        <v>131</v>
      </c>
      <c r="L460" t="s">
        <v>1520</v>
      </c>
      <c r="M460" t="s">
        <v>1521</v>
      </c>
      <c r="N460">
        <v>2.2810000000000001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1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2.2799999999999998</v>
      </c>
    </row>
    <row r="461" spans="1:26" x14ac:dyDescent="0.3">
      <c r="A461">
        <v>3002086</v>
      </c>
      <c r="B461">
        <v>1</v>
      </c>
      <c r="C461" t="s">
        <v>106</v>
      </c>
      <c r="D461" t="s">
        <v>122</v>
      </c>
      <c r="E461" t="s">
        <v>145</v>
      </c>
      <c r="F461" t="s">
        <v>1522</v>
      </c>
      <c r="G461" t="s">
        <v>206</v>
      </c>
      <c r="H461" t="s">
        <v>61</v>
      </c>
      <c r="I461" t="s">
        <v>129</v>
      </c>
      <c r="J461" t="s">
        <v>130</v>
      </c>
      <c r="K461" t="s">
        <v>131</v>
      </c>
      <c r="L461" t="s">
        <v>1523</v>
      </c>
      <c r="M461" t="s">
        <v>1524</v>
      </c>
      <c r="N461">
        <v>2.7669999999999999</v>
      </c>
      <c r="O461">
        <v>0</v>
      </c>
      <c r="P461">
        <v>9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24.9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3002745</v>
      </c>
      <c r="B462">
        <v>1</v>
      </c>
      <c r="C462" t="s">
        <v>106</v>
      </c>
      <c r="D462" t="s">
        <v>115</v>
      </c>
      <c r="E462" t="s">
        <v>153</v>
      </c>
      <c r="F462" t="s">
        <v>1525</v>
      </c>
      <c r="G462" t="s">
        <v>746</v>
      </c>
      <c r="H462" t="s">
        <v>58</v>
      </c>
      <c r="I462" t="s">
        <v>129</v>
      </c>
      <c r="J462" t="s">
        <v>130</v>
      </c>
      <c r="K462" t="s">
        <v>131</v>
      </c>
      <c r="L462" t="s">
        <v>1526</v>
      </c>
      <c r="M462" t="s">
        <v>1527</v>
      </c>
      <c r="N462">
        <v>1.1379999999999999</v>
      </c>
      <c r="O462">
        <v>40</v>
      </c>
      <c r="P462">
        <v>4</v>
      </c>
      <c r="Q462">
        <v>0</v>
      </c>
      <c r="R462">
        <v>0</v>
      </c>
      <c r="S462">
        <v>0</v>
      </c>
      <c r="T462">
        <v>0</v>
      </c>
      <c r="U462">
        <v>45.53</v>
      </c>
      <c r="V462">
        <v>4.55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3003365</v>
      </c>
      <c r="B463">
        <v>1</v>
      </c>
      <c r="C463" t="s">
        <v>75</v>
      </c>
      <c r="D463" t="s">
        <v>97</v>
      </c>
      <c r="E463" t="s">
        <v>164</v>
      </c>
      <c r="F463" t="s">
        <v>1528</v>
      </c>
      <c r="G463" t="s">
        <v>166</v>
      </c>
      <c r="H463" t="s">
        <v>61</v>
      </c>
      <c r="I463" t="s">
        <v>129</v>
      </c>
      <c r="J463" t="s">
        <v>130</v>
      </c>
      <c r="K463" t="s">
        <v>131</v>
      </c>
      <c r="L463" t="s">
        <v>1529</v>
      </c>
      <c r="M463" t="s">
        <v>1530</v>
      </c>
      <c r="N463">
        <v>3.4950000000000001</v>
      </c>
      <c r="O463">
        <v>0</v>
      </c>
      <c r="P463">
        <v>84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293.54000000000002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3004077</v>
      </c>
      <c r="B464">
        <v>1</v>
      </c>
      <c r="C464" t="s">
        <v>75</v>
      </c>
      <c r="D464" t="s">
        <v>82</v>
      </c>
      <c r="E464" t="s">
        <v>164</v>
      </c>
      <c r="F464" t="s">
        <v>918</v>
      </c>
      <c r="G464" t="s">
        <v>452</v>
      </c>
      <c r="H464" t="s">
        <v>61</v>
      </c>
      <c r="I464" t="s">
        <v>129</v>
      </c>
      <c r="J464" t="s">
        <v>130</v>
      </c>
      <c r="K464" t="s">
        <v>131</v>
      </c>
      <c r="L464" t="s">
        <v>1531</v>
      </c>
      <c r="M464" t="s">
        <v>1532</v>
      </c>
      <c r="N464">
        <v>3.1709999999999998</v>
      </c>
      <c r="O464">
        <v>0</v>
      </c>
      <c r="P464">
        <v>67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212.45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3002802</v>
      </c>
      <c r="B465">
        <v>2</v>
      </c>
      <c r="C465" t="s">
        <v>106</v>
      </c>
      <c r="D465" t="s">
        <v>122</v>
      </c>
      <c r="E465" t="s">
        <v>153</v>
      </c>
      <c r="F465" t="s">
        <v>1533</v>
      </c>
      <c r="G465" t="s">
        <v>196</v>
      </c>
      <c r="H465" t="s">
        <v>58</v>
      </c>
      <c r="I465" t="s">
        <v>129</v>
      </c>
      <c r="J465" t="s">
        <v>130</v>
      </c>
      <c r="K465" t="s">
        <v>131</v>
      </c>
      <c r="L465" t="s">
        <v>1534</v>
      </c>
      <c r="M465" t="s">
        <v>1535</v>
      </c>
      <c r="N465">
        <v>0.60899999999999999</v>
      </c>
      <c r="O465">
        <v>24</v>
      </c>
      <c r="P465">
        <v>207</v>
      </c>
      <c r="Q465">
        <v>0</v>
      </c>
      <c r="R465">
        <v>0</v>
      </c>
      <c r="S465">
        <v>0</v>
      </c>
      <c r="T465">
        <v>0</v>
      </c>
      <c r="U465">
        <v>14.61</v>
      </c>
      <c r="V465">
        <v>125.98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3004317</v>
      </c>
      <c r="B466">
        <v>1</v>
      </c>
      <c r="C466" t="s">
        <v>106</v>
      </c>
      <c r="D466" t="s">
        <v>108</v>
      </c>
      <c r="E466" t="s">
        <v>145</v>
      </c>
      <c r="F466" t="s">
        <v>1536</v>
      </c>
      <c r="G466" t="s">
        <v>147</v>
      </c>
      <c r="H466" t="s">
        <v>61</v>
      </c>
      <c r="I466" t="s">
        <v>129</v>
      </c>
      <c r="J466" t="s">
        <v>130</v>
      </c>
      <c r="K466" t="s">
        <v>131</v>
      </c>
      <c r="L466" t="s">
        <v>1537</v>
      </c>
      <c r="M466" t="s">
        <v>1538</v>
      </c>
      <c r="N466">
        <v>1.2470000000000001</v>
      </c>
      <c r="O466">
        <v>0</v>
      </c>
      <c r="P466">
        <v>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2.4900000000000002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3001255</v>
      </c>
      <c r="B467">
        <v>1</v>
      </c>
      <c r="C467" t="s">
        <v>75</v>
      </c>
      <c r="D467" t="s">
        <v>94</v>
      </c>
      <c r="E467" t="s">
        <v>126</v>
      </c>
      <c r="F467" t="s">
        <v>1539</v>
      </c>
      <c r="G467" t="s">
        <v>136</v>
      </c>
      <c r="H467" t="s">
        <v>58</v>
      </c>
      <c r="I467" t="s">
        <v>129</v>
      </c>
      <c r="J467" t="s">
        <v>130</v>
      </c>
      <c r="K467" t="s">
        <v>137</v>
      </c>
      <c r="L467" t="s">
        <v>1540</v>
      </c>
      <c r="M467" t="s">
        <v>1541</v>
      </c>
      <c r="N467">
        <v>3.8540000000000001</v>
      </c>
      <c r="O467">
        <v>0</v>
      </c>
      <c r="P467">
        <v>2</v>
      </c>
      <c r="Q467">
        <v>9</v>
      </c>
      <c r="R467">
        <v>1617</v>
      </c>
      <c r="S467">
        <v>16</v>
      </c>
      <c r="T467">
        <v>3302</v>
      </c>
      <c r="U467">
        <v>0</v>
      </c>
      <c r="V467">
        <v>7.71</v>
      </c>
      <c r="W467">
        <v>34.69</v>
      </c>
      <c r="X467">
        <v>6232.19</v>
      </c>
      <c r="Y467">
        <v>61.67</v>
      </c>
      <c r="Z467">
        <v>12726.46</v>
      </c>
    </row>
    <row r="468" spans="1:26" x14ac:dyDescent="0.3">
      <c r="A468">
        <v>3004920</v>
      </c>
      <c r="B468">
        <v>1</v>
      </c>
      <c r="C468" t="s">
        <v>106</v>
      </c>
      <c r="D468" t="s">
        <v>115</v>
      </c>
      <c r="E468" t="s">
        <v>140</v>
      </c>
      <c r="F468" t="s">
        <v>1542</v>
      </c>
      <c r="G468" t="s">
        <v>161</v>
      </c>
      <c r="H468" t="s">
        <v>61</v>
      </c>
      <c r="I468" t="s">
        <v>129</v>
      </c>
      <c r="J468" t="s">
        <v>130</v>
      </c>
      <c r="K468" t="s">
        <v>131</v>
      </c>
      <c r="L468" t="s">
        <v>1543</v>
      </c>
      <c r="M468" t="s">
        <v>1544</v>
      </c>
      <c r="N468">
        <v>0.74399999999999999</v>
      </c>
      <c r="O468">
        <v>0</v>
      </c>
      <c r="P468">
        <v>17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12.65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3001691</v>
      </c>
      <c r="B469">
        <v>1</v>
      </c>
      <c r="C469" t="s">
        <v>75</v>
      </c>
      <c r="D469" t="s">
        <v>95</v>
      </c>
      <c r="E469" t="s">
        <v>140</v>
      </c>
      <c r="F469" t="s">
        <v>1545</v>
      </c>
      <c r="G469" t="s">
        <v>142</v>
      </c>
      <c r="H469" t="s">
        <v>61</v>
      </c>
      <c r="I469" t="s">
        <v>129</v>
      </c>
      <c r="J469" t="s">
        <v>130</v>
      </c>
      <c r="K469" t="s">
        <v>131</v>
      </c>
      <c r="L469" t="s">
        <v>1546</v>
      </c>
      <c r="M469" t="s">
        <v>1547</v>
      </c>
      <c r="N469">
        <v>1.72</v>
      </c>
      <c r="O469">
        <v>0</v>
      </c>
      <c r="P469">
        <v>53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91.18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3005088</v>
      </c>
      <c r="B470">
        <v>1</v>
      </c>
      <c r="C470" t="s">
        <v>75</v>
      </c>
      <c r="D470" t="s">
        <v>79</v>
      </c>
      <c r="E470" t="s">
        <v>140</v>
      </c>
      <c r="F470" t="s">
        <v>1548</v>
      </c>
      <c r="G470" t="s">
        <v>142</v>
      </c>
      <c r="H470" t="s">
        <v>61</v>
      </c>
      <c r="I470" t="s">
        <v>129</v>
      </c>
      <c r="J470" t="s">
        <v>130</v>
      </c>
      <c r="K470" t="s">
        <v>131</v>
      </c>
      <c r="L470" t="s">
        <v>1549</v>
      </c>
      <c r="M470" t="s">
        <v>1550</v>
      </c>
      <c r="N470">
        <v>1.6830000000000001</v>
      </c>
      <c r="O470">
        <v>0</v>
      </c>
      <c r="P470">
        <v>25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42.07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3001936</v>
      </c>
      <c r="B471">
        <v>1</v>
      </c>
      <c r="C471" t="s">
        <v>75</v>
      </c>
      <c r="D471" t="s">
        <v>90</v>
      </c>
      <c r="E471" t="s">
        <v>145</v>
      </c>
      <c r="F471" t="s">
        <v>1551</v>
      </c>
      <c r="G471" t="s">
        <v>206</v>
      </c>
      <c r="H471" t="s">
        <v>61</v>
      </c>
      <c r="I471" t="s">
        <v>129</v>
      </c>
      <c r="J471" t="s">
        <v>130</v>
      </c>
      <c r="K471" t="s">
        <v>131</v>
      </c>
      <c r="L471" t="s">
        <v>1552</v>
      </c>
      <c r="M471" t="s">
        <v>1553</v>
      </c>
      <c r="N471">
        <v>4.6420000000000003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4.6399999999999997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3001800</v>
      </c>
      <c r="B472">
        <v>1</v>
      </c>
      <c r="C472" t="s">
        <v>106</v>
      </c>
      <c r="D472" t="s">
        <v>121</v>
      </c>
      <c r="E472" t="s">
        <v>145</v>
      </c>
      <c r="F472" t="s">
        <v>1554</v>
      </c>
      <c r="G472" t="s">
        <v>256</v>
      </c>
      <c r="H472" t="s">
        <v>61</v>
      </c>
      <c r="I472" t="s">
        <v>129</v>
      </c>
      <c r="J472" t="s">
        <v>130</v>
      </c>
      <c r="K472" t="s">
        <v>131</v>
      </c>
      <c r="L472" t="s">
        <v>1555</v>
      </c>
      <c r="M472" t="s">
        <v>1556</v>
      </c>
      <c r="N472">
        <v>1.873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1.87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3007507</v>
      </c>
      <c r="B473">
        <v>1</v>
      </c>
      <c r="C473" t="s">
        <v>75</v>
      </c>
      <c r="D473" t="s">
        <v>81</v>
      </c>
      <c r="E473" t="s">
        <v>153</v>
      </c>
      <c r="F473" t="s">
        <v>291</v>
      </c>
      <c r="G473" t="s">
        <v>602</v>
      </c>
      <c r="H473" t="s">
        <v>58</v>
      </c>
      <c r="I473" t="s">
        <v>129</v>
      </c>
      <c r="J473" t="s">
        <v>130</v>
      </c>
      <c r="K473" t="s">
        <v>131</v>
      </c>
      <c r="L473" t="s">
        <v>1557</v>
      </c>
      <c r="M473" t="s">
        <v>1558</v>
      </c>
      <c r="N473">
        <v>0.72299999999999998</v>
      </c>
      <c r="O473">
        <v>44</v>
      </c>
      <c r="P473">
        <v>175</v>
      </c>
      <c r="Q473">
        <v>0</v>
      </c>
      <c r="R473">
        <v>0</v>
      </c>
      <c r="S473">
        <v>0</v>
      </c>
      <c r="T473">
        <v>0</v>
      </c>
      <c r="U473">
        <v>31.79</v>
      </c>
      <c r="V473">
        <v>126.46</v>
      </c>
      <c r="W473">
        <v>0</v>
      </c>
      <c r="X473">
        <v>0</v>
      </c>
      <c r="Y473">
        <v>0</v>
      </c>
      <c r="Z473">
        <v>0</v>
      </c>
    </row>
    <row r="474" spans="1:26" x14ac:dyDescent="0.3">
      <c r="A474">
        <v>3001537</v>
      </c>
      <c r="B474">
        <v>1</v>
      </c>
      <c r="C474" t="s">
        <v>106</v>
      </c>
      <c r="D474" t="s">
        <v>120</v>
      </c>
      <c r="E474" t="s">
        <v>126</v>
      </c>
      <c r="F474" t="s">
        <v>1559</v>
      </c>
      <c r="G474" t="s">
        <v>128</v>
      </c>
      <c r="H474" t="s">
        <v>58</v>
      </c>
      <c r="I474" t="s">
        <v>129</v>
      </c>
      <c r="J474" t="s">
        <v>130</v>
      </c>
      <c r="K474" t="s">
        <v>131</v>
      </c>
      <c r="L474" t="s">
        <v>1560</v>
      </c>
      <c r="M474" t="s">
        <v>1561</v>
      </c>
      <c r="N474">
        <v>4.3339999999999996</v>
      </c>
      <c r="O474">
        <v>143</v>
      </c>
      <c r="P474">
        <v>6</v>
      </c>
      <c r="Q474">
        <v>0</v>
      </c>
      <c r="R474">
        <v>0</v>
      </c>
      <c r="S474">
        <v>0</v>
      </c>
      <c r="T474">
        <v>0</v>
      </c>
      <c r="U474">
        <v>619.75</v>
      </c>
      <c r="V474">
        <v>26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3010988</v>
      </c>
      <c r="B475">
        <v>1</v>
      </c>
      <c r="C475" t="s">
        <v>75</v>
      </c>
      <c r="D475" t="s">
        <v>98</v>
      </c>
      <c r="E475" t="s">
        <v>145</v>
      </c>
      <c r="F475" t="s">
        <v>1562</v>
      </c>
      <c r="G475" t="s">
        <v>206</v>
      </c>
      <c r="H475" t="s">
        <v>61</v>
      </c>
      <c r="I475" t="s">
        <v>129</v>
      </c>
      <c r="J475" t="s">
        <v>130</v>
      </c>
      <c r="K475" t="s">
        <v>131</v>
      </c>
      <c r="L475" t="s">
        <v>1563</v>
      </c>
      <c r="M475" t="s">
        <v>1564</v>
      </c>
      <c r="N475">
        <v>2.0390000000000001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2.04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3002755</v>
      </c>
      <c r="B476">
        <v>1</v>
      </c>
      <c r="C476" t="s">
        <v>75</v>
      </c>
      <c r="D476" t="s">
        <v>83</v>
      </c>
      <c r="E476" t="s">
        <v>140</v>
      </c>
      <c r="F476" t="s">
        <v>1565</v>
      </c>
      <c r="G476" t="s">
        <v>142</v>
      </c>
      <c r="H476" t="s">
        <v>61</v>
      </c>
      <c r="I476" t="s">
        <v>129</v>
      </c>
      <c r="J476" t="s">
        <v>130</v>
      </c>
      <c r="K476" t="s">
        <v>131</v>
      </c>
      <c r="L476" t="s">
        <v>1566</v>
      </c>
      <c r="M476" t="s">
        <v>1567</v>
      </c>
      <c r="N476">
        <v>1.3029999999999999</v>
      </c>
      <c r="O476">
        <v>0</v>
      </c>
      <c r="P476">
        <v>0</v>
      </c>
      <c r="Q476">
        <v>0</v>
      </c>
      <c r="R476">
        <v>318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414.51</v>
      </c>
      <c r="Y476">
        <v>0</v>
      </c>
      <c r="Z476">
        <v>0</v>
      </c>
    </row>
    <row r="477" spans="1:26" x14ac:dyDescent="0.3">
      <c r="A477">
        <v>3007595</v>
      </c>
      <c r="B477">
        <v>1</v>
      </c>
      <c r="C477" t="s">
        <v>75</v>
      </c>
      <c r="D477" t="s">
        <v>92</v>
      </c>
      <c r="E477" t="s">
        <v>126</v>
      </c>
      <c r="F477" t="s">
        <v>225</v>
      </c>
      <c r="G477" t="s">
        <v>128</v>
      </c>
      <c r="H477" t="s">
        <v>58</v>
      </c>
      <c r="I477" t="s">
        <v>129</v>
      </c>
      <c r="J477" t="s">
        <v>130</v>
      </c>
      <c r="K477" t="s">
        <v>131</v>
      </c>
      <c r="L477" t="s">
        <v>1568</v>
      </c>
      <c r="M477" t="s">
        <v>1569</v>
      </c>
      <c r="N477">
        <v>1.7969999999999999</v>
      </c>
      <c r="O477">
        <v>7</v>
      </c>
      <c r="P477">
        <v>426</v>
      </c>
      <c r="Q477">
        <v>0</v>
      </c>
      <c r="R477">
        <v>0</v>
      </c>
      <c r="S477">
        <v>0</v>
      </c>
      <c r="T477">
        <v>0</v>
      </c>
      <c r="U477">
        <v>12.58</v>
      </c>
      <c r="V477">
        <v>765.5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3001729</v>
      </c>
      <c r="B478">
        <v>1</v>
      </c>
      <c r="C478" t="s">
        <v>75</v>
      </c>
      <c r="D478" t="s">
        <v>103</v>
      </c>
      <c r="E478" t="s">
        <v>221</v>
      </c>
      <c r="F478" t="s">
        <v>1309</v>
      </c>
      <c r="G478" t="s">
        <v>128</v>
      </c>
      <c r="H478" t="s">
        <v>58</v>
      </c>
      <c r="I478" t="s">
        <v>129</v>
      </c>
      <c r="J478" t="s">
        <v>130</v>
      </c>
      <c r="K478" t="s">
        <v>131</v>
      </c>
      <c r="L478" t="s">
        <v>1570</v>
      </c>
      <c r="M478" t="s">
        <v>1571</v>
      </c>
      <c r="N478">
        <v>0.501</v>
      </c>
      <c r="O478">
        <v>23</v>
      </c>
      <c r="P478">
        <v>112</v>
      </c>
      <c r="Q478">
        <v>0</v>
      </c>
      <c r="R478">
        <v>0</v>
      </c>
      <c r="S478">
        <v>0</v>
      </c>
      <c r="T478">
        <v>0</v>
      </c>
      <c r="U478">
        <v>11.53</v>
      </c>
      <c r="V478">
        <v>56.14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3004516</v>
      </c>
      <c r="B479">
        <v>1</v>
      </c>
      <c r="C479" t="s">
        <v>75</v>
      </c>
      <c r="D479" t="s">
        <v>81</v>
      </c>
      <c r="E479" t="s">
        <v>145</v>
      </c>
      <c r="F479" t="s">
        <v>1572</v>
      </c>
      <c r="G479" t="s">
        <v>147</v>
      </c>
      <c r="H479" t="s">
        <v>61</v>
      </c>
      <c r="I479" t="s">
        <v>129</v>
      </c>
      <c r="J479" t="s">
        <v>130</v>
      </c>
      <c r="K479" t="s">
        <v>131</v>
      </c>
      <c r="L479" t="s">
        <v>1573</v>
      </c>
      <c r="M479" t="s">
        <v>1574</v>
      </c>
      <c r="N479">
        <v>2.472</v>
      </c>
      <c r="O479">
        <v>0</v>
      </c>
      <c r="P479">
        <v>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12.36</v>
      </c>
      <c r="W479">
        <v>0</v>
      </c>
      <c r="X479">
        <v>0</v>
      </c>
      <c r="Y479">
        <v>0</v>
      </c>
      <c r="Z479">
        <v>0</v>
      </c>
    </row>
    <row r="480" spans="1:26" x14ac:dyDescent="0.3">
      <c r="A480">
        <v>3004648</v>
      </c>
      <c r="B480">
        <v>1</v>
      </c>
      <c r="C480" t="s">
        <v>75</v>
      </c>
      <c r="D480" t="s">
        <v>101</v>
      </c>
      <c r="E480" t="s">
        <v>145</v>
      </c>
      <c r="F480" t="s">
        <v>1575</v>
      </c>
      <c r="G480" t="s">
        <v>147</v>
      </c>
      <c r="H480" t="s">
        <v>61</v>
      </c>
      <c r="I480" t="s">
        <v>129</v>
      </c>
      <c r="J480" t="s">
        <v>130</v>
      </c>
      <c r="K480" t="s">
        <v>131</v>
      </c>
      <c r="L480" t="s">
        <v>1576</v>
      </c>
      <c r="M480" t="s">
        <v>1577</v>
      </c>
      <c r="N480">
        <v>3.238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3.24</v>
      </c>
    </row>
    <row r="481" spans="1:26" x14ac:dyDescent="0.3">
      <c r="A481">
        <v>3009084</v>
      </c>
      <c r="B481">
        <v>1</v>
      </c>
      <c r="C481" t="s">
        <v>75</v>
      </c>
      <c r="D481" t="s">
        <v>103</v>
      </c>
      <c r="E481" t="s">
        <v>140</v>
      </c>
      <c r="F481" t="s">
        <v>1578</v>
      </c>
      <c r="G481" t="s">
        <v>378</v>
      </c>
      <c r="H481" t="s">
        <v>61</v>
      </c>
      <c r="I481" t="s">
        <v>129</v>
      </c>
      <c r="J481" t="s">
        <v>130</v>
      </c>
      <c r="K481" t="s">
        <v>131</v>
      </c>
      <c r="L481" t="s">
        <v>1579</v>
      </c>
      <c r="M481" t="s">
        <v>1580</v>
      </c>
      <c r="N481">
        <v>3.496</v>
      </c>
      <c r="O481">
        <v>0</v>
      </c>
      <c r="P481">
        <v>26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90.91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3004929</v>
      </c>
      <c r="B482">
        <v>3</v>
      </c>
      <c r="C482" t="s">
        <v>75</v>
      </c>
      <c r="D482" t="s">
        <v>100</v>
      </c>
      <c r="E482" t="s">
        <v>153</v>
      </c>
      <c r="F482" t="s">
        <v>1581</v>
      </c>
      <c r="G482" t="s">
        <v>128</v>
      </c>
      <c r="H482" t="s">
        <v>58</v>
      </c>
      <c r="I482" t="s">
        <v>129</v>
      </c>
      <c r="J482" t="s">
        <v>130</v>
      </c>
      <c r="K482" t="s">
        <v>131</v>
      </c>
      <c r="L482" t="s">
        <v>1582</v>
      </c>
      <c r="M482" t="s">
        <v>1583</v>
      </c>
      <c r="N482">
        <v>1.194</v>
      </c>
      <c r="O482">
        <v>0</v>
      </c>
      <c r="P482">
        <v>13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15.53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3001888</v>
      </c>
      <c r="B483">
        <v>1</v>
      </c>
      <c r="C483" t="s">
        <v>75</v>
      </c>
      <c r="D483" t="s">
        <v>97</v>
      </c>
      <c r="E483" t="s">
        <v>164</v>
      </c>
      <c r="F483" t="s">
        <v>1584</v>
      </c>
      <c r="G483" t="s">
        <v>185</v>
      </c>
      <c r="H483" t="s">
        <v>61</v>
      </c>
      <c r="I483" t="s">
        <v>129</v>
      </c>
      <c r="J483" t="s">
        <v>130</v>
      </c>
      <c r="K483" t="s">
        <v>131</v>
      </c>
      <c r="L483" t="s">
        <v>1585</v>
      </c>
      <c r="M483" t="s">
        <v>1586</v>
      </c>
      <c r="N483">
        <v>1.8149999999999999</v>
      </c>
      <c r="O483">
        <v>0</v>
      </c>
      <c r="P483">
        <v>55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99.81</v>
      </c>
      <c r="W483">
        <v>0</v>
      </c>
      <c r="X483">
        <v>0</v>
      </c>
      <c r="Y483">
        <v>0</v>
      </c>
      <c r="Z483">
        <v>0</v>
      </c>
    </row>
    <row r="484" spans="1:26" x14ac:dyDescent="0.3">
      <c r="A484">
        <v>3003612</v>
      </c>
      <c r="B484">
        <v>1</v>
      </c>
      <c r="C484" t="s">
        <v>106</v>
      </c>
      <c r="D484" t="s">
        <v>116</v>
      </c>
      <c r="E484" t="s">
        <v>221</v>
      </c>
      <c r="F484" t="s">
        <v>1587</v>
      </c>
      <c r="G484" t="s">
        <v>128</v>
      </c>
      <c r="H484" t="s">
        <v>58</v>
      </c>
      <c r="I484" t="s">
        <v>129</v>
      </c>
      <c r="J484" t="s">
        <v>130</v>
      </c>
      <c r="K484" t="s">
        <v>131</v>
      </c>
      <c r="L484" t="s">
        <v>1588</v>
      </c>
      <c r="M484" t="s">
        <v>1589</v>
      </c>
      <c r="N484">
        <v>0.39300000000000002</v>
      </c>
      <c r="O484">
        <v>0</v>
      </c>
      <c r="P484">
        <v>0</v>
      </c>
      <c r="Q484">
        <v>20</v>
      </c>
      <c r="R484">
        <v>1330</v>
      </c>
      <c r="S484">
        <v>0</v>
      </c>
      <c r="T484">
        <v>0</v>
      </c>
      <c r="U484">
        <v>0</v>
      </c>
      <c r="V484">
        <v>0</v>
      </c>
      <c r="W484">
        <v>7.87</v>
      </c>
      <c r="X484">
        <v>523.13</v>
      </c>
      <c r="Y484">
        <v>0</v>
      </c>
      <c r="Z484">
        <v>0</v>
      </c>
    </row>
    <row r="485" spans="1:26" x14ac:dyDescent="0.3">
      <c r="A485">
        <v>3004002</v>
      </c>
      <c r="B485">
        <v>1</v>
      </c>
      <c r="C485" t="s">
        <v>106</v>
      </c>
      <c r="D485" t="s">
        <v>115</v>
      </c>
      <c r="E485" t="s">
        <v>140</v>
      </c>
      <c r="F485" t="s">
        <v>1590</v>
      </c>
      <c r="G485" t="s">
        <v>142</v>
      </c>
      <c r="H485" t="s">
        <v>61</v>
      </c>
      <c r="I485" t="s">
        <v>129</v>
      </c>
      <c r="J485" t="s">
        <v>130</v>
      </c>
      <c r="K485" t="s">
        <v>131</v>
      </c>
      <c r="L485" t="s">
        <v>1591</v>
      </c>
      <c r="M485" t="s">
        <v>1592</v>
      </c>
      <c r="N485">
        <v>1.486</v>
      </c>
      <c r="O485">
        <v>0</v>
      </c>
      <c r="P485">
        <v>113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167.89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3002526</v>
      </c>
      <c r="B486">
        <v>1</v>
      </c>
      <c r="C486" t="s">
        <v>106</v>
      </c>
      <c r="D486" t="s">
        <v>120</v>
      </c>
      <c r="E486" t="s">
        <v>126</v>
      </c>
      <c r="F486" t="s">
        <v>1593</v>
      </c>
      <c r="G486" t="s">
        <v>136</v>
      </c>
      <c r="H486" t="s">
        <v>58</v>
      </c>
      <c r="I486" t="s">
        <v>129</v>
      </c>
      <c r="J486" t="s">
        <v>130</v>
      </c>
      <c r="K486" t="s">
        <v>137</v>
      </c>
      <c r="L486" t="s">
        <v>1594</v>
      </c>
      <c r="M486" t="s">
        <v>1595</v>
      </c>
      <c r="N486">
        <v>3.988</v>
      </c>
      <c r="O486">
        <v>59</v>
      </c>
      <c r="P486">
        <v>1761</v>
      </c>
      <c r="Q486">
        <v>0</v>
      </c>
      <c r="R486">
        <v>0</v>
      </c>
      <c r="S486">
        <v>0</v>
      </c>
      <c r="T486">
        <v>0</v>
      </c>
      <c r="U486">
        <v>235.3</v>
      </c>
      <c r="V486">
        <v>7022.97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3004872</v>
      </c>
      <c r="B487">
        <v>1</v>
      </c>
      <c r="C487" t="s">
        <v>106</v>
      </c>
      <c r="D487" t="s">
        <v>122</v>
      </c>
      <c r="E487" t="s">
        <v>145</v>
      </c>
      <c r="F487" t="s">
        <v>1596</v>
      </c>
      <c r="G487" t="s">
        <v>206</v>
      </c>
      <c r="H487" t="s">
        <v>61</v>
      </c>
      <c r="I487" t="s">
        <v>129</v>
      </c>
      <c r="J487" t="s">
        <v>130</v>
      </c>
      <c r="K487" t="s">
        <v>131</v>
      </c>
      <c r="L487" t="s">
        <v>1597</v>
      </c>
      <c r="M487" t="s">
        <v>1598</v>
      </c>
      <c r="N487">
        <v>8.6150000000000002</v>
      </c>
      <c r="O487">
        <v>0</v>
      </c>
      <c r="P487">
        <v>3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25.85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3004996</v>
      </c>
      <c r="B488">
        <v>1</v>
      </c>
      <c r="C488" t="s">
        <v>106</v>
      </c>
      <c r="D488" t="s">
        <v>122</v>
      </c>
      <c r="E488" t="s">
        <v>221</v>
      </c>
      <c r="F488" t="s">
        <v>1599</v>
      </c>
      <c r="G488" t="s">
        <v>128</v>
      </c>
      <c r="H488" t="s">
        <v>58</v>
      </c>
      <c r="I488" t="s">
        <v>129</v>
      </c>
      <c r="J488" t="s">
        <v>130</v>
      </c>
      <c r="K488" t="s">
        <v>131</v>
      </c>
      <c r="L488" t="s">
        <v>1600</v>
      </c>
      <c r="M488" t="s">
        <v>1601</v>
      </c>
      <c r="N488">
        <v>0.59299999999999997</v>
      </c>
      <c r="O488">
        <v>345</v>
      </c>
      <c r="P488">
        <v>308</v>
      </c>
      <c r="Q488">
        <v>0</v>
      </c>
      <c r="R488">
        <v>0</v>
      </c>
      <c r="S488">
        <v>0</v>
      </c>
      <c r="T488">
        <v>0</v>
      </c>
      <c r="U488">
        <v>204.7</v>
      </c>
      <c r="V488">
        <v>182.75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3001487</v>
      </c>
      <c r="B489">
        <v>1</v>
      </c>
      <c r="C489" t="s">
        <v>75</v>
      </c>
      <c r="D489" t="s">
        <v>95</v>
      </c>
      <c r="E489" t="s">
        <v>140</v>
      </c>
      <c r="F489" t="s">
        <v>1602</v>
      </c>
      <c r="G489" t="s">
        <v>142</v>
      </c>
      <c r="H489" t="s">
        <v>61</v>
      </c>
      <c r="I489" t="s">
        <v>129</v>
      </c>
      <c r="J489" t="s">
        <v>130</v>
      </c>
      <c r="K489" t="s">
        <v>131</v>
      </c>
      <c r="L489" t="s">
        <v>1603</v>
      </c>
      <c r="M489" t="s">
        <v>1604</v>
      </c>
      <c r="N489">
        <v>1.841</v>
      </c>
      <c r="O489">
        <v>0</v>
      </c>
      <c r="P489">
        <v>28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51.54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3002867</v>
      </c>
      <c r="B490">
        <v>1</v>
      </c>
      <c r="C490" t="s">
        <v>106</v>
      </c>
      <c r="D490" t="s">
        <v>121</v>
      </c>
      <c r="E490" t="s">
        <v>169</v>
      </c>
      <c r="F490" t="s">
        <v>1605</v>
      </c>
      <c r="G490" t="s">
        <v>171</v>
      </c>
      <c r="H490" t="s">
        <v>61</v>
      </c>
      <c r="I490" t="s">
        <v>129</v>
      </c>
      <c r="J490" t="s">
        <v>130</v>
      </c>
      <c r="K490" t="s">
        <v>131</v>
      </c>
      <c r="L490" t="s">
        <v>1606</v>
      </c>
      <c r="M490" t="s">
        <v>1607</v>
      </c>
      <c r="N490">
        <v>1.86</v>
      </c>
      <c r="O490">
        <v>0</v>
      </c>
      <c r="P490">
        <v>13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24.18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3002620</v>
      </c>
      <c r="B491">
        <v>1</v>
      </c>
      <c r="C491" t="s">
        <v>106</v>
      </c>
      <c r="D491" t="s">
        <v>111</v>
      </c>
      <c r="E491" t="s">
        <v>126</v>
      </c>
      <c r="F491" t="s">
        <v>1608</v>
      </c>
      <c r="G491" t="s">
        <v>128</v>
      </c>
      <c r="H491" t="s">
        <v>58</v>
      </c>
      <c r="I491" t="s">
        <v>129</v>
      </c>
      <c r="J491" t="s">
        <v>130</v>
      </c>
      <c r="K491" t="s">
        <v>131</v>
      </c>
      <c r="L491" t="s">
        <v>1609</v>
      </c>
      <c r="M491" t="s">
        <v>1610</v>
      </c>
      <c r="N491">
        <v>0.214</v>
      </c>
      <c r="O491">
        <v>0</v>
      </c>
      <c r="P491">
        <v>0</v>
      </c>
      <c r="Q491">
        <v>1</v>
      </c>
      <c r="R491">
        <v>109</v>
      </c>
      <c r="S491">
        <v>2</v>
      </c>
      <c r="T491">
        <v>203</v>
      </c>
      <c r="U491">
        <v>0</v>
      </c>
      <c r="V491">
        <v>0</v>
      </c>
      <c r="W491">
        <v>0.21</v>
      </c>
      <c r="X491">
        <v>23.31</v>
      </c>
      <c r="Y491">
        <v>0.43</v>
      </c>
      <c r="Z491">
        <v>43.42</v>
      </c>
    </row>
    <row r="492" spans="1:26" x14ac:dyDescent="0.3">
      <c r="A492">
        <v>3001867</v>
      </c>
      <c r="B492">
        <v>1</v>
      </c>
      <c r="C492" t="s">
        <v>106</v>
      </c>
      <c r="D492" t="s">
        <v>108</v>
      </c>
      <c r="E492" t="s">
        <v>164</v>
      </c>
      <c r="F492" t="s">
        <v>1611</v>
      </c>
      <c r="G492" t="s">
        <v>142</v>
      </c>
      <c r="H492" t="s">
        <v>61</v>
      </c>
      <c r="I492" t="s">
        <v>129</v>
      </c>
      <c r="J492" t="s">
        <v>130</v>
      </c>
      <c r="K492" t="s">
        <v>131</v>
      </c>
      <c r="L492" t="s">
        <v>1612</v>
      </c>
      <c r="M492" t="s">
        <v>1613</v>
      </c>
      <c r="N492">
        <v>2.4529999999999998</v>
      </c>
      <c r="O492">
        <v>0</v>
      </c>
      <c r="P492">
        <v>51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125.1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3004770</v>
      </c>
      <c r="B493">
        <v>1</v>
      </c>
      <c r="C493" t="s">
        <v>75</v>
      </c>
      <c r="D493" t="s">
        <v>96</v>
      </c>
      <c r="E493" t="s">
        <v>164</v>
      </c>
      <c r="F493" t="s">
        <v>1614</v>
      </c>
      <c r="G493" t="s">
        <v>185</v>
      </c>
      <c r="H493" t="s">
        <v>61</v>
      </c>
      <c r="I493" t="s">
        <v>129</v>
      </c>
      <c r="J493" t="s">
        <v>130</v>
      </c>
      <c r="K493" t="s">
        <v>131</v>
      </c>
      <c r="L493" t="s">
        <v>1615</v>
      </c>
      <c r="M493" t="s">
        <v>1616</v>
      </c>
      <c r="N493">
        <v>2.9729999999999999</v>
      </c>
      <c r="O493">
        <v>0</v>
      </c>
      <c r="P493">
        <v>9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26.76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3002543</v>
      </c>
      <c r="B494">
        <v>1</v>
      </c>
      <c r="C494" t="s">
        <v>106</v>
      </c>
      <c r="D494" t="s">
        <v>115</v>
      </c>
      <c r="E494" t="s">
        <v>153</v>
      </c>
      <c r="F494" t="s">
        <v>1525</v>
      </c>
      <c r="G494" t="s">
        <v>196</v>
      </c>
      <c r="H494" t="s">
        <v>58</v>
      </c>
      <c r="I494" t="s">
        <v>129</v>
      </c>
      <c r="J494" t="s">
        <v>130</v>
      </c>
      <c r="K494" t="s">
        <v>131</v>
      </c>
      <c r="L494" t="s">
        <v>1617</v>
      </c>
      <c r="M494" t="s">
        <v>1618</v>
      </c>
      <c r="N494">
        <v>2.4039999999999999</v>
      </c>
      <c r="O494">
        <v>40</v>
      </c>
      <c r="P494">
        <v>4</v>
      </c>
      <c r="Q494">
        <v>0</v>
      </c>
      <c r="R494">
        <v>0</v>
      </c>
      <c r="S494">
        <v>0</v>
      </c>
      <c r="T494">
        <v>0</v>
      </c>
      <c r="U494">
        <v>96.18</v>
      </c>
      <c r="V494">
        <v>9.6199999999999992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3002806</v>
      </c>
      <c r="B495">
        <v>1</v>
      </c>
      <c r="C495" t="s">
        <v>75</v>
      </c>
      <c r="D495" t="s">
        <v>95</v>
      </c>
      <c r="E495" t="s">
        <v>140</v>
      </c>
      <c r="F495" t="s">
        <v>1619</v>
      </c>
      <c r="G495" t="s">
        <v>142</v>
      </c>
      <c r="H495" t="s">
        <v>61</v>
      </c>
      <c r="I495" t="s">
        <v>129</v>
      </c>
      <c r="J495" t="s">
        <v>130</v>
      </c>
      <c r="K495" t="s">
        <v>131</v>
      </c>
      <c r="L495" t="s">
        <v>1620</v>
      </c>
      <c r="M495" t="s">
        <v>1621</v>
      </c>
      <c r="N495">
        <v>0.94299999999999995</v>
      </c>
      <c r="O495">
        <v>0</v>
      </c>
      <c r="P495">
        <v>45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42.42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3004177</v>
      </c>
      <c r="B496">
        <v>2</v>
      </c>
      <c r="C496" t="s">
        <v>106</v>
      </c>
      <c r="D496" t="s">
        <v>107</v>
      </c>
      <c r="E496" t="s">
        <v>169</v>
      </c>
      <c r="F496" t="s">
        <v>1622</v>
      </c>
      <c r="G496" t="s">
        <v>934</v>
      </c>
      <c r="H496" t="s">
        <v>61</v>
      </c>
      <c r="I496" t="s">
        <v>129</v>
      </c>
      <c r="J496" t="s">
        <v>130</v>
      </c>
      <c r="K496" t="s">
        <v>131</v>
      </c>
      <c r="L496" t="s">
        <v>1030</v>
      </c>
      <c r="M496" t="s">
        <v>1623</v>
      </c>
      <c r="N496">
        <v>0.48399999999999999</v>
      </c>
      <c r="O496">
        <v>0</v>
      </c>
      <c r="P496">
        <v>557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269.82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3004416</v>
      </c>
      <c r="B497">
        <v>1</v>
      </c>
      <c r="C497" t="s">
        <v>106</v>
      </c>
      <c r="D497" t="s">
        <v>117</v>
      </c>
      <c r="E497" t="s">
        <v>126</v>
      </c>
      <c r="F497" t="s">
        <v>1624</v>
      </c>
      <c r="G497" t="s">
        <v>128</v>
      </c>
      <c r="H497" t="s">
        <v>58</v>
      </c>
      <c r="I497" t="s">
        <v>129</v>
      </c>
      <c r="J497" t="s">
        <v>130</v>
      </c>
      <c r="K497" t="s">
        <v>131</v>
      </c>
      <c r="L497" t="s">
        <v>1625</v>
      </c>
      <c r="M497" t="s">
        <v>1626</v>
      </c>
      <c r="N497">
        <v>0.66</v>
      </c>
      <c r="O497">
        <v>75</v>
      </c>
      <c r="P497">
        <v>32</v>
      </c>
      <c r="Q497">
        <v>0</v>
      </c>
      <c r="R497">
        <v>0</v>
      </c>
      <c r="S497">
        <v>0</v>
      </c>
      <c r="T497">
        <v>0</v>
      </c>
      <c r="U497">
        <v>49.47</v>
      </c>
      <c r="V497">
        <v>21.11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3004014</v>
      </c>
      <c r="B498">
        <v>1</v>
      </c>
      <c r="C498" t="s">
        <v>75</v>
      </c>
      <c r="D498" t="s">
        <v>83</v>
      </c>
      <c r="E498" t="s">
        <v>140</v>
      </c>
      <c r="F498" t="s">
        <v>1565</v>
      </c>
      <c r="G498" t="s">
        <v>142</v>
      </c>
      <c r="H498" t="s">
        <v>61</v>
      </c>
      <c r="I498" t="s">
        <v>129</v>
      </c>
      <c r="J498" t="s">
        <v>130</v>
      </c>
      <c r="K498" t="s">
        <v>131</v>
      </c>
      <c r="L498" t="s">
        <v>1627</v>
      </c>
      <c r="M498" t="s">
        <v>1628</v>
      </c>
      <c r="N498">
        <v>5.2919999999999998</v>
      </c>
      <c r="O498">
        <v>0</v>
      </c>
      <c r="P498">
        <v>0</v>
      </c>
      <c r="Q498">
        <v>0</v>
      </c>
      <c r="R498">
        <v>318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1682.76</v>
      </c>
      <c r="Y498">
        <v>0</v>
      </c>
      <c r="Z498">
        <v>0</v>
      </c>
    </row>
    <row r="499" spans="1:26" x14ac:dyDescent="0.3">
      <c r="A499">
        <v>3001933</v>
      </c>
      <c r="B499">
        <v>1</v>
      </c>
      <c r="C499" t="s">
        <v>75</v>
      </c>
      <c r="D499" t="s">
        <v>84</v>
      </c>
      <c r="E499" t="s">
        <v>140</v>
      </c>
      <c r="F499" t="s">
        <v>1629</v>
      </c>
      <c r="G499" t="s">
        <v>142</v>
      </c>
      <c r="H499" t="s">
        <v>61</v>
      </c>
      <c r="I499" t="s">
        <v>129</v>
      </c>
      <c r="J499" t="s">
        <v>130</v>
      </c>
      <c r="K499" t="s">
        <v>131</v>
      </c>
      <c r="L499" t="s">
        <v>1630</v>
      </c>
      <c r="M499" t="s">
        <v>1631</v>
      </c>
      <c r="N499">
        <v>0.995</v>
      </c>
      <c r="O499">
        <v>0</v>
      </c>
      <c r="P499">
        <v>34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33.82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3004509</v>
      </c>
      <c r="B500">
        <v>2</v>
      </c>
      <c r="C500" t="s">
        <v>75</v>
      </c>
      <c r="D500" t="s">
        <v>97</v>
      </c>
      <c r="E500" t="s">
        <v>153</v>
      </c>
      <c r="F500" t="s">
        <v>1632</v>
      </c>
      <c r="G500" t="s">
        <v>196</v>
      </c>
      <c r="H500" t="s">
        <v>58</v>
      </c>
      <c r="I500" t="s">
        <v>129</v>
      </c>
      <c r="J500" t="s">
        <v>130</v>
      </c>
      <c r="K500" t="s">
        <v>131</v>
      </c>
      <c r="L500" t="s">
        <v>496</v>
      </c>
      <c r="M500" t="s">
        <v>1633</v>
      </c>
      <c r="N500">
        <v>0.58599999999999997</v>
      </c>
      <c r="O500">
        <v>0</v>
      </c>
      <c r="P500">
        <v>32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18.75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3002776</v>
      </c>
      <c r="B501">
        <v>1</v>
      </c>
      <c r="C501" t="s">
        <v>75</v>
      </c>
      <c r="D501" t="s">
        <v>86</v>
      </c>
      <c r="E501" t="s">
        <v>145</v>
      </c>
      <c r="F501" t="s">
        <v>1634</v>
      </c>
      <c r="G501" t="s">
        <v>206</v>
      </c>
      <c r="H501" t="s">
        <v>61</v>
      </c>
      <c r="I501" t="s">
        <v>129</v>
      </c>
      <c r="J501" t="s">
        <v>130</v>
      </c>
      <c r="K501" t="s">
        <v>131</v>
      </c>
      <c r="L501" t="s">
        <v>1635</v>
      </c>
      <c r="M501" t="s">
        <v>1636</v>
      </c>
      <c r="N501">
        <v>1.6319999999999999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1.63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3009117</v>
      </c>
      <c r="B502">
        <v>1</v>
      </c>
      <c r="C502" t="s">
        <v>106</v>
      </c>
      <c r="D502" t="s">
        <v>120</v>
      </c>
      <c r="E502" t="s">
        <v>140</v>
      </c>
      <c r="F502" t="s">
        <v>1637</v>
      </c>
      <c r="G502" t="s">
        <v>1638</v>
      </c>
      <c r="H502" t="s">
        <v>61</v>
      </c>
      <c r="I502" t="s">
        <v>129</v>
      </c>
      <c r="J502" t="s">
        <v>130</v>
      </c>
      <c r="K502" t="s">
        <v>131</v>
      </c>
      <c r="L502" t="s">
        <v>1639</v>
      </c>
      <c r="M502" t="s">
        <v>1640</v>
      </c>
      <c r="N502">
        <v>6.4569999999999999</v>
      </c>
      <c r="O502">
        <v>0</v>
      </c>
      <c r="P502">
        <v>71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458.46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3008863</v>
      </c>
      <c r="B503">
        <v>1</v>
      </c>
      <c r="C503" t="s">
        <v>75</v>
      </c>
      <c r="D503" t="s">
        <v>83</v>
      </c>
      <c r="E503" t="s">
        <v>145</v>
      </c>
      <c r="F503" t="s">
        <v>1641</v>
      </c>
      <c r="G503" t="s">
        <v>256</v>
      </c>
      <c r="H503" t="s">
        <v>61</v>
      </c>
      <c r="I503" t="s">
        <v>129</v>
      </c>
      <c r="J503" t="s">
        <v>130</v>
      </c>
      <c r="K503" t="s">
        <v>131</v>
      </c>
      <c r="L503" t="s">
        <v>1642</v>
      </c>
      <c r="M503" t="s">
        <v>1643</v>
      </c>
      <c r="N503">
        <v>5.4109999999999996</v>
      </c>
      <c r="O503">
        <v>0</v>
      </c>
      <c r="P503">
        <v>0</v>
      </c>
      <c r="Q503">
        <v>0</v>
      </c>
      <c r="R503">
        <v>5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27.06</v>
      </c>
      <c r="Y503">
        <v>0</v>
      </c>
      <c r="Z503">
        <v>0</v>
      </c>
    </row>
    <row r="504" spans="1:26" x14ac:dyDescent="0.3">
      <c r="A504">
        <v>3002652</v>
      </c>
      <c r="B504">
        <v>1</v>
      </c>
      <c r="C504" t="s">
        <v>106</v>
      </c>
      <c r="D504" t="s">
        <v>114</v>
      </c>
      <c r="E504" t="s">
        <v>153</v>
      </c>
      <c r="F504" t="s">
        <v>1644</v>
      </c>
      <c r="G504" t="s">
        <v>746</v>
      </c>
      <c r="H504" t="s">
        <v>58</v>
      </c>
      <c r="I504" t="s">
        <v>129</v>
      </c>
      <c r="J504" t="s">
        <v>130</v>
      </c>
      <c r="K504" t="s">
        <v>131</v>
      </c>
      <c r="L504" t="s">
        <v>1645</v>
      </c>
      <c r="M504" t="s">
        <v>1646</v>
      </c>
      <c r="N504">
        <v>0.68100000000000005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40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27.25</v>
      </c>
    </row>
    <row r="505" spans="1:26" x14ac:dyDescent="0.3">
      <c r="A505">
        <v>3002658</v>
      </c>
      <c r="B505">
        <v>1</v>
      </c>
      <c r="C505" t="s">
        <v>106</v>
      </c>
      <c r="D505" t="s">
        <v>115</v>
      </c>
      <c r="E505" t="s">
        <v>140</v>
      </c>
      <c r="F505" t="s">
        <v>1647</v>
      </c>
      <c r="G505" t="s">
        <v>161</v>
      </c>
      <c r="H505" t="s">
        <v>61</v>
      </c>
      <c r="I505" t="s">
        <v>129</v>
      </c>
      <c r="J505" t="s">
        <v>130</v>
      </c>
      <c r="K505" t="s">
        <v>131</v>
      </c>
      <c r="L505" t="s">
        <v>1648</v>
      </c>
      <c r="M505" t="s">
        <v>1649</v>
      </c>
      <c r="N505">
        <v>0.52800000000000002</v>
      </c>
      <c r="O505">
        <v>0</v>
      </c>
      <c r="P505">
        <v>101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53.34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3000528</v>
      </c>
      <c r="B506">
        <v>1</v>
      </c>
      <c r="C506" t="s">
        <v>75</v>
      </c>
      <c r="D506" t="s">
        <v>77</v>
      </c>
      <c r="E506" t="s">
        <v>169</v>
      </c>
      <c r="F506" t="s">
        <v>1650</v>
      </c>
      <c r="G506" t="s">
        <v>192</v>
      </c>
      <c r="H506" t="s">
        <v>61</v>
      </c>
      <c r="I506" t="s">
        <v>129</v>
      </c>
      <c r="J506" t="s">
        <v>130</v>
      </c>
      <c r="K506" t="s">
        <v>137</v>
      </c>
      <c r="L506" t="s">
        <v>1651</v>
      </c>
      <c r="M506" t="s">
        <v>1652</v>
      </c>
      <c r="N506">
        <v>7.1630000000000003</v>
      </c>
      <c r="O506">
        <v>0</v>
      </c>
      <c r="P506">
        <v>116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830.91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3003934</v>
      </c>
      <c r="B507">
        <v>1</v>
      </c>
      <c r="C507" t="s">
        <v>106</v>
      </c>
      <c r="D507" t="s">
        <v>110</v>
      </c>
      <c r="E507" t="s">
        <v>140</v>
      </c>
      <c r="F507" t="s">
        <v>1653</v>
      </c>
      <c r="G507" t="s">
        <v>142</v>
      </c>
      <c r="H507" t="s">
        <v>61</v>
      </c>
      <c r="I507" t="s">
        <v>129</v>
      </c>
      <c r="J507" t="s">
        <v>130</v>
      </c>
      <c r="K507" t="s">
        <v>131</v>
      </c>
      <c r="L507" t="s">
        <v>1654</v>
      </c>
      <c r="M507" t="s">
        <v>1655</v>
      </c>
      <c r="N507">
        <v>3.452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23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79.400000000000006</v>
      </c>
    </row>
    <row r="508" spans="1:26" x14ac:dyDescent="0.3">
      <c r="A508">
        <v>3004386</v>
      </c>
      <c r="B508">
        <v>1</v>
      </c>
      <c r="C508" t="s">
        <v>75</v>
      </c>
      <c r="D508" t="s">
        <v>104</v>
      </c>
      <c r="E508" t="s">
        <v>145</v>
      </c>
      <c r="F508" t="s">
        <v>1656</v>
      </c>
      <c r="G508" t="s">
        <v>256</v>
      </c>
      <c r="H508" t="s">
        <v>61</v>
      </c>
      <c r="I508" t="s">
        <v>129</v>
      </c>
      <c r="J508" t="s">
        <v>130</v>
      </c>
      <c r="K508" t="s">
        <v>131</v>
      </c>
      <c r="L508" t="s">
        <v>1657</v>
      </c>
      <c r="M508" t="s">
        <v>1658</v>
      </c>
      <c r="N508">
        <v>2.8660000000000001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2.87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3001302</v>
      </c>
      <c r="B509">
        <v>1</v>
      </c>
      <c r="C509" t="s">
        <v>106</v>
      </c>
      <c r="D509" t="s">
        <v>108</v>
      </c>
      <c r="E509" t="s">
        <v>153</v>
      </c>
      <c r="F509" t="s">
        <v>1659</v>
      </c>
      <c r="G509" t="s">
        <v>136</v>
      </c>
      <c r="H509" t="s">
        <v>58</v>
      </c>
      <c r="I509" t="s">
        <v>129</v>
      </c>
      <c r="J509" t="s">
        <v>130</v>
      </c>
      <c r="K509" t="s">
        <v>137</v>
      </c>
      <c r="L509" t="s">
        <v>1660</v>
      </c>
      <c r="M509" t="s">
        <v>1661</v>
      </c>
      <c r="N509">
        <v>5.1239999999999997</v>
      </c>
      <c r="O509">
        <v>0</v>
      </c>
      <c r="P509">
        <v>0</v>
      </c>
      <c r="Q509">
        <v>0</v>
      </c>
      <c r="R509">
        <v>0</v>
      </c>
      <c r="S509">
        <v>1</v>
      </c>
      <c r="T509">
        <v>109</v>
      </c>
      <c r="U509">
        <v>0</v>
      </c>
      <c r="V509">
        <v>0</v>
      </c>
      <c r="W509">
        <v>0</v>
      </c>
      <c r="X509">
        <v>0</v>
      </c>
      <c r="Y509">
        <v>5.12</v>
      </c>
      <c r="Z509">
        <v>558.47</v>
      </c>
    </row>
    <row r="510" spans="1:26" x14ac:dyDescent="0.3">
      <c r="A510">
        <v>3004961</v>
      </c>
      <c r="B510">
        <v>1</v>
      </c>
      <c r="C510" t="s">
        <v>75</v>
      </c>
      <c r="D510" t="s">
        <v>86</v>
      </c>
      <c r="E510" t="s">
        <v>126</v>
      </c>
      <c r="F510" t="s">
        <v>1662</v>
      </c>
      <c r="G510" t="s">
        <v>128</v>
      </c>
      <c r="H510" t="s">
        <v>58</v>
      </c>
      <c r="I510" t="s">
        <v>129</v>
      </c>
      <c r="J510" t="s">
        <v>130</v>
      </c>
      <c r="K510" t="s">
        <v>131</v>
      </c>
      <c r="L510" t="s">
        <v>1663</v>
      </c>
      <c r="M510" t="s">
        <v>1664</v>
      </c>
      <c r="N510">
        <v>0.66700000000000004</v>
      </c>
      <c r="O510">
        <v>15</v>
      </c>
      <c r="P510">
        <v>44</v>
      </c>
      <c r="Q510">
        <v>0</v>
      </c>
      <c r="R510">
        <v>0</v>
      </c>
      <c r="S510">
        <v>0</v>
      </c>
      <c r="T510">
        <v>0</v>
      </c>
      <c r="U510">
        <v>10</v>
      </c>
      <c r="V510">
        <v>29.35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3002364</v>
      </c>
      <c r="B511">
        <v>1</v>
      </c>
      <c r="C511" t="s">
        <v>75</v>
      </c>
      <c r="D511" t="s">
        <v>81</v>
      </c>
      <c r="E511" t="s">
        <v>153</v>
      </c>
      <c r="F511" t="s">
        <v>1665</v>
      </c>
      <c r="G511" t="s">
        <v>136</v>
      </c>
      <c r="H511" t="s">
        <v>58</v>
      </c>
      <c r="I511" t="s">
        <v>129</v>
      </c>
      <c r="J511" t="s">
        <v>130</v>
      </c>
      <c r="K511" t="s">
        <v>137</v>
      </c>
      <c r="L511" t="s">
        <v>1666</v>
      </c>
      <c r="M511" t="s">
        <v>1667</v>
      </c>
      <c r="N511">
        <v>0.48299999999999998</v>
      </c>
      <c r="O511">
        <v>1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0.48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3002578</v>
      </c>
      <c r="B512">
        <v>1</v>
      </c>
      <c r="C512" t="s">
        <v>106</v>
      </c>
      <c r="D512" t="s">
        <v>118</v>
      </c>
      <c r="E512" t="s">
        <v>153</v>
      </c>
      <c r="F512" t="s">
        <v>1668</v>
      </c>
      <c r="G512" t="s">
        <v>746</v>
      </c>
      <c r="H512" t="s">
        <v>58</v>
      </c>
      <c r="I512" t="s">
        <v>129</v>
      </c>
      <c r="J512" t="s">
        <v>130</v>
      </c>
      <c r="K512" t="s">
        <v>131</v>
      </c>
      <c r="L512" t="s">
        <v>1669</v>
      </c>
      <c r="M512" t="s">
        <v>1670</v>
      </c>
      <c r="N512">
        <v>2.109</v>
      </c>
      <c r="O512">
        <v>0</v>
      </c>
      <c r="P512">
        <v>0</v>
      </c>
      <c r="Q512">
        <v>0</v>
      </c>
      <c r="R512">
        <v>0</v>
      </c>
      <c r="S512">
        <v>1</v>
      </c>
      <c r="T512">
        <v>18</v>
      </c>
      <c r="U512">
        <v>0</v>
      </c>
      <c r="V512">
        <v>0</v>
      </c>
      <c r="W512">
        <v>0</v>
      </c>
      <c r="X512">
        <v>0</v>
      </c>
      <c r="Y512">
        <v>2.11</v>
      </c>
      <c r="Z512">
        <v>37.96</v>
      </c>
    </row>
    <row r="513" spans="1:26" x14ac:dyDescent="0.3">
      <c r="A513">
        <v>3002815</v>
      </c>
      <c r="B513">
        <v>1</v>
      </c>
      <c r="C513" t="s">
        <v>75</v>
      </c>
      <c r="D513" t="s">
        <v>82</v>
      </c>
      <c r="E513" t="s">
        <v>145</v>
      </c>
      <c r="F513" t="s">
        <v>1190</v>
      </c>
      <c r="G513" t="s">
        <v>256</v>
      </c>
      <c r="H513" t="s">
        <v>61</v>
      </c>
      <c r="I513" t="s">
        <v>129</v>
      </c>
      <c r="J513" t="s">
        <v>130</v>
      </c>
      <c r="K513" t="s">
        <v>131</v>
      </c>
      <c r="L513" t="s">
        <v>1671</v>
      </c>
      <c r="M513" t="s">
        <v>1672</v>
      </c>
      <c r="N513">
        <v>2.4359999999999999</v>
      </c>
      <c r="O513">
        <v>0</v>
      </c>
      <c r="P513">
        <v>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14.62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3002780</v>
      </c>
      <c r="B514">
        <v>1</v>
      </c>
      <c r="C514" t="s">
        <v>75</v>
      </c>
      <c r="D514" t="s">
        <v>95</v>
      </c>
      <c r="E514" t="s">
        <v>145</v>
      </c>
      <c r="F514" t="s">
        <v>1673</v>
      </c>
      <c r="G514" t="s">
        <v>256</v>
      </c>
      <c r="H514" t="s">
        <v>61</v>
      </c>
      <c r="I514" t="s">
        <v>129</v>
      </c>
      <c r="J514" t="s">
        <v>130</v>
      </c>
      <c r="K514" t="s">
        <v>131</v>
      </c>
      <c r="L514" t="s">
        <v>1674</v>
      </c>
      <c r="M514" t="s">
        <v>1675</v>
      </c>
      <c r="N514">
        <v>2.3570000000000002</v>
      </c>
      <c r="O514">
        <v>0</v>
      </c>
      <c r="P514">
        <v>17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40.07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3017201</v>
      </c>
      <c r="B515">
        <v>1</v>
      </c>
      <c r="C515" t="s">
        <v>75</v>
      </c>
      <c r="D515" t="s">
        <v>92</v>
      </c>
      <c r="E515" t="s">
        <v>153</v>
      </c>
      <c r="F515" t="s">
        <v>1676</v>
      </c>
      <c r="G515" t="s">
        <v>128</v>
      </c>
      <c r="H515" t="s">
        <v>58</v>
      </c>
      <c r="I515" t="s">
        <v>129</v>
      </c>
      <c r="J515" t="s">
        <v>130</v>
      </c>
      <c r="K515" t="s">
        <v>131</v>
      </c>
      <c r="L515" t="s">
        <v>1677</v>
      </c>
      <c r="M515" t="s">
        <v>1678</v>
      </c>
      <c r="N515">
        <v>0.115</v>
      </c>
      <c r="O515">
        <v>25</v>
      </c>
      <c r="P515">
        <v>515</v>
      </c>
      <c r="Q515">
        <v>0</v>
      </c>
      <c r="R515">
        <v>0</v>
      </c>
      <c r="S515">
        <v>0</v>
      </c>
      <c r="T515">
        <v>0</v>
      </c>
      <c r="U515">
        <v>2.88</v>
      </c>
      <c r="V515">
        <v>59.37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3003571</v>
      </c>
      <c r="B516">
        <v>1</v>
      </c>
      <c r="C516" t="s">
        <v>106</v>
      </c>
      <c r="D516" t="s">
        <v>122</v>
      </c>
      <c r="E516" t="s">
        <v>145</v>
      </c>
      <c r="F516" t="s">
        <v>1679</v>
      </c>
      <c r="G516" t="s">
        <v>206</v>
      </c>
      <c r="H516" t="s">
        <v>61</v>
      </c>
      <c r="I516" t="s">
        <v>129</v>
      </c>
      <c r="J516" t="s">
        <v>130</v>
      </c>
      <c r="K516" t="s">
        <v>131</v>
      </c>
      <c r="L516" t="s">
        <v>1680</v>
      </c>
      <c r="M516" t="s">
        <v>1681</v>
      </c>
      <c r="N516">
        <v>4.609</v>
      </c>
      <c r="O516">
        <v>0</v>
      </c>
      <c r="P516">
        <v>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41.48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3002785</v>
      </c>
      <c r="B517">
        <v>1</v>
      </c>
      <c r="C517" t="s">
        <v>106</v>
      </c>
      <c r="D517" t="s">
        <v>121</v>
      </c>
      <c r="E517" t="s">
        <v>145</v>
      </c>
      <c r="F517" t="s">
        <v>1682</v>
      </c>
      <c r="G517" t="s">
        <v>256</v>
      </c>
      <c r="H517" t="s">
        <v>61</v>
      </c>
      <c r="I517" t="s">
        <v>129</v>
      </c>
      <c r="J517" t="s">
        <v>130</v>
      </c>
      <c r="K517" t="s">
        <v>131</v>
      </c>
      <c r="L517" t="s">
        <v>1683</v>
      </c>
      <c r="M517" t="s">
        <v>1684</v>
      </c>
      <c r="N517">
        <v>1.466</v>
      </c>
      <c r="O517">
        <v>0</v>
      </c>
      <c r="P517">
        <v>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5.86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3004678</v>
      </c>
      <c r="B518">
        <v>1</v>
      </c>
      <c r="C518" t="s">
        <v>75</v>
      </c>
      <c r="D518" t="s">
        <v>82</v>
      </c>
      <c r="E518" t="s">
        <v>140</v>
      </c>
      <c r="F518" t="s">
        <v>1685</v>
      </c>
      <c r="G518" t="s">
        <v>161</v>
      </c>
      <c r="H518" t="s">
        <v>61</v>
      </c>
      <c r="I518" t="s">
        <v>129</v>
      </c>
      <c r="J518" t="s">
        <v>130</v>
      </c>
      <c r="K518" t="s">
        <v>131</v>
      </c>
      <c r="L518" t="s">
        <v>1686</v>
      </c>
      <c r="M518" t="s">
        <v>1687</v>
      </c>
      <c r="N518">
        <v>5.0609999999999999</v>
      </c>
      <c r="O518">
        <v>0</v>
      </c>
      <c r="P518">
        <v>156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789.5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3004945</v>
      </c>
      <c r="B519">
        <v>1</v>
      </c>
      <c r="C519" t="s">
        <v>75</v>
      </c>
      <c r="D519" t="s">
        <v>97</v>
      </c>
      <c r="E519" t="s">
        <v>145</v>
      </c>
      <c r="F519" t="s">
        <v>1688</v>
      </c>
      <c r="G519" t="s">
        <v>206</v>
      </c>
      <c r="H519" t="s">
        <v>61</v>
      </c>
      <c r="I519" t="s">
        <v>129</v>
      </c>
      <c r="J519" t="s">
        <v>130</v>
      </c>
      <c r="K519" t="s">
        <v>131</v>
      </c>
      <c r="L519" t="s">
        <v>1689</v>
      </c>
      <c r="M519" t="s">
        <v>1690</v>
      </c>
      <c r="N519">
        <v>3.1309999999999998</v>
      </c>
      <c r="O519">
        <v>0</v>
      </c>
      <c r="P519">
        <v>3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9.39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3002738</v>
      </c>
      <c r="B520">
        <v>1</v>
      </c>
      <c r="C520" t="s">
        <v>75</v>
      </c>
      <c r="D520" t="s">
        <v>86</v>
      </c>
      <c r="E520" t="s">
        <v>169</v>
      </c>
      <c r="F520" t="s">
        <v>1691</v>
      </c>
      <c r="G520" t="s">
        <v>171</v>
      </c>
      <c r="H520" t="s">
        <v>61</v>
      </c>
      <c r="I520" t="s">
        <v>129</v>
      </c>
      <c r="J520" t="s">
        <v>130</v>
      </c>
      <c r="K520" t="s">
        <v>131</v>
      </c>
      <c r="L520" t="s">
        <v>1692</v>
      </c>
      <c r="M520" t="s">
        <v>1693</v>
      </c>
      <c r="N520">
        <v>1.5549999999999999</v>
      </c>
      <c r="O520">
        <v>0</v>
      </c>
      <c r="P520">
        <v>319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496.18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3004250</v>
      </c>
      <c r="B521">
        <v>2</v>
      </c>
      <c r="C521" t="s">
        <v>106</v>
      </c>
      <c r="D521" t="s">
        <v>122</v>
      </c>
      <c r="E521" t="s">
        <v>153</v>
      </c>
      <c r="F521" t="s">
        <v>1694</v>
      </c>
      <c r="G521" t="s">
        <v>161</v>
      </c>
      <c r="H521" t="s">
        <v>58</v>
      </c>
      <c r="I521" t="s">
        <v>129</v>
      </c>
      <c r="J521" t="s">
        <v>130</v>
      </c>
      <c r="K521" t="s">
        <v>131</v>
      </c>
      <c r="L521" t="s">
        <v>1399</v>
      </c>
      <c r="M521" t="s">
        <v>1695</v>
      </c>
      <c r="N521">
        <v>0.86799999999999999</v>
      </c>
      <c r="O521">
        <v>0</v>
      </c>
      <c r="P521">
        <v>1393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1209.69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3002175</v>
      </c>
      <c r="B522">
        <v>1</v>
      </c>
      <c r="C522" t="s">
        <v>106</v>
      </c>
      <c r="D522" t="s">
        <v>120</v>
      </c>
      <c r="E522" t="s">
        <v>126</v>
      </c>
      <c r="F522" t="s">
        <v>1696</v>
      </c>
      <c r="G522" t="s">
        <v>192</v>
      </c>
      <c r="H522" t="s">
        <v>58</v>
      </c>
      <c r="I522" t="s">
        <v>129</v>
      </c>
      <c r="J522" t="s">
        <v>130</v>
      </c>
      <c r="K522" t="s">
        <v>137</v>
      </c>
      <c r="L522" t="s">
        <v>1697</v>
      </c>
      <c r="M522" t="s">
        <v>1698</v>
      </c>
      <c r="N522">
        <v>0.88800000000000001</v>
      </c>
      <c r="O522">
        <v>93</v>
      </c>
      <c r="P522">
        <v>114</v>
      </c>
      <c r="Q522">
        <v>0</v>
      </c>
      <c r="R522">
        <v>0</v>
      </c>
      <c r="S522">
        <v>0</v>
      </c>
      <c r="T522">
        <v>0</v>
      </c>
      <c r="U522">
        <v>82.62</v>
      </c>
      <c r="V522">
        <v>101.27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3004964</v>
      </c>
      <c r="B523">
        <v>1</v>
      </c>
      <c r="C523" t="s">
        <v>106</v>
      </c>
      <c r="D523" t="s">
        <v>107</v>
      </c>
      <c r="E523" t="s">
        <v>164</v>
      </c>
      <c r="F523" t="s">
        <v>1699</v>
      </c>
      <c r="G523" t="s">
        <v>161</v>
      </c>
      <c r="H523" t="s">
        <v>61</v>
      </c>
      <c r="I523" t="s">
        <v>129</v>
      </c>
      <c r="J523" t="s">
        <v>130</v>
      </c>
      <c r="K523" t="s">
        <v>131</v>
      </c>
      <c r="L523" t="s">
        <v>1700</v>
      </c>
      <c r="M523" t="s">
        <v>1701</v>
      </c>
      <c r="N523">
        <v>0.374</v>
      </c>
      <c r="O523">
        <v>0</v>
      </c>
      <c r="P523">
        <v>133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49.79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3005020</v>
      </c>
      <c r="B524">
        <v>1</v>
      </c>
      <c r="C524" t="s">
        <v>75</v>
      </c>
      <c r="D524" t="s">
        <v>95</v>
      </c>
      <c r="E524" t="s">
        <v>153</v>
      </c>
      <c r="F524" t="s">
        <v>1702</v>
      </c>
      <c r="G524" t="s">
        <v>374</v>
      </c>
      <c r="H524" t="s">
        <v>58</v>
      </c>
      <c r="I524" t="s">
        <v>1703</v>
      </c>
      <c r="J524" t="s">
        <v>130</v>
      </c>
      <c r="K524" t="s">
        <v>131</v>
      </c>
      <c r="L524" t="s">
        <v>1704</v>
      </c>
      <c r="M524" t="s">
        <v>1705</v>
      </c>
      <c r="N524">
        <v>3.0000000000000001E-3</v>
      </c>
      <c r="O524">
        <v>0</v>
      </c>
      <c r="P524">
        <v>410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1.4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3001653</v>
      </c>
      <c r="B525">
        <v>1</v>
      </c>
      <c r="C525" t="s">
        <v>75</v>
      </c>
      <c r="D525" t="s">
        <v>98</v>
      </c>
      <c r="E525" t="s">
        <v>164</v>
      </c>
      <c r="F525" t="s">
        <v>1706</v>
      </c>
      <c r="G525" t="s">
        <v>185</v>
      </c>
      <c r="H525" t="s">
        <v>61</v>
      </c>
      <c r="I525" t="s">
        <v>129</v>
      </c>
      <c r="J525" t="s">
        <v>130</v>
      </c>
      <c r="K525" t="s">
        <v>131</v>
      </c>
      <c r="L525" t="s">
        <v>1707</v>
      </c>
      <c r="M525" t="s">
        <v>1708</v>
      </c>
      <c r="N525">
        <v>3.4780000000000002</v>
      </c>
      <c r="O525">
        <v>0</v>
      </c>
      <c r="P525">
        <v>81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281.74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3002699</v>
      </c>
      <c r="B526">
        <v>1</v>
      </c>
      <c r="C526" t="s">
        <v>75</v>
      </c>
      <c r="D526" t="s">
        <v>78</v>
      </c>
      <c r="E526" t="s">
        <v>140</v>
      </c>
      <c r="F526" t="s">
        <v>1709</v>
      </c>
      <c r="G526" t="s">
        <v>142</v>
      </c>
      <c r="H526" t="s">
        <v>61</v>
      </c>
      <c r="I526" t="s">
        <v>129</v>
      </c>
      <c r="J526" t="s">
        <v>130</v>
      </c>
      <c r="K526" t="s">
        <v>131</v>
      </c>
      <c r="L526" t="s">
        <v>1710</v>
      </c>
      <c r="M526" t="s">
        <v>1711</v>
      </c>
      <c r="N526">
        <v>3.4609999999999999</v>
      </c>
      <c r="O526">
        <v>0</v>
      </c>
      <c r="P526">
        <v>124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429.13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3019501</v>
      </c>
      <c r="B527">
        <v>1</v>
      </c>
      <c r="C527" t="s">
        <v>106</v>
      </c>
      <c r="D527" t="s">
        <v>117</v>
      </c>
      <c r="E527" t="s">
        <v>126</v>
      </c>
      <c r="F527" t="s">
        <v>1712</v>
      </c>
      <c r="G527" t="s">
        <v>128</v>
      </c>
      <c r="H527" t="s">
        <v>58</v>
      </c>
      <c r="I527" t="s">
        <v>129</v>
      </c>
      <c r="J527" t="s">
        <v>130</v>
      </c>
      <c r="K527" t="s">
        <v>131</v>
      </c>
      <c r="L527" t="s">
        <v>1713</v>
      </c>
      <c r="M527" t="s">
        <v>1714</v>
      </c>
      <c r="N527">
        <v>1.363</v>
      </c>
      <c r="O527">
        <v>15</v>
      </c>
      <c r="P527">
        <v>741</v>
      </c>
      <c r="Q527">
        <v>0</v>
      </c>
      <c r="R527">
        <v>0</v>
      </c>
      <c r="S527">
        <v>0</v>
      </c>
      <c r="T527">
        <v>0</v>
      </c>
      <c r="U527">
        <v>20.45</v>
      </c>
      <c r="V527">
        <v>1010.16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3004888</v>
      </c>
      <c r="B528">
        <v>1</v>
      </c>
      <c r="C528" t="s">
        <v>106</v>
      </c>
      <c r="D528" t="s">
        <v>120</v>
      </c>
      <c r="E528" t="s">
        <v>145</v>
      </c>
      <c r="F528" t="s">
        <v>1715</v>
      </c>
      <c r="G528" t="s">
        <v>256</v>
      </c>
      <c r="H528" t="s">
        <v>61</v>
      </c>
      <c r="I528" t="s">
        <v>129</v>
      </c>
      <c r="J528" t="s">
        <v>130</v>
      </c>
      <c r="K528" t="s">
        <v>131</v>
      </c>
      <c r="L528" t="s">
        <v>1716</v>
      </c>
      <c r="M528" t="s">
        <v>1717</v>
      </c>
      <c r="N528">
        <v>1.8720000000000001</v>
      </c>
      <c r="O528">
        <v>0</v>
      </c>
      <c r="P528">
        <v>17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31.82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3004838</v>
      </c>
      <c r="B529">
        <v>1</v>
      </c>
      <c r="C529" t="s">
        <v>75</v>
      </c>
      <c r="D529" t="s">
        <v>81</v>
      </c>
      <c r="E529" t="s">
        <v>164</v>
      </c>
      <c r="F529" t="s">
        <v>1718</v>
      </c>
      <c r="G529" t="s">
        <v>166</v>
      </c>
      <c r="H529" t="s">
        <v>61</v>
      </c>
      <c r="I529" t="s">
        <v>129</v>
      </c>
      <c r="J529" t="s">
        <v>130</v>
      </c>
      <c r="K529" t="s">
        <v>131</v>
      </c>
      <c r="L529" t="s">
        <v>1719</v>
      </c>
      <c r="M529" t="s">
        <v>1720</v>
      </c>
      <c r="N529">
        <v>2.403</v>
      </c>
      <c r="O529">
        <v>0</v>
      </c>
      <c r="P529">
        <v>59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141.77000000000001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3005037</v>
      </c>
      <c r="B530">
        <v>1</v>
      </c>
      <c r="C530" t="s">
        <v>106</v>
      </c>
      <c r="D530" t="s">
        <v>117</v>
      </c>
      <c r="E530" t="s">
        <v>140</v>
      </c>
      <c r="F530" t="s">
        <v>1721</v>
      </c>
      <c r="G530" t="s">
        <v>166</v>
      </c>
      <c r="H530" t="s">
        <v>61</v>
      </c>
      <c r="I530" t="s">
        <v>129</v>
      </c>
      <c r="J530" t="s">
        <v>130</v>
      </c>
      <c r="K530" t="s">
        <v>131</v>
      </c>
      <c r="L530" t="s">
        <v>1722</v>
      </c>
      <c r="M530" t="s">
        <v>1723</v>
      </c>
      <c r="N530">
        <v>1.885</v>
      </c>
      <c r="O530">
        <v>0</v>
      </c>
      <c r="P530">
        <v>72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135.75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3004747</v>
      </c>
      <c r="B531">
        <v>1</v>
      </c>
      <c r="C531" t="s">
        <v>106</v>
      </c>
      <c r="D531" t="s">
        <v>115</v>
      </c>
      <c r="E531" t="s">
        <v>164</v>
      </c>
      <c r="F531" t="s">
        <v>1724</v>
      </c>
      <c r="G531" t="s">
        <v>142</v>
      </c>
      <c r="H531" t="s">
        <v>61</v>
      </c>
      <c r="I531" t="s">
        <v>129</v>
      </c>
      <c r="J531" t="s">
        <v>130</v>
      </c>
      <c r="K531" t="s">
        <v>131</v>
      </c>
      <c r="L531" t="s">
        <v>1725</v>
      </c>
      <c r="M531" t="s">
        <v>1726</v>
      </c>
      <c r="N531">
        <v>0.83799999999999997</v>
      </c>
      <c r="O531">
        <v>0</v>
      </c>
      <c r="P531">
        <v>72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60.32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3004726</v>
      </c>
      <c r="B532">
        <v>1</v>
      </c>
      <c r="C532" t="s">
        <v>75</v>
      </c>
      <c r="D532" t="s">
        <v>96</v>
      </c>
      <c r="E532" t="s">
        <v>145</v>
      </c>
      <c r="F532" t="s">
        <v>1727</v>
      </c>
      <c r="G532" t="s">
        <v>206</v>
      </c>
      <c r="H532" t="s">
        <v>61</v>
      </c>
      <c r="I532" t="s">
        <v>129</v>
      </c>
      <c r="J532" t="s">
        <v>130</v>
      </c>
      <c r="K532" t="s">
        <v>131</v>
      </c>
      <c r="L532" t="s">
        <v>1728</v>
      </c>
      <c r="M532" t="s">
        <v>1729</v>
      </c>
      <c r="N532">
        <v>1.19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1.19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3020315</v>
      </c>
      <c r="B533">
        <v>1</v>
      </c>
      <c r="C533" t="s">
        <v>75</v>
      </c>
      <c r="D533" t="s">
        <v>96</v>
      </c>
      <c r="E533" t="s">
        <v>221</v>
      </c>
      <c r="F533" t="s">
        <v>1730</v>
      </c>
      <c r="G533" t="s">
        <v>128</v>
      </c>
      <c r="H533" t="s">
        <v>58</v>
      </c>
      <c r="I533" t="s">
        <v>129</v>
      </c>
      <c r="J533" t="s">
        <v>130</v>
      </c>
      <c r="K533" t="s">
        <v>131</v>
      </c>
      <c r="L533" t="s">
        <v>1731</v>
      </c>
      <c r="M533" t="s">
        <v>1732</v>
      </c>
      <c r="N533">
        <v>1.157</v>
      </c>
      <c r="O533">
        <v>33</v>
      </c>
      <c r="P533">
        <v>638</v>
      </c>
      <c r="Q533">
        <v>0</v>
      </c>
      <c r="R533">
        <v>0</v>
      </c>
      <c r="S533">
        <v>0</v>
      </c>
      <c r="T533">
        <v>0</v>
      </c>
      <c r="U533">
        <v>38.17</v>
      </c>
      <c r="V533">
        <v>737.95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3016496</v>
      </c>
      <c r="B534">
        <v>1</v>
      </c>
      <c r="C534" t="s">
        <v>75</v>
      </c>
      <c r="D534" t="s">
        <v>84</v>
      </c>
      <c r="E534" t="s">
        <v>145</v>
      </c>
      <c r="F534" t="s">
        <v>1733</v>
      </c>
      <c r="G534" t="s">
        <v>206</v>
      </c>
      <c r="H534" t="s">
        <v>61</v>
      </c>
      <c r="I534" t="s">
        <v>129</v>
      </c>
      <c r="J534" t="s">
        <v>130</v>
      </c>
      <c r="K534" t="s">
        <v>131</v>
      </c>
      <c r="L534" t="s">
        <v>1734</v>
      </c>
      <c r="M534" t="s">
        <v>1735</v>
      </c>
      <c r="N534">
        <v>1.3460000000000001</v>
      </c>
      <c r="O534">
        <v>0</v>
      </c>
      <c r="P534">
        <v>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8.08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3003525</v>
      </c>
      <c r="B535">
        <v>1</v>
      </c>
      <c r="C535" t="s">
        <v>75</v>
      </c>
      <c r="D535" t="s">
        <v>90</v>
      </c>
      <c r="E535" t="s">
        <v>140</v>
      </c>
      <c r="F535" t="s">
        <v>1736</v>
      </c>
      <c r="G535" t="s">
        <v>934</v>
      </c>
      <c r="H535" t="s">
        <v>61</v>
      </c>
      <c r="I535" t="s">
        <v>129</v>
      </c>
      <c r="J535" t="s">
        <v>130</v>
      </c>
      <c r="K535" t="s">
        <v>131</v>
      </c>
      <c r="L535" t="s">
        <v>1737</v>
      </c>
      <c r="M535" t="s">
        <v>1738</v>
      </c>
      <c r="N535">
        <v>3.1850000000000001</v>
      </c>
      <c r="O535">
        <v>0</v>
      </c>
      <c r="P535">
        <v>0</v>
      </c>
      <c r="Q535">
        <v>0</v>
      </c>
      <c r="R535">
        <v>20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63.7</v>
      </c>
      <c r="Y535">
        <v>0</v>
      </c>
      <c r="Z535">
        <v>0</v>
      </c>
    </row>
    <row r="536" spans="1:26" x14ac:dyDescent="0.3">
      <c r="A536">
        <v>3003621</v>
      </c>
      <c r="B536">
        <v>1</v>
      </c>
      <c r="C536" t="s">
        <v>75</v>
      </c>
      <c r="D536" t="s">
        <v>104</v>
      </c>
      <c r="E536" t="s">
        <v>221</v>
      </c>
      <c r="F536" t="s">
        <v>1739</v>
      </c>
      <c r="G536" t="s">
        <v>128</v>
      </c>
      <c r="H536" t="s">
        <v>58</v>
      </c>
      <c r="I536" t="s">
        <v>129</v>
      </c>
      <c r="J536" t="s">
        <v>130</v>
      </c>
      <c r="K536" t="s">
        <v>131</v>
      </c>
      <c r="L536" t="s">
        <v>1740</v>
      </c>
      <c r="M536" t="s">
        <v>1741</v>
      </c>
      <c r="N536">
        <v>0.92100000000000004</v>
      </c>
      <c r="O536">
        <v>1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0.92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3002614</v>
      </c>
      <c r="B537">
        <v>1</v>
      </c>
      <c r="C537" t="s">
        <v>75</v>
      </c>
      <c r="D537" t="s">
        <v>90</v>
      </c>
      <c r="E537" t="s">
        <v>140</v>
      </c>
      <c r="F537" t="s">
        <v>1742</v>
      </c>
      <c r="G537" t="s">
        <v>934</v>
      </c>
      <c r="H537" t="s">
        <v>61</v>
      </c>
      <c r="I537" t="s">
        <v>129</v>
      </c>
      <c r="J537" t="s">
        <v>130</v>
      </c>
      <c r="K537" t="s">
        <v>131</v>
      </c>
      <c r="L537" t="s">
        <v>1743</v>
      </c>
      <c r="M537" t="s">
        <v>1744</v>
      </c>
      <c r="N537">
        <v>1.5960000000000001</v>
      </c>
      <c r="O537">
        <v>0</v>
      </c>
      <c r="P537">
        <v>0</v>
      </c>
      <c r="Q537">
        <v>0</v>
      </c>
      <c r="R537">
        <v>19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30.32</v>
      </c>
      <c r="Y537">
        <v>0</v>
      </c>
      <c r="Z537">
        <v>0</v>
      </c>
    </row>
    <row r="538" spans="1:26" x14ac:dyDescent="0.3">
      <c r="A538">
        <v>3002719</v>
      </c>
      <c r="B538">
        <v>1</v>
      </c>
      <c r="C538" t="s">
        <v>75</v>
      </c>
      <c r="D538" t="s">
        <v>74</v>
      </c>
      <c r="E538" t="s">
        <v>145</v>
      </c>
      <c r="F538" t="s">
        <v>1745</v>
      </c>
      <c r="G538" t="s">
        <v>256</v>
      </c>
      <c r="H538" t="s">
        <v>61</v>
      </c>
      <c r="I538" t="s">
        <v>129</v>
      </c>
      <c r="J538" t="s">
        <v>130</v>
      </c>
      <c r="K538" t="s">
        <v>131</v>
      </c>
      <c r="L538" t="s">
        <v>1746</v>
      </c>
      <c r="M538" t="s">
        <v>1747</v>
      </c>
      <c r="N538">
        <v>3.0609999999999999</v>
      </c>
      <c r="O538">
        <v>0</v>
      </c>
      <c r="P538">
        <v>9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27.55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3004971</v>
      </c>
      <c r="B539">
        <v>1</v>
      </c>
      <c r="C539" t="s">
        <v>106</v>
      </c>
      <c r="D539" t="s">
        <v>120</v>
      </c>
      <c r="E539" t="s">
        <v>169</v>
      </c>
      <c r="F539" t="s">
        <v>1748</v>
      </c>
      <c r="G539" t="s">
        <v>166</v>
      </c>
      <c r="H539" t="s">
        <v>61</v>
      </c>
      <c r="I539" t="s">
        <v>129</v>
      </c>
      <c r="J539" t="s">
        <v>130</v>
      </c>
      <c r="K539" t="s">
        <v>131</v>
      </c>
      <c r="L539" t="s">
        <v>1749</v>
      </c>
      <c r="M539" t="s">
        <v>1750</v>
      </c>
      <c r="N539">
        <v>1.599</v>
      </c>
      <c r="O539">
        <v>0</v>
      </c>
      <c r="P539">
        <v>381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609.30999999999995</v>
      </c>
      <c r="W539">
        <v>0</v>
      </c>
      <c r="X539">
        <v>0</v>
      </c>
      <c r="Y539">
        <v>0</v>
      </c>
      <c r="Z539">
        <v>0</v>
      </c>
    </row>
    <row r="540" spans="1:26" x14ac:dyDescent="0.3">
      <c r="A540">
        <v>3004652</v>
      </c>
      <c r="B540">
        <v>1</v>
      </c>
      <c r="C540" t="s">
        <v>75</v>
      </c>
      <c r="D540" t="s">
        <v>96</v>
      </c>
      <c r="E540" t="s">
        <v>164</v>
      </c>
      <c r="F540" t="s">
        <v>1751</v>
      </c>
      <c r="G540" t="s">
        <v>185</v>
      </c>
      <c r="H540" t="s">
        <v>61</v>
      </c>
      <c r="I540" t="s">
        <v>129</v>
      </c>
      <c r="J540" t="s">
        <v>130</v>
      </c>
      <c r="K540" t="s">
        <v>131</v>
      </c>
      <c r="L540" t="s">
        <v>1752</v>
      </c>
      <c r="M540" t="s">
        <v>1753</v>
      </c>
      <c r="N540">
        <v>1.085</v>
      </c>
      <c r="O540">
        <v>0</v>
      </c>
      <c r="P540">
        <v>10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10.85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3004281</v>
      </c>
      <c r="B541">
        <v>1</v>
      </c>
      <c r="C541" t="s">
        <v>75</v>
      </c>
      <c r="D541" t="s">
        <v>81</v>
      </c>
      <c r="E541" t="s">
        <v>145</v>
      </c>
      <c r="F541" t="s">
        <v>1754</v>
      </c>
      <c r="G541" t="s">
        <v>147</v>
      </c>
      <c r="H541" t="s">
        <v>61</v>
      </c>
      <c r="I541" t="s">
        <v>129</v>
      </c>
      <c r="J541" t="s">
        <v>130</v>
      </c>
      <c r="K541" t="s">
        <v>131</v>
      </c>
      <c r="L541" t="s">
        <v>1755</v>
      </c>
      <c r="M541" t="s">
        <v>1756</v>
      </c>
      <c r="N541">
        <v>1.0409999999999999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1.04</v>
      </c>
      <c r="W541">
        <v>0</v>
      </c>
      <c r="X541">
        <v>0</v>
      </c>
      <c r="Y541">
        <v>0</v>
      </c>
      <c r="Z541">
        <v>0</v>
      </c>
    </row>
    <row r="542" spans="1:26" x14ac:dyDescent="0.3">
      <c r="A542">
        <v>3001538</v>
      </c>
      <c r="B542">
        <v>1</v>
      </c>
      <c r="C542" t="s">
        <v>75</v>
      </c>
      <c r="D542" t="s">
        <v>96</v>
      </c>
      <c r="E542" t="s">
        <v>221</v>
      </c>
      <c r="F542" t="s">
        <v>1757</v>
      </c>
      <c r="G542" t="s">
        <v>136</v>
      </c>
      <c r="H542" t="s">
        <v>58</v>
      </c>
      <c r="I542" t="s">
        <v>129</v>
      </c>
      <c r="J542" t="s">
        <v>130</v>
      </c>
      <c r="K542" t="s">
        <v>137</v>
      </c>
      <c r="L542" t="s">
        <v>1758</v>
      </c>
      <c r="M542" t="s">
        <v>1759</v>
      </c>
      <c r="N542">
        <v>5.87</v>
      </c>
      <c r="O542">
        <v>60</v>
      </c>
      <c r="P542">
        <v>74</v>
      </c>
      <c r="Q542">
        <v>0</v>
      </c>
      <c r="R542">
        <v>0</v>
      </c>
      <c r="S542">
        <v>0</v>
      </c>
      <c r="T542">
        <v>0</v>
      </c>
      <c r="U542">
        <v>352.18</v>
      </c>
      <c r="V542">
        <v>434.36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3004401</v>
      </c>
      <c r="B543">
        <v>1</v>
      </c>
      <c r="C543" t="s">
        <v>75</v>
      </c>
      <c r="D543" t="s">
        <v>104</v>
      </c>
      <c r="E543" t="s">
        <v>221</v>
      </c>
      <c r="F543" t="s">
        <v>1760</v>
      </c>
      <c r="G543" t="s">
        <v>128</v>
      </c>
      <c r="H543" t="s">
        <v>58</v>
      </c>
      <c r="I543" t="s">
        <v>129</v>
      </c>
      <c r="J543" t="s">
        <v>130</v>
      </c>
      <c r="K543" t="s">
        <v>131</v>
      </c>
      <c r="L543" t="s">
        <v>1761</v>
      </c>
      <c r="M543" t="s">
        <v>1762</v>
      </c>
      <c r="N543">
        <v>0.94299999999999995</v>
      </c>
      <c r="O543">
        <v>2</v>
      </c>
      <c r="P543">
        <v>503</v>
      </c>
      <c r="Q543">
        <v>0</v>
      </c>
      <c r="R543">
        <v>0</v>
      </c>
      <c r="S543">
        <v>0</v>
      </c>
      <c r="T543">
        <v>0</v>
      </c>
      <c r="U543">
        <v>1.89</v>
      </c>
      <c r="V543">
        <v>474.08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3004925</v>
      </c>
      <c r="B544">
        <v>1</v>
      </c>
      <c r="C544" t="s">
        <v>75</v>
      </c>
      <c r="D544" t="s">
        <v>98</v>
      </c>
      <c r="E544" t="s">
        <v>140</v>
      </c>
      <c r="F544" t="s">
        <v>1763</v>
      </c>
      <c r="G544" t="s">
        <v>452</v>
      </c>
      <c r="H544" t="s">
        <v>61</v>
      </c>
      <c r="I544" t="s">
        <v>129</v>
      </c>
      <c r="J544" t="s">
        <v>130</v>
      </c>
      <c r="K544" t="s">
        <v>131</v>
      </c>
      <c r="L544" t="s">
        <v>1764</v>
      </c>
      <c r="M544" t="s">
        <v>1765</v>
      </c>
      <c r="N544">
        <v>3.69</v>
      </c>
      <c r="O544">
        <v>0</v>
      </c>
      <c r="P544">
        <v>175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645.74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3005037</v>
      </c>
      <c r="B545">
        <v>2</v>
      </c>
      <c r="C545" t="s">
        <v>106</v>
      </c>
      <c r="D545" t="s">
        <v>117</v>
      </c>
      <c r="E545" t="s">
        <v>169</v>
      </c>
      <c r="F545" t="s">
        <v>1766</v>
      </c>
      <c r="G545" t="s">
        <v>166</v>
      </c>
      <c r="H545" t="s">
        <v>61</v>
      </c>
      <c r="I545" t="s">
        <v>129</v>
      </c>
      <c r="J545" t="s">
        <v>130</v>
      </c>
      <c r="K545" t="s">
        <v>131</v>
      </c>
      <c r="L545" t="s">
        <v>1723</v>
      </c>
      <c r="M545" t="s">
        <v>1767</v>
      </c>
      <c r="N545">
        <v>0.622</v>
      </c>
      <c r="O545">
        <v>0</v>
      </c>
      <c r="P545">
        <v>242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150.51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3002651</v>
      </c>
      <c r="B546">
        <v>1</v>
      </c>
      <c r="C546" t="s">
        <v>75</v>
      </c>
      <c r="D546" t="s">
        <v>95</v>
      </c>
      <c r="E546" t="s">
        <v>164</v>
      </c>
      <c r="F546" t="s">
        <v>1768</v>
      </c>
      <c r="G546" t="s">
        <v>142</v>
      </c>
      <c r="H546" t="s">
        <v>61</v>
      </c>
      <c r="I546" t="s">
        <v>129</v>
      </c>
      <c r="J546" t="s">
        <v>130</v>
      </c>
      <c r="K546" t="s">
        <v>131</v>
      </c>
      <c r="L546" t="s">
        <v>1769</v>
      </c>
      <c r="M546" t="s">
        <v>1770</v>
      </c>
      <c r="N546">
        <v>1.7430000000000001</v>
      </c>
      <c r="O546">
        <v>0</v>
      </c>
      <c r="P546">
        <v>4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6.97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3002665</v>
      </c>
      <c r="B547">
        <v>1</v>
      </c>
      <c r="C547" t="s">
        <v>75</v>
      </c>
      <c r="D547" t="s">
        <v>83</v>
      </c>
      <c r="E547" t="s">
        <v>140</v>
      </c>
      <c r="F547" t="s">
        <v>1771</v>
      </c>
      <c r="G547" t="s">
        <v>142</v>
      </c>
      <c r="H547" t="s">
        <v>61</v>
      </c>
      <c r="I547" t="s">
        <v>129</v>
      </c>
      <c r="J547" t="s">
        <v>130</v>
      </c>
      <c r="K547" t="s">
        <v>131</v>
      </c>
      <c r="L547" t="s">
        <v>1772</v>
      </c>
      <c r="M547" t="s">
        <v>1773</v>
      </c>
      <c r="N547">
        <v>4.3360000000000003</v>
      </c>
      <c r="O547">
        <v>0</v>
      </c>
      <c r="P547">
        <v>0</v>
      </c>
      <c r="Q547">
        <v>0</v>
      </c>
      <c r="R547">
        <v>133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576.66999999999996</v>
      </c>
      <c r="Y547">
        <v>0</v>
      </c>
      <c r="Z547">
        <v>0</v>
      </c>
    </row>
    <row r="548" spans="1:26" x14ac:dyDescent="0.3">
      <c r="A548">
        <v>3000187</v>
      </c>
      <c r="B548">
        <v>1</v>
      </c>
      <c r="C548" t="s">
        <v>106</v>
      </c>
      <c r="D548" t="s">
        <v>121</v>
      </c>
      <c r="E548" t="s">
        <v>126</v>
      </c>
      <c r="F548" t="s">
        <v>1774</v>
      </c>
      <c r="G548" t="s">
        <v>136</v>
      </c>
      <c r="H548" t="s">
        <v>58</v>
      </c>
      <c r="I548" t="s">
        <v>129</v>
      </c>
      <c r="J548" t="s">
        <v>130</v>
      </c>
      <c r="K548" t="s">
        <v>137</v>
      </c>
      <c r="L548" t="s">
        <v>1775</v>
      </c>
      <c r="M548" t="s">
        <v>1776</v>
      </c>
      <c r="N548">
        <v>1.4490000000000001</v>
      </c>
      <c r="O548">
        <v>1</v>
      </c>
      <c r="P548">
        <v>174</v>
      </c>
      <c r="Q548">
        <v>0</v>
      </c>
      <c r="R548">
        <v>0</v>
      </c>
      <c r="S548">
        <v>0</v>
      </c>
      <c r="T548">
        <v>0</v>
      </c>
      <c r="U548">
        <v>1.45</v>
      </c>
      <c r="V548">
        <v>252.16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3004930</v>
      </c>
      <c r="B549">
        <v>1</v>
      </c>
      <c r="C549" t="s">
        <v>75</v>
      </c>
      <c r="D549" t="s">
        <v>79</v>
      </c>
      <c r="E549" t="s">
        <v>153</v>
      </c>
      <c r="F549" t="s">
        <v>1777</v>
      </c>
      <c r="G549" t="s">
        <v>161</v>
      </c>
      <c r="H549" t="s">
        <v>58</v>
      </c>
      <c r="I549" t="s">
        <v>129</v>
      </c>
      <c r="J549" t="s">
        <v>130</v>
      </c>
      <c r="K549" t="s">
        <v>131</v>
      </c>
      <c r="L549" t="s">
        <v>1778</v>
      </c>
      <c r="M549" t="s">
        <v>1779</v>
      </c>
      <c r="N549">
        <v>0.29299999999999998</v>
      </c>
      <c r="O549">
        <v>1</v>
      </c>
      <c r="P549">
        <v>1133</v>
      </c>
      <c r="Q549">
        <v>0</v>
      </c>
      <c r="R549">
        <v>0</v>
      </c>
      <c r="S549">
        <v>0</v>
      </c>
      <c r="T549">
        <v>0</v>
      </c>
      <c r="U549">
        <v>0.28999999999999998</v>
      </c>
      <c r="V549">
        <v>332.03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3004027</v>
      </c>
      <c r="B550">
        <v>1</v>
      </c>
      <c r="C550" t="s">
        <v>75</v>
      </c>
      <c r="D550" t="s">
        <v>88</v>
      </c>
      <c r="E550" t="s">
        <v>145</v>
      </c>
      <c r="F550" t="s">
        <v>1780</v>
      </c>
      <c r="G550" t="s">
        <v>147</v>
      </c>
      <c r="H550" t="s">
        <v>61</v>
      </c>
      <c r="I550" t="s">
        <v>129</v>
      </c>
      <c r="J550" t="s">
        <v>130</v>
      </c>
      <c r="K550" t="s">
        <v>131</v>
      </c>
      <c r="L550" t="s">
        <v>1781</v>
      </c>
      <c r="M550" t="s">
        <v>1782</v>
      </c>
      <c r="N550">
        <v>1.198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1.2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3004038</v>
      </c>
      <c r="B551">
        <v>1</v>
      </c>
      <c r="C551" t="s">
        <v>75</v>
      </c>
      <c r="D551" t="s">
        <v>89</v>
      </c>
      <c r="E551" t="s">
        <v>169</v>
      </c>
      <c r="F551" t="s">
        <v>1783</v>
      </c>
      <c r="G551" t="s">
        <v>161</v>
      </c>
      <c r="H551" t="s">
        <v>61</v>
      </c>
      <c r="I551" t="s">
        <v>129</v>
      </c>
      <c r="J551" t="s">
        <v>130</v>
      </c>
      <c r="K551" t="s">
        <v>131</v>
      </c>
      <c r="L551" t="s">
        <v>1784</v>
      </c>
      <c r="M551" t="s">
        <v>1785</v>
      </c>
      <c r="N551">
        <v>1.1890000000000001</v>
      </c>
      <c r="O551">
        <v>0</v>
      </c>
      <c r="P551">
        <v>399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474.59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3004114</v>
      </c>
      <c r="B552">
        <v>1</v>
      </c>
      <c r="C552" t="s">
        <v>75</v>
      </c>
      <c r="D552" t="s">
        <v>92</v>
      </c>
      <c r="E552" t="s">
        <v>140</v>
      </c>
      <c r="F552" t="s">
        <v>1786</v>
      </c>
      <c r="G552" t="s">
        <v>142</v>
      </c>
      <c r="H552" t="s">
        <v>61</v>
      </c>
      <c r="I552" t="s">
        <v>129</v>
      </c>
      <c r="J552" t="s">
        <v>130</v>
      </c>
      <c r="K552" t="s">
        <v>131</v>
      </c>
      <c r="L552" t="s">
        <v>1787</v>
      </c>
      <c r="M552" t="s">
        <v>1788</v>
      </c>
      <c r="N552">
        <v>2.4390000000000001</v>
      </c>
      <c r="O552">
        <v>0</v>
      </c>
      <c r="P552">
        <v>123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299.94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3004602</v>
      </c>
      <c r="B553">
        <v>1</v>
      </c>
      <c r="C553" t="s">
        <v>106</v>
      </c>
      <c r="D553" t="s">
        <v>114</v>
      </c>
      <c r="E553" t="s">
        <v>153</v>
      </c>
      <c r="F553" t="s">
        <v>1789</v>
      </c>
      <c r="G553" t="s">
        <v>196</v>
      </c>
      <c r="H553" t="s">
        <v>58</v>
      </c>
      <c r="I553" t="s">
        <v>129</v>
      </c>
      <c r="J553" t="s">
        <v>130</v>
      </c>
      <c r="K553" t="s">
        <v>131</v>
      </c>
      <c r="L553" t="s">
        <v>1790</v>
      </c>
      <c r="M553" t="s">
        <v>1791</v>
      </c>
      <c r="N553">
        <v>1.0960000000000001</v>
      </c>
      <c r="O553">
        <v>0</v>
      </c>
      <c r="P553">
        <v>0</v>
      </c>
      <c r="Q553">
        <v>0</v>
      </c>
      <c r="R553">
        <v>636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697.13</v>
      </c>
      <c r="Y553">
        <v>0</v>
      </c>
      <c r="Z553">
        <v>0</v>
      </c>
    </row>
    <row r="554" spans="1:26" x14ac:dyDescent="0.3">
      <c r="A554">
        <v>3004314</v>
      </c>
      <c r="B554">
        <v>1</v>
      </c>
      <c r="C554" t="s">
        <v>75</v>
      </c>
      <c r="D554" t="s">
        <v>95</v>
      </c>
      <c r="E554" t="s">
        <v>140</v>
      </c>
      <c r="F554" t="s">
        <v>1792</v>
      </c>
      <c r="G554" t="s">
        <v>1638</v>
      </c>
      <c r="H554" t="s">
        <v>61</v>
      </c>
      <c r="I554" t="s">
        <v>129</v>
      </c>
      <c r="J554" t="s">
        <v>130</v>
      </c>
      <c r="K554" t="s">
        <v>131</v>
      </c>
      <c r="L554" t="s">
        <v>1793</v>
      </c>
      <c r="M554" t="s">
        <v>1794</v>
      </c>
      <c r="N554">
        <v>4.0179999999999998</v>
      </c>
      <c r="O554">
        <v>0</v>
      </c>
      <c r="P554">
        <v>26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104.47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3002879</v>
      </c>
      <c r="B555">
        <v>1</v>
      </c>
      <c r="C555" t="s">
        <v>75</v>
      </c>
      <c r="D555" t="s">
        <v>82</v>
      </c>
      <c r="E555" t="s">
        <v>169</v>
      </c>
      <c r="F555" t="s">
        <v>1795</v>
      </c>
      <c r="G555" t="s">
        <v>166</v>
      </c>
      <c r="H555" t="s">
        <v>61</v>
      </c>
      <c r="I555" t="s">
        <v>129</v>
      </c>
      <c r="J555" t="s">
        <v>130</v>
      </c>
      <c r="K555" t="s">
        <v>131</v>
      </c>
      <c r="L555" t="s">
        <v>1796</v>
      </c>
      <c r="M555" t="s">
        <v>1797</v>
      </c>
      <c r="N555">
        <v>1.8240000000000001</v>
      </c>
      <c r="O555">
        <v>0</v>
      </c>
      <c r="P555">
        <v>487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888.17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3004441</v>
      </c>
      <c r="B556">
        <v>1</v>
      </c>
      <c r="C556" t="s">
        <v>106</v>
      </c>
      <c r="D556" t="s">
        <v>118</v>
      </c>
      <c r="E556" t="s">
        <v>126</v>
      </c>
      <c r="F556" t="s">
        <v>1798</v>
      </c>
      <c r="G556" t="s">
        <v>128</v>
      </c>
      <c r="H556" t="s">
        <v>58</v>
      </c>
      <c r="I556" t="s">
        <v>129</v>
      </c>
      <c r="J556" t="s">
        <v>130</v>
      </c>
      <c r="K556" t="s">
        <v>131</v>
      </c>
      <c r="L556" t="s">
        <v>1799</v>
      </c>
      <c r="M556" t="s">
        <v>1800</v>
      </c>
      <c r="N556">
        <v>0.78900000000000003</v>
      </c>
      <c r="O556">
        <v>0</v>
      </c>
      <c r="P556">
        <v>0</v>
      </c>
      <c r="Q556">
        <v>4</v>
      </c>
      <c r="R556">
        <v>596</v>
      </c>
      <c r="S556">
        <v>0</v>
      </c>
      <c r="T556">
        <v>0</v>
      </c>
      <c r="U556">
        <v>0</v>
      </c>
      <c r="V556">
        <v>0</v>
      </c>
      <c r="W556">
        <v>3.16</v>
      </c>
      <c r="X556">
        <v>470.51</v>
      </c>
      <c r="Y556">
        <v>0</v>
      </c>
      <c r="Z556">
        <v>0</v>
      </c>
    </row>
    <row r="557" spans="1:26" x14ac:dyDescent="0.3">
      <c r="A557">
        <v>3004998</v>
      </c>
      <c r="B557">
        <v>1</v>
      </c>
      <c r="C557" t="s">
        <v>75</v>
      </c>
      <c r="D557" t="s">
        <v>74</v>
      </c>
      <c r="E557" t="s">
        <v>140</v>
      </c>
      <c r="F557" t="s">
        <v>1801</v>
      </c>
      <c r="G557" t="s">
        <v>161</v>
      </c>
      <c r="H557" t="s">
        <v>61</v>
      </c>
      <c r="I557" t="s">
        <v>129</v>
      </c>
      <c r="J557" t="s">
        <v>130</v>
      </c>
      <c r="K557" t="s">
        <v>131</v>
      </c>
      <c r="L557" t="s">
        <v>1802</v>
      </c>
      <c r="M557" t="s">
        <v>1803</v>
      </c>
      <c r="N557">
        <v>0.623</v>
      </c>
      <c r="O557">
        <v>0</v>
      </c>
      <c r="P557">
        <v>0</v>
      </c>
      <c r="Q557">
        <v>0</v>
      </c>
      <c r="R557">
        <v>42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26.16</v>
      </c>
      <c r="Y557">
        <v>0</v>
      </c>
      <c r="Z557">
        <v>0</v>
      </c>
    </row>
    <row r="558" spans="1:26" x14ac:dyDescent="0.3">
      <c r="A558">
        <v>3002730</v>
      </c>
      <c r="B558">
        <v>1</v>
      </c>
      <c r="C558" t="s">
        <v>106</v>
      </c>
      <c r="D558" t="s">
        <v>120</v>
      </c>
      <c r="E558" t="s">
        <v>145</v>
      </c>
      <c r="F558" t="s">
        <v>1804</v>
      </c>
      <c r="G558" t="s">
        <v>147</v>
      </c>
      <c r="H558" t="s">
        <v>61</v>
      </c>
      <c r="I558" t="s">
        <v>129</v>
      </c>
      <c r="J558" t="s">
        <v>130</v>
      </c>
      <c r="K558" t="s">
        <v>131</v>
      </c>
      <c r="L558" t="s">
        <v>1805</v>
      </c>
      <c r="M558" t="s">
        <v>1806</v>
      </c>
      <c r="N558">
        <v>3.286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3.29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3004352</v>
      </c>
      <c r="B559">
        <v>1</v>
      </c>
      <c r="C559" t="s">
        <v>75</v>
      </c>
      <c r="D559" t="s">
        <v>100</v>
      </c>
      <c r="E559" t="s">
        <v>145</v>
      </c>
      <c r="F559" t="s">
        <v>1807</v>
      </c>
      <c r="G559" t="s">
        <v>147</v>
      </c>
      <c r="H559" t="s">
        <v>61</v>
      </c>
      <c r="I559" t="s">
        <v>129</v>
      </c>
      <c r="J559" t="s">
        <v>130</v>
      </c>
      <c r="K559" t="s">
        <v>131</v>
      </c>
      <c r="L559" t="s">
        <v>1808</v>
      </c>
      <c r="M559" t="s">
        <v>1809</v>
      </c>
      <c r="N559">
        <v>1.95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1.95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3002740</v>
      </c>
      <c r="B560">
        <v>1</v>
      </c>
      <c r="C560" t="s">
        <v>75</v>
      </c>
      <c r="D560" t="s">
        <v>103</v>
      </c>
      <c r="E560" t="s">
        <v>145</v>
      </c>
      <c r="F560" t="s">
        <v>1810</v>
      </c>
      <c r="G560" t="s">
        <v>256</v>
      </c>
      <c r="H560" t="s">
        <v>61</v>
      </c>
      <c r="I560" t="s">
        <v>129</v>
      </c>
      <c r="J560" t="s">
        <v>130</v>
      </c>
      <c r="K560" t="s">
        <v>131</v>
      </c>
      <c r="L560" t="s">
        <v>1811</v>
      </c>
      <c r="M560" t="s">
        <v>1812</v>
      </c>
      <c r="N560">
        <v>3.9279999999999999</v>
      </c>
      <c r="O560">
        <v>0</v>
      </c>
      <c r="P560">
        <v>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3.93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3007650</v>
      </c>
      <c r="B561">
        <v>1</v>
      </c>
      <c r="C561" t="s">
        <v>106</v>
      </c>
      <c r="D561" t="s">
        <v>122</v>
      </c>
      <c r="E561" t="s">
        <v>169</v>
      </c>
      <c r="F561" t="s">
        <v>1813</v>
      </c>
      <c r="G561" t="s">
        <v>161</v>
      </c>
      <c r="H561" t="s">
        <v>61</v>
      </c>
      <c r="I561" t="s">
        <v>129</v>
      </c>
      <c r="J561" t="s">
        <v>130</v>
      </c>
      <c r="K561" t="s">
        <v>131</v>
      </c>
      <c r="L561" t="s">
        <v>1814</v>
      </c>
      <c r="M561" t="s">
        <v>1815</v>
      </c>
      <c r="N561">
        <v>0.93799999999999994</v>
      </c>
      <c r="O561">
        <v>0</v>
      </c>
      <c r="P561">
        <v>564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529.12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3003566</v>
      </c>
      <c r="B562">
        <v>1</v>
      </c>
      <c r="C562" t="s">
        <v>75</v>
      </c>
      <c r="D562" t="s">
        <v>104</v>
      </c>
      <c r="E562" t="s">
        <v>126</v>
      </c>
      <c r="F562" t="s">
        <v>1816</v>
      </c>
      <c r="G562" t="s">
        <v>161</v>
      </c>
      <c r="H562" t="s">
        <v>58</v>
      </c>
      <c r="I562" t="s">
        <v>129</v>
      </c>
      <c r="J562" t="s">
        <v>130</v>
      </c>
      <c r="K562" t="s">
        <v>131</v>
      </c>
      <c r="L562" t="s">
        <v>1817</v>
      </c>
      <c r="M562" t="s">
        <v>1818</v>
      </c>
      <c r="N562">
        <v>0.83599999999999997</v>
      </c>
      <c r="O562">
        <v>0</v>
      </c>
      <c r="P562">
        <v>48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40.14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3001363</v>
      </c>
      <c r="B563">
        <v>1</v>
      </c>
      <c r="C563" t="s">
        <v>75</v>
      </c>
      <c r="D563" t="s">
        <v>83</v>
      </c>
      <c r="E563" t="s">
        <v>221</v>
      </c>
      <c r="F563" t="s">
        <v>1819</v>
      </c>
      <c r="G563" t="s">
        <v>136</v>
      </c>
      <c r="H563" t="s">
        <v>58</v>
      </c>
      <c r="I563" t="s">
        <v>129</v>
      </c>
      <c r="J563" t="s">
        <v>130</v>
      </c>
      <c r="K563" t="s">
        <v>137</v>
      </c>
      <c r="L563" t="s">
        <v>1820</v>
      </c>
      <c r="M563" t="s">
        <v>1821</v>
      </c>
      <c r="N563">
        <v>0.65500000000000003</v>
      </c>
      <c r="O563">
        <v>0</v>
      </c>
      <c r="P563">
        <v>0</v>
      </c>
      <c r="Q563">
        <v>96</v>
      </c>
      <c r="R563">
        <v>5251</v>
      </c>
      <c r="S563">
        <v>0</v>
      </c>
      <c r="T563">
        <v>0</v>
      </c>
      <c r="U563">
        <v>0</v>
      </c>
      <c r="V563">
        <v>0</v>
      </c>
      <c r="W563">
        <v>62.85</v>
      </c>
      <c r="X563">
        <v>3437.95</v>
      </c>
      <c r="Y563">
        <v>0</v>
      </c>
      <c r="Z563">
        <v>0</v>
      </c>
    </row>
    <row r="564" spans="1:26" x14ac:dyDescent="0.3">
      <c r="A564">
        <v>3002613</v>
      </c>
      <c r="B564">
        <v>1</v>
      </c>
      <c r="C564" t="s">
        <v>75</v>
      </c>
      <c r="D564" t="s">
        <v>82</v>
      </c>
      <c r="E564" t="s">
        <v>140</v>
      </c>
      <c r="F564" t="s">
        <v>1822</v>
      </c>
      <c r="G564" t="s">
        <v>854</v>
      </c>
      <c r="H564" t="s">
        <v>61</v>
      </c>
      <c r="I564" t="s">
        <v>129</v>
      </c>
      <c r="J564" t="s">
        <v>130</v>
      </c>
      <c r="K564" t="s">
        <v>131</v>
      </c>
      <c r="L564" t="s">
        <v>1823</v>
      </c>
      <c r="M564" t="s">
        <v>1824</v>
      </c>
      <c r="N564">
        <v>3.2309999999999999</v>
      </c>
      <c r="O564">
        <v>0</v>
      </c>
      <c r="P564">
        <v>155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500.78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3004369</v>
      </c>
      <c r="B565">
        <v>1</v>
      </c>
      <c r="C565" t="s">
        <v>106</v>
      </c>
      <c r="D565" t="s">
        <v>108</v>
      </c>
      <c r="E565" t="s">
        <v>153</v>
      </c>
      <c r="F565" t="s">
        <v>1825</v>
      </c>
      <c r="G565" t="s">
        <v>128</v>
      </c>
      <c r="H565" t="s">
        <v>58</v>
      </c>
      <c r="I565" t="s">
        <v>129</v>
      </c>
      <c r="J565" t="s">
        <v>130</v>
      </c>
      <c r="K565" t="s">
        <v>131</v>
      </c>
      <c r="L565" t="s">
        <v>1826</v>
      </c>
      <c r="M565" t="s">
        <v>1827</v>
      </c>
      <c r="N565">
        <v>0.92800000000000005</v>
      </c>
      <c r="O565">
        <v>0</v>
      </c>
      <c r="P565">
        <v>1066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989.3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3002876</v>
      </c>
      <c r="B566">
        <v>1</v>
      </c>
      <c r="C566" t="s">
        <v>75</v>
      </c>
      <c r="D566" t="s">
        <v>91</v>
      </c>
      <c r="E566" t="s">
        <v>145</v>
      </c>
      <c r="F566" t="s">
        <v>1828</v>
      </c>
      <c r="G566" t="s">
        <v>147</v>
      </c>
      <c r="H566" t="s">
        <v>61</v>
      </c>
      <c r="I566" t="s">
        <v>129</v>
      </c>
      <c r="J566" t="s">
        <v>130</v>
      </c>
      <c r="K566" t="s">
        <v>131</v>
      </c>
      <c r="L566" t="s">
        <v>1829</v>
      </c>
      <c r="M566" t="s">
        <v>1830</v>
      </c>
      <c r="N566">
        <v>2.1619999999999999</v>
      </c>
      <c r="O566">
        <v>0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6.49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3009121</v>
      </c>
      <c r="B567">
        <v>1</v>
      </c>
      <c r="C567" t="s">
        <v>106</v>
      </c>
      <c r="D567" t="s">
        <v>116</v>
      </c>
      <c r="E567" t="s">
        <v>140</v>
      </c>
      <c r="F567" t="s">
        <v>1831</v>
      </c>
      <c r="G567" t="s">
        <v>142</v>
      </c>
      <c r="H567" t="s">
        <v>61</v>
      </c>
      <c r="I567" t="s">
        <v>129</v>
      </c>
      <c r="J567" t="s">
        <v>130</v>
      </c>
      <c r="K567" t="s">
        <v>131</v>
      </c>
      <c r="L567" t="s">
        <v>1832</v>
      </c>
      <c r="M567" t="s">
        <v>1833</v>
      </c>
      <c r="N567">
        <v>3.75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12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45</v>
      </c>
    </row>
    <row r="568" spans="1:26" x14ac:dyDescent="0.3">
      <c r="A568">
        <v>3004642</v>
      </c>
      <c r="B568">
        <v>1</v>
      </c>
      <c r="C568" t="s">
        <v>75</v>
      </c>
      <c r="D568" t="s">
        <v>83</v>
      </c>
      <c r="E568" t="s">
        <v>221</v>
      </c>
      <c r="F568" t="s">
        <v>1834</v>
      </c>
      <c r="G568" t="s">
        <v>374</v>
      </c>
      <c r="H568" t="s">
        <v>58</v>
      </c>
      <c r="I568" t="s">
        <v>1703</v>
      </c>
      <c r="J568" t="s">
        <v>130</v>
      </c>
      <c r="K568" t="s">
        <v>131</v>
      </c>
      <c r="L568" t="s">
        <v>1835</v>
      </c>
      <c r="M568" t="s">
        <v>1836</v>
      </c>
      <c r="N568">
        <v>2.4E-2</v>
      </c>
      <c r="O568">
        <v>0</v>
      </c>
      <c r="P568">
        <v>0</v>
      </c>
      <c r="Q568">
        <v>13</v>
      </c>
      <c r="R568">
        <v>7222</v>
      </c>
      <c r="S568">
        <v>2</v>
      </c>
      <c r="T568">
        <v>2399</v>
      </c>
      <c r="U568">
        <v>0</v>
      </c>
      <c r="V568">
        <v>0</v>
      </c>
      <c r="W568">
        <v>0.32</v>
      </c>
      <c r="X568">
        <v>176.54</v>
      </c>
      <c r="Y568">
        <v>0.05</v>
      </c>
      <c r="Z568">
        <v>58.64</v>
      </c>
    </row>
    <row r="569" spans="1:26" x14ac:dyDescent="0.3">
      <c r="A569">
        <v>3003892</v>
      </c>
      <c r="B569">
        <v>1</v>
      </c>
      <c r="C569" t="s">
        <v>75</v>
      </c>
      <c r="D569" t="s">
        <v>74</v>
      </c>
      <c r="E569" t="s">
        <v>145</v>
      </c>
      <c r="F569" t="s">
        <v>1837</v>
      </c>
      <c r="G569" t="s">
        <v>147</v>
      </c>
      <c r="H569" t="s">
        <v>61</v>
      </c>
      <c r="I569" t="s">
        <v>129</v>
      </c>
      <c r="J569" t="s">
        <v>130</v>
      </c>
      <c r="K569" t="s">
        <v>131</v>
      </c>
      <c r="L569" t="s">
        <v>1838</v>
      </c>
      <c r="M569" t="s">
        <v>1839</v>
      </c>
      <c r="N569">
        <v>2.1720000000000002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2.17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3004399</v>
      </c>
      <c r="B570">
        <v>1</v>
      </c>
      <c r="C570" t="s">
        <v>75</v>
      </c>
      <c r="D570" t="s">
        <v>103</v>
      </c>
      <c r="E570" t="s">
        <v>134</v>
      </c>
      <c r="F570" t="s">
        <v>1840</v>
      </c>
      <c r="G570" t="s">
        <v>166</v>
      </c>
      <c r="H570" t="s">
        <v>58</v>
      </c>
      <c r="I570" t="s">
        <v>129</v>
      </c>
      <c r="J570" t="s">
        <v>130</v>
      </c>
      <c r="K570" t="s">
        <v>131</v>
      </c>
      <c r="L570" t="s">
        <v>1841</v>
      </c>
      <c r="M570" t="s">
        <v>1842</v>
      </c>
      <c r="N570">
        <v>5.6379999999999999</v>
      </c>
      <c r="O570">
        <v>64</v>
      </c>
      <c r="P570">
        <v>106</v>
      </c>
      <c r="Q570">
        <v>0</v>
      </c>
      <c r="R570">
        <v>0</v>
      </c>
      <c r="S570">
        <v>0</v>
      </c>
      <c r="T570">
        <v>0</v>
      </c>
      <c r="U570">
        <v>360.82</v>
      </c>
      <c r="V570">
        <v>597.6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3002153</v>
      </c>
      <c r="B571">
        <v>1</v>
      </c>
      <c r="C571" t="s">
        <v>106</v>
      </c>
      <c r="D571" t="s">
        <v>120</v>
      </c>
      <c r="E571" t="s">
        <v>126</v>
      </c>
      <c r="F571" t="s">
        <v>1843</v>
      </c>
      <c r="G571" t="s">
        <v>136</v>
      </c>
      <c r="H571" t="s">
        <v>58</v>
      </c>
      <c r="I571" t="s">
        <v>129</v>
      </c>
      <c r="J571" t="s">
        <v>130</v>
      </c>
      <c r="K571" t="s">
        <v>137</v>
      </c>
      <c r="L571" t="s">
        <v>1844</v>
      </c>
      <c r="M571" t="s">
        <v>1845</v>
      </c>
      <c r="N571">
        <v>6.5449999999999999</v>
      </c>
      <c r="O571">
        <v>40</v>
      </c>
      <c r="P571">
        <v>366</v>
      </c>
      <c r="Q571">
        <v>0</v>
      </c>
      <c r="R571">
        <v>0</v>
      </c>
      <c r="S571">
        <v>0</v>
      </c>
      <c r="T571">
        <v>0</v>
      </c>
      <c r="U571">
        <v>261.81</v>
      </c>
      <c r="V571">
        <v>2395.5700000000002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3001940</v>
      </c>
      <c r="B572">
        <v>1</v>
      </c>
      <c r="C572" t="s">
        <v>75</v>
      </c>
      <c r="D572" t="s">
        <v>103</v>
      </c>
      <c r="E572" t="s">
        <v>140</v>
      </c>
      <c r="F572" t="s">
        <v>1846</v>
      </c>
      <c r="G572" t="s">
        <v>142</v>
      </c>
      <c r="H572" t="s">
        <v>61</v>
      </c>
      <c r="I572" t="s">
        <v>129</v>
      </c>
      <c r="J572" t="s">
        <v>130</v>
      </c>
      <c r="K572" t="s">
        <v>131</v>
      </c>
      <c r="L572" t="s">
        <v>1847</v>
      </c>
      <c r="M572" t="s">
        <v>639</v>
      </c>
      <c r="N572">
        <v>0.91800000000000004</v>
      </c>
      <c r="O572">
        <v>0</v>
      </c>
      <c r="P572">
        <v>84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77.13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3004435</v>
      </c>
      <c r="B573">
        <v>1</v>
      </c>
      <c r="C573" t="s">
        <v>106</v>
      </c>
      <c r="D573" t="s">
        <v>114</v>
      </c>
      <c r="E573" t="s">
        <v>153</v>
      </c>
      <c r="F573" t="s">
        <v>1848</v>
      </c>
      <c r="G573" t="s">
        <v>196</v>
      </c>
      <c r="H573" t="s">
        <v>58</v>
      </c>
      <c r="I573" t="s">
        <v>129</v>
      </c>
      <c r="J573" t="s">
        <v>130</v>
      </c>
      <c r="K573" t="s">
        <v>131</v>
      </c>
      <c r="L573" t="s">
        <v>1849</v>
      </c>
      <c r="M573" t="s">
        <v>1850</v>
      </c>
      <c r="N573">
        <v>0.58699999999999997</v>
      </c>
      <c r="O573">
        <v>0</v>
      </c>
      <c r="P573">
        <v>0</v>
      </c>
      <c r="Q573">
        <v>3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1.76</v>
      </c>
      <c r="X573">
        <v>0</v>
      </c>
      <c r="Y573">
        <v>0</v>
      </c>
      <c r="Z573">
        <v>0</v>
      </c>
    </row>
    <row r="574" spans="1:26" x14ac:dyDescent="0.3">
      <c r="A574">
        <v>3004929</v>
      </c>
      <c r="B574">
        <v>2</v>
      </c>
      <c r="C574" t="s">
        <v>75</v>
      </c>
      <c r="D574" t="s">
        <v>100</v>
      </c>
      <c r="E574" t="s">
        <v>153</v>
      </c>
      <c r="F574" t="s">
        <v>1851</v>
      </c>
      <c r="G574" t="s">
        <v>128</v>
      </c>
      <c r="H574" t="s">
        <v>58</v>
      </c>
      <c r="I574" t="s">
        <v>129</v>
      </c>
      <c r="J574" t="s">
        <v>130</v>
      </c>
      <c r="K574" t="s">
        <v>131</v>
      </c>
      <c r="L574" t="s">
        <v>834</v>
      </c>
      <c r="M574" t="s">
        <v>1582</v>
      </c>
      <c r="N574">
        <v>0.84399999999999997</v>
      </c>
      <c r="O574">
        <v>5</v>
      </c>
      <c r="P574">
        <v>604</v>
      </c>
      <c r="Q574">
        <v>0</v>
      </c>
      <c r="R574">
        <v>0</v>
      </c>
      <c r="S574">
        <v>0</v>
      </c>
      <c r="T574">
        <v>0</v>
      </c>
      <c r="U574">
        <v>4.22</v>
      </c>
      <c r="V574">
        <v>509.58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3007667</v>
      </c>
      <c r="B575">
        <v>1</v>
      </c>
      <c r="C575" t="s">
        <v>75</v>
      </c>
      <c r="D575" t="s">
        <v>97</v>
      </c>
      <c r="E575" t="s">
        <v>153</v>
      </c>
      <c r="F575" t="s">
        <v>1852</v>
      </c>
      <c r="G575" t="s">
        <v>161</v>
      </c>
      <c r="H575" t="s">
        <v>58</v>
      </c>
      <c r="I575" t="s">
        <v>129</v>
      </c>
      <c r="J575" t="s">
        <v>130</v>
      </c>
      <c r="K575" t="s">
        <v>131</v>
      </c>
      <c r="L575" t="s">
        <v>1853</v>
      </c>
      <c r="M575" t="s">
        <v>1854</v>
      </c>
      <c r="N575">
        <v>1.9419999999999999</v>
      </c>
      <c r="O575">
        <v>0</v>
      </c>
      <c r="P575">
        <v>551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1069.8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3002683</v>
      </c>
      <c r="B576">
        <v>1</v>
      </c>
      <c r="C576" t="s">
        <v>106</v>
      </c>
      <c r="D576" t="s">
        <v>119</v>
      </c>
      <c r="E576" t="s">
        <v>140</v>
      </c>
      <c r="F576" t="s">
        <v>1855</v>
      </c>
      <c r="G576" t="s">
        <v>161</v>
      </c>
      <c r="H576" t="s">
        <v>61</v>
      </c>
      <c r="I576" t="s">
        <v>129</v>
      </c>
      <c r="J576" t="s">
        <v>130</v>
      </c>
      <c r="K576" t="s">
        <v>131</v>
      </c>
      <c r="L576" t="s">
        <v>1856</v>
      </c>
      <c r="M576" t="s">
        <v>1857</v>
      </c>
      <c r="N576">
        <v>0.82199999999999995</v>
      </c>
      <c r="O576">
        <v>0</v>
      </c>
      <c r="P576">
        <v>36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29.6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3004315</v>
      </c>
      <c r="B577">
        <v>1</v>
      </c>
      <c r="C577" t="s">
        <v>75</v>
      </c>
      <c r="D577" t="s">
        <v>95</v>
      </c>
      <c r="E577" t="s">
        <v>140</v>
      </c>
      <c r="F577" t="s">
        <v>998</v>
      </c>
      <c r="G577" t="s">
        <v>142</v>
      </c>
      <c r="H577" t="s">
        <v>61</v>
      </c>
      <c r="I577" t="s">
        <v>129</v>
      </c>
      <c r="J577" t="s">
        <v>130</v>
      </c>
      <c r="K577" t="s">
        <v>131</v>
      </c>
      <c r="L577" t="s">
        <v>1858</v>
      </c>
      <c r="M577" t="s">
        <v>1859</v>
      </c>
      <c r="N577">
        <v>2.3180000000000001</v>
      </c>
      <c r="O577">
        <v>0</v>
      </c>
      <c r="P577">
        <v>226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523.95000000000005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3008482</v>
      </c>
      <c r="B578">
        <v>1</v>
      </c>
      <c r="C578" t="s">
        <v>75</v>
      </c>
      <c r="D578" t="s">
        <v>86</v>
      </c>
      <c r="E578" t="s">
        <v>169</v>
      </c>
      <c r="F578" t="s">
        <v>1860</v>
      </c>
      <c r="G578" t="s">
        <v>161</v>
      </c>
      <c r="H578" t="s">
        <v>61</v>
      </c>
      <c r="I578" t="s">
        <v>129</v>
      </c>
      <c r="J578" t="s">
        <v>130</v>
      </c>
      <c r="K578" t="s">
        <v>131</v>
      </c>
      <c r="L578" t="s">
        <v>1861</v>
      </c>
      <c r="M578" t="s">
        <v>1862</v>
      </c>
      <c r="N578">
        <v>4.859</v>
      </c>
      <c r="O578">
        <v>0</v>
      </c>
      <c r="P578">
        <v>75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364.39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3002114</v>
      </c>
      <c r="B579">
        <v>1</v>
      </c>
      <c r="C579" t="s">
        <v>75</v>
      </c>
      <c r="D579" t="s">
        <v>101</v>
      </c>
      <c r="E579" t="s">
        <v>145</v>
      </c>
      <c r="F579" t="s">
        <v>1863</v>
      </c>
      <c r="G579" t="s">
        <v>147</v>
      </c>
      <c r="H579" t="s">
        <v>61</v>
      </c>
      <c r="I579" t="s">
        <v>129</v>
      </c>
      <c r="J579" t="s">
        <v>130</v>
      </c>
      <c r="K579" t="s">
        <v>131</v>
      </c>
      <c r="L579" t="s">
        <v>1864</v>
      </c>
      <c r="M579" t="s">
        <v>1865</v>
      </c>
      <c r="N579">
        <v>1.1579999999999999</v>
      </c>
      <c r="O579">
        <v>0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1.1599999999999999</v>
      </c>
      <c r="Y579">
        <v>0</v>
      </c>
      <c r="Z579">
        <v>0</v>
      </c>
    </row>
    <row r="580" spans="1:26" x14ac:dyDescent="0.3">
      <c r="A580">
        <v>3004442</v>
      </c>
      <c r="B580">
        <v>1</v>
      </c>
      <c r="C580" t="s">
        <v>106</v>
      </c>
      <c r="D580" t="s">
        <v>115</v>
      </c>
      <c r="E580" t="s">
        <v>140</v>
      </c>
      <c r="F580" t="s">
        <v>1866</v>
      </c>
      <c r="G580" t="s">
        <v>142</v>
      </c>
      <c r="H580" t="s">
        <v>61</v>
      </c>
      <c r="I580" t="s">
        <v>129</v>
      </c>
      <c r="J580" t="s">
        <v>130</v>
      </c>
      <c r="K580" t="s">
        <v>131</v>
      </c>
      <c r="L580" t="s">
        <v>1867</v>
      </c>
      <c r="M580" t="s">
        <v>1868</v>
      </c>
      <c r="N580">
        <v>5.2229999999999999</v>
      </c>
      <c r="O580">
        <v>0</v>
      </c>
      <c r="P580">
        <v>84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438.76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3019514</v>
      </c>
      <c r="B581">
        <v>1</v>
      </c>
      <c r="C581" t="s">
        <v>75</v>
      </c>
      <c r="D581" t="s">
        <v>85</v>
      </c>
      <c r="E581" t="s">
        <v>145</v>
      </c>
      <c r="F581" t="s">
        <v>1869</v>
      </c>
      <c r="G581" t="s">
        <v>206</v>
      </c>
      <c r="H581" t="s">
        <v>61</v>
      </c>
      <c r="I581" t="s">
        <v>129</v>
      </c>
      <c r="J581" t="s">
        <v>130</v>
      </c>
      <c r="K581" t="s">
        <v>131</v>
      </c>
      <c r="L581" t="s">
        <v>1870</v>
      </c>
      <c r="M581" t="s">
        <v>1871</v>
      </c>
      <c r="N581">
        <v>2.226</v>
      </c>
      <c r="O581">
        <v>0</v>
      </c>
      <c r="P581">
        <v>0</v>
      </c>
      <c r="Q581">
        <v>0</v>
      </c>
      <c r="R581">
        <v>3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6.68</v>
      </c>
      <c r="Y581">
        <v>0</v>
      </c>
      <c r="Z581">
        <v>0</v>
      </c>
    </row>
    <row r="582" spans="1:26" x14ac:dyDescent="0.3">
      <c r="A582">
        <v>3002860</v>
      </c>
      <c r="B582">
        <v>1</v>
      </c>
      <c r="C582" t="s">
        <v>106</v>
      </c>
      <c r="D582" t="s">
        <v>120</v>
      </c>
      <c r="E582" t="s">
        <v>126</v>
      </c>
      <c r="F582" t="s">
        <v>1872</v>
      </c>
      <c r="G582" t="s">
        <v>128</v>
      </c>
      <c r="H582" t="s">
        <v>58</v>
      </c>
      <c r="I582" t="s">
        <v>129</v>
      </c>
      <c r="J582" t="s">
        <v>130</v>
      </c>
      <c r="K582" t="s">
        <v>131</v>
      </c>
      <c r="L582" t="s">
        <v>1873</v>
      </c>
      <c r="M582" t="s">
        <v>1874</v>
      </c>
      <c r="N582">
        <v>0.95599999999999996</v>
      </c>
      <c r="O582">
        <v>16</v>
      </c>
      <c r="P582">
        <v>149</v>
      </c>
      <c r="Q582">
        <v>0</v>
      </c>
      <c r="R582">
        <v>0</v>
      </c>
      <c r="S582">
        <v>0</v>
      </c>
      <c r="T582">
        <v>0</v>
      </c>
      <c r="U582">
        <v>15.29</v>
      </c>
      <c r="V582">
        <v>142.41999999999999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3004308</v>
      </c>
      <c r="B583">
        <v>1</v>
      </c>
      <c r="C583" t="s">
        <v>75</v>
      </c>
      <c r="D583" t="s">
        <v>86</v>
      </c>
      <c r="E583" t="s">
        <v>140</v>
      </c>
      <c r="F583" t="s">
        <v>1875</v>
      </c>
      <c r="G583" t="s">
        <v>161</v>
      </c>
      <c r="H583" t="s">
        <v>61</v>
      </c>
      <c r="I583" t="s">
        <v>129</v>
      </c>
      <c r="J583" t="s">
        <v>130</v>
      </c>
      <c r="K583" t="s">
        <v>131</v>
      </c>
      <c r="L583" t="s">
        <v>1876</v>
      </c>
      <c r="M583" t="s">
        <v>1877</v>
      </c>
      <c r="N583">
        <v>1.4750000000000001</v>
      </c>
      <c r="O583">
        <v>0</v>
      </c>
      <c r="P583">
        <v>129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190.32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3002847</v>
      </c>
      <c r="B584">
        <v>1</v>
      </c>
      <c r="C584" t="s">
        <v>75</v>
      </c>
      <c r="D584" t="s">
        <v>97</v>
      </c>
      <c r="E584" t="s">
        <v>145</v>
      </c>
      <c r="F584" t="s">
        <v>1878</v>
      </c>
      <c r="G584" t="s">
        <v>206</v>
      </c>
      <c r="H584" t="s">
        <v>61</v>
      </c>
      <c r="I584" t="s">
        <v>129</v>
      </c>
      <c r="J584" t="s">
        <v>130</v>
      </c>
      <c r="K584" t="s">
        <v>131</v>
      </c>
      <c r="L584" t="s">
        <v>1879</v>
      </c>
      <c r="M584" t="s">
        <v>1880</v>
      </c>
      <c r="N584">
        <v>2.6120000000000001</v>
      </c>
      <c r="O584">
        <v>0</v>
      </c>
      <c r="P584">
        <v>14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36.56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3004390</v>
      </c>
      <c r="B585">
        <v>1</v>
      </c>
      <c r="C585" t="s">
        <v>75</v>
      </c>
      <c r="D585" t="s">
        <v>84</v>
      </c>
      <c r="E585" t="s">
        <v>145</v>
      </c>
      <c r="F585" t="s">
        <v>1881</v>
      </c>
      <c r="G585" t="s">
        <v>256</v>
      </c>
      <c r="H585" t="s">
        <v>61</v>
      </c>
      <c r="I585" t="s">
        <v>129</v>
      </c>
      <c r="J585" t="s">
        <v>130</v>
      </c>
      <c r="K585" t="s">
        <v>131</v>
      </c>
      <c r="L585" t="s">
        <v>1882</v>
      </c>
      <c r="M585" t="s">
        <v>1883</v>
      </c>
      <c r="N585">
        <v>1.8160000000000001</v>
      </c>
      <c r="O585">
        <v>0</v>
      </c>
      <c r="P585">
        <v>25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45.39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3005039</v>
      </c>
      <c r="B586">
        <v>1</v>
      </c>
      <c r="C586" t="s">
        <v>75</v>
      </c>
      <c r="D586" t="s">
        <v>97</v>
      </c>
      <c r="E586" t="s">
        <v>164</v>
      </c>
      <c r="F586" t="s">
        <v>476</v>
      </c>
      <c r="G586" t="s">
        <v>142</v>
      </c>
      <c r="H586" t="s">
        <v>61</v>
      </c>
      <c r="I586" t="s">
        <v>129</v>
      </c>
      <c r="J586" t="s">
        <v>130</v>
      </c>
      <c r="K586" t="s">
        <v>131</v>
      </c>
      <c r="L586" t="s">
        <v>1884</v>
      </c>
      <c r="M586" t="s">
        <v>1885</v>
      </c>
      <c r="N586">
        <v>1.095</v>
      </c>
      <c r="O586">
        <v>0</v>
      </c>
      <c r="P586">
        <v>51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55.85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3002750</v>
      </c>
      <c r="B587">
        <v>1</v>
      </c>
      <c r="C587" t="s">
        <v>75</v>
      </c>
      <c r="D587" t="s">
        <v>84</v>
      </c>
      <c r="E587" t="s">
        <v>145</v>
      </c>
      <c r="F587" t="s">
        <v>1886</v>
      </c>
      <c r="G587" t="s">
        <v>256</v>
      </c>
      <c r="H587" t="s">
        <v>61</v>
      </c>
      <c r="I587" t="s">
        <v>129</v>
      </c>
      <c r="J587" t="s">
        <v>130</v>
      </c>
      <c r="K587" t="s">
        <v>131</v>
      </c>
      <c r="L587" t="s">
        <v>1887</v>
      </c>
      <c r="M587" t="s">
        <v>1888</v>
      </c>
      <c r="N587">
        <v>0.95799999999999996</v>
      </c>
      <c r="O587">
        <v>0</v>
      </c>
      <c r="P587">
        <v>8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7.67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3002850</v>
      </c>
      <c r="B588">
        <v>1</v>
      </c>
      <c r="C588" t="s">
        <v>106</v>
      </c>
      <c r="D588" t="s">
        <v>120</v>
      </c>
      <c r="E588" t="s">
        <v>153</v>
      </c>
      <c r="F588" t="s">
        <v>1889</v>
      </c>
      <c r="G588" t="s">
        <v>128</v>
      </c>
      <c r="H588" t="s">
        <v>58</v>
      </c>
      <c r="I588" t="s">
        <v>129</v>
      </c>
      <c r="J588" t="s">
        <v>130</v>
      </c>
      <c r="K588" t="s">
        <v>131</v>
      </c>
      <c r="L588" t="s">
        <v>1890</v>
      </c>
      <c r="M588" t="s">
        <v>1891</v>
      </c>
      <c r="N588">
        <v>1.2250000000000001</v>
      </c>
      <c r="O588">
        <v>117</v>
      </c>
      <c r="P588">
        <v>723</v>
      </c>
      <c r="Q588">
        <v>0</v>
      </c>
      <c r="R588">
        <v>0</v>
      </c>
      <c r="S588">
        <v>0</v>
      </c>
      <c r="T588">
        <v>0</v>
      </c>
      <c r="U588">
        <v>143.29</v>
      </c>
      <c r="V588">
        <v>885.47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3005058</v>
      </c>
      <c r="B589">
        <v>1</v>
      </c>
      <c r="C589" t="s">
        <v>75</v>
      </c>
      <c r="D589" t="s">
        <v>82</v>
      </c>
      <c r="E589" t="s">
        <v>153</v>
      </c>
      <c r="F589" t="s">
        <v>1892</v>
      </c>
      <c r="G589" t="s">
        <v>161</v>
      </c>
      <c r="H589" t="s">
        <v>58</v>
      </c>
      <c r="I589" t="s">
        <v>129</v>
      </c>
      <c r="J589" t="s">
        <v>130</v>
      </c>
      <c r="K589" t="s">
        <v>131</v>
      </c>
      <c r="L589" t="s">
        <v>1893</v>
      </c>
      <c r="M589" t="s">
        <v>1894</v>
      </c>
      <c r="N589">
        <v>1.198</v>
      </c>
      <c r="O589">
        <v>11</v>
      </c>
      <c r="P589">
        <v>1286</v>
      </c>
      <c r="Q589">
        <v>0</v>
      </c>
      <c r="R589">
        <v>0</v>
      </c>
      <c r="S589">
        <v>0</v>
      </c>
      <c r="T589">
        <v>0</v>
      </c>
      <c r="U589">
        <v>13.17</v>
      </c>
      <c r="V589">
        <v>1539.99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3002417</v>
      </c>
      <c r="B590">
        <v>1</v>
      </c>
      <c r="C590" t="s">
        <v>75</v>
      </c>
      <c r="D590" t="s">
        <v>100</v>
      </c>
      <c r="E590" t="s">
        <v>145</v>
      </c>
      <c r="F590" t="s">
        <v>1895</v>
      </c>
      <c r="G590" t="s">
        <v>206</v>
      </c>
      <c r="H590" t="s">
        <v>61</v>
      </c>
      <c r="I590" t="s">
        <v>129</v>
      </c>
      <c r="J590" t="s">
        <v>130</v>
      </c>
      <c r="K590" t="s">
        <v>131</v>
      </c>
      <c r="L590" t="s">
        <v>1896</v>
      </c>
      <c r="M590" t="s">
        <v>1897</v>
      </c>
      <c r="N590">
        <v>6.3140000000000001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6.31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3005046</v>
      </c>
      <c r="B591">
        <v>1</v>
      </c>
      <c r="C591" t="s">
        <v>75</v>
      </c>
      <c r="D591" t="s">
        <v>100</v>
      </c>
      <c r="E591" t="s">
        <v>140</v>
      </c>
      <c r="F591" t="s">
        <v>1898</v>
      </c>
      <c r="G591" t="s">
        <v>142</v>
      </c>
      <c r="H591" t="s">
        <v>61</v>
      </c>
      <c r="I591" t="s">
        <v>129</v>
      </c>
      <c r="J591" t="s">
        <v>130</v>
      </c>
      <c r="K591" t="s">
        <v>131</v>
      </c>
      <c r="L591" t="s">
        <v>1899</v>
      </c>
      <c r="M591" t="s">
        <v>1900</v>
      </c>
      <c r="N591">
        <v>1.502</v>
      </c>
      <c r="O591">
        <v>0</v>
      </c>
      <c r="P591">
        <v>317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476.04</v>
      </c>
      <c r="W591">
        <v>0</v>
      </c>
      <c r="X591">
        <v>0</v>
      </c>
      <c r="Y591">
        <v>0</v>
      </c>
      <c r="Z591">
        <v>0</v>
      </c>
    </row>
    <row r="592" spans="1:26" x14ac:dyDescent="0.3">
      <c r="A592">
        <v>3004692</v>
      </c>
      <c r="B592">
        <v>1</v>
      </c>
      <c r="C592" t="s">
        <v>106</v>
      </c>
      <c r="D592" t="s">
        <v>122</v>
      </c>
      <c r="E592" t="s">
        <v>153</v>
      </c>
      <c r="F592" t="s">
        <v>1901</v>
      </c>
      <c r="G592" t="s">
        <v>746</v>
      </c>
      <c r="H592" t="s">
        <v>58</v>
      </c>
      <c r="I592" t="s">
        <v>129</v>
      </c>
      <c r="J592" t="s">
        <v>130</v>
      </c>
      <c r="K592" t="s">
        <v>131</v>
      </c>
      <c r="L592" t="s">
        <v>1902</v>
      </c>
      <c r="M592" t="s">
        <v>1903</v>
      </c>
      <c r="N592">
        <v>6.8109999999999999</v>
      </c>
      <c r="O592">
        <v>14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95.35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3004863</v>
      </c>
      <c r="B593">
        <v>1</v>
      </c>
      <c r="C593" t="s">
        <v>106</v>
      </c>
      <c r="D593" t="s">
        <v>121</v>
      </c>
      <c r="E593" t="s">
        <v>126</v>
      </c>
      <c r="F593" t="s">
        <v>1904</v>
      </c>
      <c r="G593" t="s">
        <v>128</v>
      </c>
      <c r="H593" t="s">
        <v>58</v>
      </c>
      <c r="I593" t="s">
        <v>129</v>
      </c>
      <c r="J593" t="s">
        <v>130</v>
      </c>
      <c r="K593" t="s">
        <v>131</v>
      </c>
      <c r="L593" t="s">
        <v>1905</v>
      </c>
      <c r="M593" t="s">
        <v>1906</v>
      </c>
      <c r="N593">
        <v>0.63500000000000001</v>
      </c>
      <c r="O593">
        <v>154</v>
      </c>
      <c r="P593">
        <v>139</v>
      </c>
      <c r="Q593">
        <v>0</v>
      </c>
      <c r="R593">
        <v>0</v>
      </c>
      <c r="S593">
        <v>0</v>
      </c>
      <c r="T593">
        <v>0</v>
      </c>
      <c r="U593">
        <v>97.79</v>
      </c>
      <c r="V593">
        <v>88.27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3002162</v>
      </c>
      <c r="B594">
        <v>1</v>
      </c>
      <c r="C594" t="s">
        <v>75</v>
      </c>
      <c r="D594" t="s">
        <v>78</v>
      </c>
      <c r="E594" t="s">
        <v>140</v>
      </c>
      <c r="F594" t="s">
        <v>1907</v>
      </c>
      <c r="G594" t="s">
        <v>382</v>
      </c>
      <c r="H594" t="s">
        <v>61</v>
      </c>
      <c r="I594" t="s">
        <v>129</v>
      </c>
      <c r="J594" t="s">
        <v>130</v>
      </c>
      <c r="K594" t="s">
        <v>131</v>
      </c>
      <c r="L594" t="s">
        <v>1908</v>
      </c>
      <c r="M594" t="s">
        <v>1909</v>
      </c>
      <c r="N594">
        <v>1.5980000000000001</v>
      </c>
      <c r="O594">
        <v>0</v>
      </c>
      <c r="P594">
        <v>40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63.91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3002605</v>
      </c>
      <c r="B595">
        <v>2</v>
      </c>
      <c r="C595" t="s">
        <v>75</v>
      </c>
      <c r="D595" t="s">
        <v>99</v>
      </c>
      <c r="E595" t="s">
        <v>169</v>
      </c>
      <c r="F595" t="s">
        <v>1910</v>
      </c>
      <c r="G595" t="s">
        <v>142</v>
      </c>
      <c r="H595" t="s">
        <v>61</v>
      </c>
      <c r="I595" t="s">
        <v>129</v>
      </c>
      <c r="J595" t="s">
        <v>130</v>
      </c>
      <c r="K595" t="s">
        <v>131</v>
      </c>
      <c r="L595" t="s">
        <v>1195</v>
      </c>
      <c r="M595" t="s">
        <v>1911</v>
      </c>
      <c r="N595">
        <v>0.58799999999999997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68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39.97</v>
      </c>
    </row>
    <row r="596" spans="1:26" x14ac:dyDescent="0.3">
      <c r="A596">
        <v>3004367</v>
      </c>
      <c r="B596">
        <v>1</v>
      </c>
      <c r="C596" t="s">
        <v>75</v>
      </c>
      <c r="D596" t="s">
        <v>95</v>
      </c>
      <c r="E596" t="s">
        <v>140</v>
      </c>
      <c r="F596" t="s">
        <v>1912</v>
      </c>
      <c r="G596" t="s">
        <v>142</v>
      </c>
      <c r="H596" t="s">
        <v>61</v>
      </c>
      <c r="I596" t="s">
        <v>129</v>
      </c>
      <c r="J596" t="s">
        <v>130</v>
      </c>
      <c r="K596" t="s">
        <v>131</v>
      </c>
      <c r="L596" t="s">
        <v>1913</v>
      </c>
      <c r="M596" t="s">
        <v>1914</v>
      </c>
      <c r="N596">
        <v>1.758</v>
      </c>
      <c r="O596">
        <v>0</v>
      </c>
      <c r="P596">
        <v>50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87.89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3004427</v>
      </c>
      <c r="B597">
        <v>1</v>
      </c>
      <c r="C597" t="s">
        <v>106</v>
      </c>
      <c r="D597" t="s">
        <v>109</v>
      </c>
      <c r="E597" t="s">
        <v>153</v>
      </c>
      <c r="F597" t="s">
        <v>1915</v>
      </c>
      <c r="G597" t="s">
        <v>378</v>
      </c>
      <c r="H597" t="s">
        <v>58</v>
      </c>
      <c r="I597" t="s">
        <v>129</v>
      </c>
      <c r="J597" t="s">
        <v>59</v>
      </c>
      <c r="K597" t="s">
        <v>131</v>
      </c>
      <c r="L597" t="s">
        <v>1916</v>
      </c>
      <c r="M597" t="s">
        <v>1917</v>
      </c>
      <c r="N597">
        <v>0.443</v>
      </c>
      <c r="O597">
        <v>0</v>
      </c>
      <c r="P597">
        <v>0</v>
      </c>
      <c r="Q597">
        <v>0</v>
      </c>
      <c r="R597">
        <v>1025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453.56</v>
      </c>
      <c r="Y597">
        <v>0</v>
      </c>
      <c r="Z597">
        <v>0</v>
      </c>
    </row>
    <row r="598" spans="1:26" x14ac:dyDescent="0.3">
      <c r="A598">
        <v>3002625</v>
      </c>
      <c r="B598">
        <v>1</v>
      </c>
      <c r="C598" t="s">
        <v>75</v>
      </c>
      <c r="D598" t="s">
        <v>83</v>
      </c>
      <c r="E598" t="s">
        <v>164</v>
      </c>
      <c r="F598" t="s">
        <v>1918</v>
      </c>
      <c r="G598" t="s">
        <v>452</v>
      </c>
      <c r="H598" t="s">
        <v>61</v>
      </c>
      <c r="I598" t="s">
        <v>129</v>
      </c>
      <c r="J598" t="s">
        <v>130</v>
      </c>
      <c r="K598" t="s">
        <v>131</v>
      </c>
      <c r="L598" t="s">
        <v>1919</v>
      </c>
      <c r="M598" t="s">
        <v>1920</v>
      </c>
      <c r="N598">
        <v>3.9039999999999999</v>
      </c>
      <c r="O598">
        <v>0</v>
      </c>
      <c r="P598">
        <v>0</v>
      </c>
      <c r="Q598">
        <v>0</v>
      </c>
      <c r="R598">
        <v>22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85.88</v>
      </c>
      <c r="Y598">
        <v>0</v>
      </c>
      <c r="Z598">
        <v>0</v>
      </c>
    </row>
    <row r="599" spans="1:26" x14ac:dyDescent="0.3">
      <c r="A599">
        <v>3004382</v>
      </c>
      <c r="B599">
        <v>1</v>
      </c>
      <c r="C599" t="s">
        <v>75</v>
      </c>
      <c r="D599" t="s">
        <v>91</v>
      </c>
      <c r="E599" t="s">
        <v>164</v>
      </c>
      <c r="F599" t="s">
        <v>1921</v>
      </c>
      <c r="G599" t="s">
        <v>142</v>
      </c>
      <c r="H599" t="s">
        <v>61</v>
      </c>
      <c r="I599" t="s">
        <v>129</v>
      </c>
      <c r="J599" t="s">
        <v>130</v>
      </c>
      <c r="K599" t="s">
        <v>131</v>
      </c>
      <c r="L599" t="s">
        <v>1922</v>
      </c>
      <c r="M599" t="s">
        <v>1923</v>
      </c>
      <c r="N599">
        <v>2.9510000000000001</v>
      </c>
      <c r="O599">
        <v>0</v>
      </c>
      <c r="P599">
        <v>187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551.82000000000005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3002672</v>
      </c>
      <c r="B600">
        <v>1</v>
      </c>
      <c r="C600" t="s">
        <v>106</v>
      </c>
      <c r="D600" t="s">
        <v>114</v>
      </c>
      <c r="E600" t="s">
        <v>164</v>
      </c>
      <c r="F600" t="s">
        <v>1924</v>
      </c>
      <c r="G600" t="s">
        <v>142</v>
      </c>
      <c r="H600" t="s">
        <v>61</v>
      </c>
      <c r="I600" t="s">
        <v>129</v>
      </c>
      <c r="J600" t="s">
        <v>130</v>
      </c>
      <c r="K600" t="s">
        <v>131</v>
      </c>
      <c r="L600" t="s">
        <v>1925</v>
      </c>
      <c r="M600" t="s">
        <v>1926</v>
      </c>
      <c r="N600">
        <v>0.622</v>
      </c>
      <c r="O600">
        <v>0</v>
      </c>
      <c r="P600">
        <v>0</v>
      </c>
      <c r="Q600">
        <v>0</v>
      </c>
      <c r="R600">
        <v>70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43.56</v>
      </c>
      <c r="Y600">
        <v>0</v>
      </c>
      <c r="Z600">
        <v>0</v>
      </c>
    </row>
    <row r="601" spans="1:26" x14ac:dyDescent="0.3">
      <c r="A601">
        <v>3002825</v>
      </c>
      <c r="B601">
        <v>1</v>
      </c>
      <c r="C601" t="s">
        <v>106</v>
      </c>
      <c r="D601" t="s">
        <v>107</v>
      </c>
      <c r="E601" t="s">
        <v>164</v>
      </c>
      <c r="F601" t="s">
        <v>1927</v>
      </c>
      <c r="G601" t="s">
        <v>378</v>
      </c>
      <c r="H601" t="s">
        <v>61</v>
      </c>
      <c r="I601" t="s">
        <v>129</v>
      </c>
      <c r="J601" t="s">
        <v>59</v>
      </c>
      <c r="K601" t="s">
        <v>131</v>
      </c>
      <c r="L601" t="s">
        <v>1928</v>
      </c>
      <c r="M601" t="s">
        <v>621</v>
      </c>
      <c r="N601">
        <v>1.6180000000000001</v>
      </c>
      <c r="O601">
        <v>0</v>
      </c>
      <c r="P601">
        <v>103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166.64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3004355</v>
      </c>
      <c r="B602">
        <v>2</v>
      </c>
      <c r="C602" t="s">
        <v>106</v>
      </c>
      <c r="D602" t="s">
        <v>119</v>
      </c>
      <c r="E602" t="s">
        <v>169</v>
      </c>
      <c r="F602" t="s">
        <v>1929</v>
      </c>
      <c r="G602" t="s">
        <v>270</v>
      </c>
      <c r="H602" t="s">
        <v>61</v>
      </c>
      <c r="I602" t="s">
        <v>129</v>
      </c>
      <c r="J602" t="s">
        <v>130</v>
      </c>
      <c r="K602" t="s">
        <v>131</v>
      </c>
      <c r="L602" t="s">
        <v>1930</v>
      </c>
      <c r="M602" t="s">
        <v>1931</v>
      </c>
      <c r="N602">
        <v>0.60099999999999998</v>
      </c>
      <c r="O602">
        <v>0</v>
      </c>
      <c r="P602">
        <v>640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384.89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3002769</v>
      </c>
      <c r="B603">
        <v>1</v>
      </c>
      <c r="C603" t="s">
        <v>106</v>
      </c>
      <c r="D603" t="s">
        <v>117</v>
      </c>
      <c r="E603" t="s">
        <v>140</v>
      </c>
      <c r="F603" t="s">
        <v>1932</v>
      </c>
      <c r="G603" t="s">
        <v>142</v>
      </c>
      <c r="H603" t="s">
        <v>61</v>
      </c>
      <c r="I603" t="s">
        <v>129</v>
      </c>
      <c r="J603" t="s">
        <v>130</v>
      </c>
      <c r="K603" t="s">
        <v>131</v>
      </c>
      <c r="L603" t="s">
        <v>1933</v>
      </c>
      <c r="M603" t="s">
        <v>1934</v>
      </c>
      <c r="N603">
        <v>0.68400000000000005</v>
      </c>
      <c r="O603">
        <v>0</v>
      </c>
      <c r="P603">
        <v>75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51.33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3004355</v>
      </c>
      <c r="B604">
        <v>1</v>
      </c>
      <c r="C604" t="s">
        <v>106</v>
      </c>
      <c r="D604" t="s">
        <v>119</v>
      </c>
      <c r="E604" t="s">
        <v>140</v>
      </c>
      <c r="F604" t="s">
        <v>1935</v>
      </c>
      <c r="G604" t="s">
        <v>270</v>
      </c>
      <c r="H604" t="s">
        <v>61</v>
      </c>
      <c r="I604" t="s">
        <v>129</v>
      </c>
      <c r="J604" t="s">
        <v>130</v>
      </c>
      <c r="K604" t="s">
        <v>131</v>
      </c>
      <c r="L604" t="s">
        <v>1936</v>
      </c>
      <c r="M604" t="s">
        <v>1930</v>
      </c>
      <c r="N604">
        <v>1.4259999999999999</v>
      </c>
      <c r="O604">
        <v>0</v>
      </c>
      <c r="P604">
        <v>174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248.17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3004417</v>
      </c>
      <c r="B605">
        <v>1</v>
      </c>
      <c r="C605" t="s">
        <v>75</v>
      </c>
      <c r="D605" t="s">
        <v>101</v>
      </c>
      <c r="E605" t="s">
        <v>221</v>
      </c>
      <c r="F605" t="s">
        <v>1937</v>
      </c>
      <c r="G605" t="s">
        <v>128</v>
      </c>
      <c r="H605" t="s">
        <v>58</v>
      </c>
      <c r="I605" t="s">
        <v>129</v>
      </c>
      <c r="J605" t="s">
        <v>130</v>
      </c>
      <c r="K605" t="s">
        <v>131</v>
      </c>
      <c r="L605" t="s">
        <v>1938</v>
      </c>
      <c r="M605" t="s">
        <v>1939</v>
      </c>
      <c r="N605">
        <v>0.29899999999999999</v>
      </c>
      <c r="O605">
        <v>30</v>
      </c>
      <c r="P605">
        <v>346</v>
      </c>
      <c r="Q605">
        <v>6</v>
      </c>
      <c r="R605">
        <v>34</v>
      </c>
      <c r="S605">
        <v>0</v>
      </c>
      <c r="T605">
        <v>0</v>
      </c>
      <c r="U605">
        <v>8.98</v>
      </c>
      <c r="V605">
        <v>103.61</v>
      </c>
      <c r="W605">
        <v>1.8</v>
      </c>
      <c r="X605">
        <v>10.18</v>
      </c>
      <c r="Y605">
        <v>0</v>
      </c>
      <c r="Z605">
        <v>0</v>
      </c>
    </row>
    <row r="606" spans="1:26" x14ac:dyDescent="0.3">
      <c r="A606">
        <v>3004910</v>
      </c>
      <c r="B606">
        <v>1</v>
      </c>
      <c r="C606" t="s">
        <v>75</v>
      </c>
      <c r="D606" t="s">
        <v>95</v>
      </c>
      <c r="E606" t="s">
        <v>145</v>
      </c>
      <c r="F606" t="s">
        <v>1940</v>
      </c>
      <c r="G606" t="s">
        <v>206</v>
      </c>
      <c r="H606" t="s">
        <v>61</v>
      </c>
      <c r="I606" t="s">
        <v>129</v>
      </c>
      <c r="J606" t="s">
        <v>130</v>
      </c>
      <c r="K606" t="s">
        <v>131</v>
      </c>
      <c r="L606" t="s">
        <v>1941</v>
      </c>
      <c r="M606" t="s">
        <v>1942</v>
      </c>
      <c r="N606">
        <v>2.0870000000000002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2.09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3004263</v>
      </c>
      <c r="B607">
        <v>1</v>
      </c>
      <c r="C607" t="s">
        <v>75</v>
      </c>
      <c r="D607" t="s">
        <v>95</v>
      </c>
      <c r="E607" t="s">
        <v>140</v>
      </c>
      <c r="F607" t="s">
        <v>1943</v>
      </c>
      <c r="G607" t="s">
        <v>142</v>
      </c>
      <c r="H607" t="s">
        <v>61</v>
      </c>
      <c r="I607" t="s">
        <v>129</v>
      </c>
      <c r="J607" t="s">
        <v>130</v>
      </c>
      <c r="K607" t="s">
        <v>131</v>
      </c>
      <c r="L607" t="s">
        <v>1944</v>
      </c>
      <c r="M607" t="s">
        <v>1945</v>
      </c>
      <c r="N607">
        <v>0.52</v>
      </c>
      <c r="O607">
        <v>0</v>
      </c>
      <c r="P607">
        <v>130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67.55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3002884</v>
      </c>
      <c r="B608">
        <v>1</v>
      </c>
      <c r="C608" t="s">
        <v>75</v>
      </c>
      <c r="D608" t="s">
        <v>83</v>
      </c>
      <c r="E608" t="s">
        <v>221</v>
      </c>
      <c r="F608" t="s">
        <v>467</v>
      </c>
      <c r="G608" t="s">
        <v>128</v>
      </c>
      <c r="H608" t="s">
        <v>58</v>
      </c>
      <c r="I608" t="s">
        <v>129</v>
      </c>
      <c r="J608" t="s">
        <v>130</v>
      </c>
      <c r="K608" t="s">
        <v>131</v>
      </c>
      <c r="L608" t="s">
        <v>1946</v>
      </c>
      <c r="M608" t="s">
        <v>1947</v>
      </c>
      <c r="N608">
        <v>4.1459999999999999</v>
      </c>
      <c r="O608">
        <v>0</v>
      </c>
      <c r="P608">
        <v>0</v>
      </c>
      <c r="Q608">
        <v>21</v>
      </c>
      <c r="R608">
        <v>56</v>
      </c>
      <c r="S608">
        <v>0</v>
      </c>
      <c r="T608">
        <v>0</v>
      </c>
      <c r="U608">
        <v>0</v>
      </c>
      <c r="V608">
        <v>0</v>
      </c>
      <c r="W608">
        <v>87.06</v>
      </c>
      <c r="X608">
        <v>232.17</v>
      </c>
      <c r="Y608">
        <v>0</v>
      </c>
      <c r="Z608">
        <v>0</v>
      </c>
    </row>
    <row r="609" spans="1:26" x14ac:dyDescent="0.3">
      <c r="A609">
        <v>3004330</v>
      </c>
      <c r="B609">
        <v>1</v>
      </c>
      <c r="C609" t="s">
        <v>75</v>
      </c>
      <c r="D609" t="s">
        <v>95</v>
      </c>
      <c r="E609" t="s">
        <v>145</v>
      </c>
      <c r="F609" t="s">
        <v>1948</v>
      </c>
      <c r="G609" t="s">
        <v>147</v>
      </c>
      <c r="H609" t="s">
        <v>61</v>
      </c>
      <c r="I609" t="s">
        <v>129</v>
      </c>
      <c r="J609" t="s">
        <v>130</v>
      </c>
      <c r="K609" t="s">
        <v>131</v>
      </c>
      <c r="L609" t="s">
        <v>1949</v>
      </c>
      <c r="M609" t="s">
        <v>1950</v>
      </c>
      <c r="N609">
        <v>3.29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3.29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3002506</v>
      </c>
      <c r="B610">
        <v>1</v>
      </c>
      <c r="C610" t="s">
        <v>106</v>
      </c>
      <c r="D610" t="s">
        <v>121</v>
      </c>
      <c r="E610" t="s">
        <v>221</v>
      </c>
      <c r="F610" t="s">
        <v>1951</v>
      </c>
      <c r="G610" t="s">
        <v>136</v>
      </c>
      <c r="H610" t="s">
        <v>58</v>
      </c>
      <c r="I610" t="s">
        <v>129</v>
      </c>
      <c r="J610" t="s">
        <v>130</v>
      </c>
      <c r="K610" t="s">
        <v>137</v>
      </c>
      <c r="L610" t="s">
        <v>1952</v>
      </c>
      <c r="M610" t="s">
        <v>1953</v>
      </c>
      <c r="N610">
        <v>4.694</v>
      </c>
      <c r="O610">
        <v>113</v>
      </c>
      <c r="P610">
        <v>62406</v>
      </c>
      <c r="Q610">
        <v>0</v>
      </c>
      <c r="R610">
        <v>0</v>
      </c>
      <c r="S610">
        <v>0</v>
      </c>
      <c r="T610">
        <v>0</v>
      </c>
      <c r="U610">
        <v>530.44000000000005</v>
      </c>
      <c r="V610">
        <v>292944.17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3004740</v>
      </c>
      <c r="B611">
        <v>1</v>
      </c>
      <c r="C611" t="s">
        <v>75</v>
      </c>
      <c r="D611" t="s">
        <v>92</v>
      </c>
      <c r="E611" t="s">
        <v>145</v>
      </c>
      <c r="F611" t="s">
        <v>1954</v>
      </c>
      <c r="G611" t="s">
        <v>147</v>
      </c>
      <c r="H611" t="s">
        <v>61</v>
      </c>
      <c r="I611" t="s">
        <v>129</v>
      </c>
      <c r="J611" t="s">
        <v>130</v>
      </c>
      <c r="K611" t="s">
        <v>131</v>
      </c>
      <c r="L611" t="s">
        <v>1955</v>
      </c>
      <c r="M611" t="s">
        <v>1956</v>
      </c>
      <c r="N611">
        <v>2.7570000000000001</v>
      </c>
      <c r="O611">
        <v>0</v>
      </c>
      <c r="P611">
        <v>4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11.03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3004313</v>
      </c>
      <c r="B612">
        <v>1</v>
      </c>
      <c r="C612" t="s">
        <v>75</v>
      </c>
      <c r="D612" t="s">
        <v>83</v>
      </c>
      <c r="E612" t="s">
        <v>221</v>
      </c>
      <c r="F612" t="s">
        <v>1957</v>
      </c>
      <c r="G612" t="s">
        <v>128</v>
      </c>
      <c r="H612" t="s">
        <v>58</v>
      </c>
      <c r="I612" t="s">
        <v>129</v>
      </c>
      <c r="J612" t="s">
        <v>130</v>
      </c>
      <c r="K612" t="s">
        <v>131</v>
      </c>
      <c r="L612" t="s">
        <v>1958</v>
      </c>
      <c r="M612" t="s">
        <v>1959</v>
      </c>
      <c r="N612">
        <v>1.1579999999999999</v>
      </c>
      <c r="O612">
        <v>0</v>
      </c>
      <c r="P612">
        <v>0</v>
      </c>
      <c r="Q612">
        <v>21</v>
      </c>
      <c r="R612">
        <v>56</v>
      </c>
      <c r="S612">
        <v>0</v>
      </c>
      <c r="T612">
        <v>0</v>
      </c>
      <c r="U612">
        <v>0</v>
      </c>
      <c r="V612">
        <v>0</v>
      </c>
      <c r="W612">
        <v>24.33</v>
      </c>
      <c r="X612">
        <v>64.87</v>
      </c>
      <c r="Y612">
        <v>0</v>
      </c>
      <c r="Z612">
        <v>0</v>
      </c>
    </row>
    <row r="613" spans="1:26" x14ac:dyDescent="0.3">
      <c r="A613">
        <v>3002392</v>
      </c>
      <c r="B613">
        <v>1</v>
      </c>
      <c r="C613" t="s">
        <v>75</v>
      </c>
      <c r="D613" t="s">
        <v>96</v>
      </c>
      <c r="E613" t="s">
        <v>221</v>
      </c>
      <c r="F613" t="s">
        <v>1960</v>
      </c>
      <c r="G613" t="s">
        <v>136</v>
      </c>
      <c r="H613" t="s">
        <v>58</v>
      </c>
      <c r="I613" t="s">
        <v>129</v>
      </c>
      <c r="J613" t="s">
        <v>130</v>
      </c>
      <c r="K613" t="s">
        <v>137</v>
      </c>
      <c r="L613" t="s">
        <v>1961</v>
      </c>
      <c r="M613" t="s">
        <v>1962</v>
      </c>
      <c r="N613">
        <v>7.6260000000000003</v>
      </c>
      <c r="O613">
        <v>35</v>
      </c>
      <c r="P613">
        <v>340</v>
      </c>
      <c r="Q613">
        <v>0</v>
      </c>
      <c r="R613">
        <v>0</v>
      </c>
      <c r="S613">
        <v>0</v>
      </c>
      <c r="T613">
        <v>0</v>
      </c>
      <c r="U613">
        <v>266.91000000000003</v>
      </c>
      <c r="V613">
        <v>2592.88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3004699</v>
      </c>
      <c r="B614">
        <v>1</v>
      </c>
      <c r="C614" t="s">
        <v>75</v>
      </c>
      <c r="D614" t="s">
        <v>95</v>
      </c>
      <c r="E614" t="s">
        <v>145</v>
      </c>
      <c r="F614" t="s">
        <v>1963</v>
      </c>
      <c r="G614" t="s">
        <v>147</v>
      </c>
      <c r="H614" t="s">
        <v>61</v>
      </c>
      <c r="I614" t="s">
        <v>129</v>
      </c>
      <c r="J614" t="s">
        <v>130</v>
      </c>
      <c r="K614" t="s">
        <v>131</v>
      </c>
      <c r="L614" t="s">
        <v>1964</v>
      </c>
      <c r="M614" t="s">
        <v>1965</v>
      </c>
      <c r="N614">
        <v>4.843</v>
      </c>
      <c r="O614">
        <v>0</v>
      </c>
      <c r="P614">
        <v>3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14.53</v>
      </c>
      <c r="W614">
        <v>0</v>
      </c>
      <c r="X614">
        <v>0</v>
      </c>
      <c r="Y614">
        <v>0</v>
      </c>
      <c r="Z614">
        <v>0</v>
      </c>
    </row>
    <row r="615" spans="1:26" x14ac:dyDescent="0.3">
      <c r="A615">
        <v>3007460</v>
      </c>
      <c r="B615">
        <v>2</v>
      </c>
      <c r="C615" t="s">
        <v>75</v>
      </c>
      <c r="D615" t="s">
        <v>78</v>
      </c>
      <c r="E615" t="s">
        <v>169</v>
      </c>
      <c r="F615" t="s">
        <v>1966</v>
      </c>
      <c r="G615" t="s">
        <v>1638</v>
      </c>
      <c r="H615" t="s">
        <v>61</v>
      </c>
      <c r="I615" t="s">
        <v>129</v>
      </c>
      <c r="J615" t="s">
        <v>130</v>
      </c>
      <c r="K615" t="s">
        <v>131</v>
      </c>
      <c r="L615" t="s">
        <v>1967</v>
      </c>
      <c r="M615" t="s">
        <v>1968</v>
      </c>
      <c r="N615">
        <v>0.995</v>
      </c>
      <c r="O615">
        <v>0</v>
      </c>
      <c r="P615">
        <v>226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224.84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3004763</v>
      </c>
      <c r="B616">
        <v>1</v>
      </c>
      <c r="C616" t="s">
        <v>75</v>
      </c>
      <c r="D616" t="s">
        <v>102</v>
      </c>
      <c r="E616" t="s">
        <v>140</v>
      </c>
      <c r="F616" t="s">
        <v>1969</v>
      </c>
      <c r="G616" t="s">
        <v>142</v>
      </c>
      <c r="H616" t="s">
        <v>61</v>
      </c>
      <c r="I616" t="s">
        <v>129</v>
      </c>
      <c r="J616" t="s">
        <v>130</v>
      </c>
      <c r="K616" t="s">
        <v>131</v>
      </c>
      <c r="L616" t="s">
        <v>1970</v>
      </c>
      <c r="M616" t="s">
        <v>1971</v>
      </c>
      <c r="N616">
        <v>1.86</v>
      </c>
      <c r="O616">
        <v>0</v>
      </c>
      <c r="P616">
        <v>6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11.16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3008446</v>
      </c>
      <c r="B617">
        <v>1</v>
      </c>
      <c r="C617" t="s">
        <v>75</v>
      </c>
      <c r="D617" t="s">
        <v>85</v>
      </c>
      <c r="E617" t="s">
        <v>145</v>
      </c>
      <c r="F617" t="s">
        <v>1972</v>
      </c>
      <c r="G617" t="s">
        <v>206</v>
      </c>
      <c r="H617" t="s">
        <v>61</v>
      </c>
      <c r="I617" t="s">
        <v>129</v>
      </c>
      <c r="J617" t="s">
        <v>130</v>
      </c>
      <c r="K617" t="s">
        <v>131</v>
      </c>
      <c r="L617" t="s">
        <v>1973</v>
      </c>
      <c r="M617" t="s">
        <v>1974</v>
      </c>
      <c r="N617">
        <v>2.7269999999999999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2.73</v>
      </c>
      <c r="Y617">
        <v>0</v>
      </c>
      <c r="Z617">
        <v>0</v>
      </c>
    </row>
    <row r="618" spans="1:26" x14ac:dyDescent="0.3">
      <c r="A618">
        <v>3007750</v>
      </c>
      <c r="B618">
        <v>1</v>
      </c>
      <c r="C618" t="s">
        <v>75</v>
      </c>
      <c r="D618" t="s">
        <v>83</v>
      </c>
      <c r="E618" t="s">
        <v>221</v>
      </c>
      <c r="F618" t="s">
        <v>1975</v>
      </c>
      <c r="G618" t="s">
        <v>128</v>
      </c>
      <c r="H618" t="s">
        <v>58</v>
      </c>
      <c r="I618" t="s">
        <v>129</v>
      </c>
      <c r="J618" t="s">
        <v>130</v>
      </c>
      <c r="K618" t="s">
        <v>131</v>
      </c>
      <c r="L618" t="s">
        <v>1976</v>
      </c>
      <c r="M618" t="s">
        <v>1977</v>
      </c>
      <c r="N618">
        <v>0.19900000000000001</v>
      </c>
      <c r="O618">
        <v>0</v>
      </c>
      <c r="P618">
        <v>0</v>
      </c>
      <c r="Q618">
        <v>0</v>
      </c>
      <c r="R618">
        <v>0</v>
      </c>
      <c r="S618">
        <v>6</v>
      </c>
      <c r="T618">
        <v>497</v>
      </c>
      <c r="U618">
        <v>0</v>
      </c>
      <c r="V618">
        <v>0</v>
      </c>
      <c r="W618">
        <v>0</v>
      </c>
      <c r="X618">
        <v>0</v>
      </c>
      <c r="Y618">
        <v>1.19</v>
      </c>
      <c r="Z618">
        <v>98.71</v>
      </c>
    </row>
    <row r="619" spans="1:26" x14ac:dyDescent="0.3">
      <c r="A619">
        <v>3002766</v>
      </c>
      <c r="B619">
        <v>1</v>
      </c>
      <c r="C619" t="s">
        <v>75</v>
      </c>
      <c r="D619" t="s">
        <v>79</v>
      </c>
      <c r="E619" t="s">
        <v>140</v>
      </c>
      <c r="F619" t="s">
        <v>1978</v>
      </c>
      <c r="G619" t="s">
        <v>142</v>
      </c>
      <c r="H619" t="s">
        <v>61</v>
      </c>
      <c r="I619" t="s">
        <v>129</v>
      </c>
      <c r="J619" t="s">
        <v>130</v>
      </c>
      <c r="K619" t="s">
        <v>131</v>
      </c>
      <c r="L619" t="s">
        <v>1979</v>
      </c>
      <c r="M619" t="s">
        <v>1980</v>
      </c>
      <c r="N619">
        <v>0.627</v>
      </c>
      <c r="O619">
        <v>0</v>
      </c>
      <c r="P619">
        <v>32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20.05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3004839</v>
      </c>
      <c r="B620">
        <v>1</v>
      </c>
      <c r="C620" t="s">
        <v>106</v>
      </c>
      <c r="D620" t="s">
        <v>120</v>
      </c>
      <c r="E620" t="s">
        <v>153</v>
      </c>
      <c r="F620" t="s">
        <v>1981</v>
      </c>
      <c r="G620" t="s">
        <v>196</v>
      </c>
      <c r="H620" t="s">
        <v>58</v>
      </c>
      <c r="I620" t="s">
        <v>129</v>
      </c>
      <c r="J620" t="s">
        <v>130</v>
      </c>
      <c r="K620" t="s">
        <v>131</v>
      </c>
      <c r="L620" t="s">
        <v>1982</v>
      </c>
      <c r="M620" t="s">
        <v>1983</v>
      </c>
      <c r="N620">
        <v>7.44</v>
      </c>
      <c r="O620">
        <v>7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52.08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3004335</v>
      </c>
      <c r="B621">
        <v>1</v>
      </c>
      <c r="C621" t="s">
        <v>75</v>
      </c>
      <c r="D621" t="s">
        <v>81</v>
      </c>
      <c r="E621" t="s">
        <v>140</v>
      </c>
      <c r="F621" t="s">
        <v>1984</v>
      </c>
      <c r="G621" t="s">
        <v>142</v>
      </c>
      <c r="H621" t="s">
        <v>61</v>
      </c>
      <c r="I621" t="s">
        <v>129</v>
      </c>
      <c r="J621" t="s">
        <v>130</v>
      </c>
      <c r="K621" t="s">
        <v>131</v>
      </c>
      <c r="L621" t="s">
        <v>1985</v>
      </c>
      <c r="M621" t="s">
        <v>1986</v>
      </c>
      <c r="N621">
        <v>1.617</v>
      </c>
      <c r="O621">
        <v>0</v>
      </c>
      <c r="P621">
        <v>334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540.07000000000005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3004870</v>
      </c>
      <c r="B622">
        <v>1</v>
      </c>
      <c r="C622" t="s">
        <v>75</v>
      </c>
      <c r="D622" t="s">
        <v>86</v>
      </c>
      <c r="E622" t="s">
        <v>145</v>
      </c>
      <c r="F622" t="s">
        <v>1987</v>
      </c>
      <c r="G622" t="s">
        <v>206</v>
      </c>
      <c r="H622" t="s">
        <v>61</v>
      </c>
      <c r="I622" t="s">
        <v>129</v>
      </c>
      <c r="J622" t="s">
        <v>130</v>
      </c>
      <c r="K622" t="s">
        <v>131</v>
      </c>
      <c r="L622" t="s">
        <v>1988</v>
      </c>
      <c r="M622" t="s">
        <v>1989</v>
      </c>
      <c r="N622">
        <v>6.1189999999999998</v>
      </c>
      <c r="O622">
        <v>0</v>
      </c>
      <c r="P622">
        <v>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6.12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3012090</v>
      </c>
      <c r="B623">
        <v>1</v>
      </c>
      <c r="C623" t="s">
        <v>106</v>
      </c>
      <c r="D623" t="s">
        <v>121</v>
      </c>
      <c r="E623" t="s">
        <v>140</v>
      </c>
      <c r="F623" t="s">
        <v>1990</v>
      </c>
      <c r="G623" t="s">
        <v>161</v>
      </c>
      <c r="H623" t="s">
        <v>61</v>
      </c>
      <c r="I623" t="s">
        <v>129</v>
      </c>
      <c r="J623" t="s">
        <v>130</v>
      </c>
      <c r="K623" t="s">
        <v>131</v>
      </c>
      <c r="L623" t="s">
        <v>1991</v>
      </c>
      <c r="M623" t="s">
        <v>1992</v>
      </c>
      <c r="N623">
        <v>0.29899999999999999</v>
      </c>
      <c r="O623">
        <v>0</v>
      </c>
      <c r="P623">
        <v>35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10.46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3015108</v>
      </c>
      <c r="B624">
        <v>1</v>
      </c>
      <c r="C624" t="s">
        <v>75</v>
      </c>
      <c r="D624" t="s">
        <v>85</v>
      </c>
      <c r="E624" t="s">
        <v>145</v>
      </c>
      <c r="F624" t="s">
        <v>1993</v>
      </c>
      <c r="G624" t="s">
        <v>256</v>
      </c>
      <c r="H624" t="s">
        <v>61</v>
      </c>
      <c r="I624" t="s">
        <v>129</v>
      </c>
      <c r="J624" t="s">
        <v>130</v>
      </c>
      <c r="K624" t="s">
        <v>131</v>
      </c>
      <c r="L624" t="s">
        <v>1994</v>
      </c>
      <c r="M624" t="s">
        <v>1995</v>
      </c>
      <c r="N624">
        <v>1.476</v>
      </c>
      <c r="O624">
        <v>0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1.48</v>
      </c>
      <c r="Y624">
        <v>0</v>
      </c>
      <c r="Z624">
        <v>0</v>
      </c>
    </row>
    <row r="625" spans="1:26" x14ac:dyDescent="0.3">
      <c r="A625">
        <v>3004444</v>
      </c>
      <c r="B625">
        <v>1</v>
      </c>
      <c r="C625" t="s">
        <v>75</v>
      </c>
      <c r="D625" t="s">
        <v>91</v>
      </c>
      <c r="E625" t="s">
        <v>164</v>
      </c>
      <c r="F625" t="s">
        <v>1996</v>
      </c>
      <c r="G625" t="s">
        <v>185</v>
      </c>
      <c r="H625" t="s">
        <v>61</v>
      </c>
      <c r="I625" t="s">
        <v>129</v>
      </c>
      <c r="J625" t="s">
        <v>130</v>
      </c>
      <c r="K625" t="s">
        <v>131</v>
      </c>
      <c r="L625" t="s">
        <v>1997</v>
      </c>
      <c r="M625" t="s">
        <v>1998</v>
      </c>
      <c r="N625">
        <v>3.2469999999999999</v>
      </c>
      <c r="O625">
        <v>0</v>
      </c>
      <c r="P625">
        <v>54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175.34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3005042</v>
      </c>
      <c r="B626">
        <v>1</v>
      </c>
      <c r="C626" t="s">
        <v>75</v>
      </c>
      <c r="D626" t="s">
        <v>97</v>
      </c>
      <c r="E626" t="s">
        <v>140</v>
      </c>
      <c r="F626" t="s">
        <v>700</v>
      </c>
      <c r="G626" t="s">
        <v>142</v>
      </c>
      <c r="H626" t="s">
        <v>61</v>
      </c>
      <c r="I626" t="s">
        <v>129</v>
      </c>
      <c r="J626" t="s">
        <v>130</v>
      </c>
      <c r="K626" t="s">
        <v>131</v>
      </c>
      <c r="L626" t="s">
        <v>1999</v>
      </c>
      <c r="M626" t="s">
        <v>2000</v>
      </c>
      <c r="N626">
        <v>2.1589999999999998</v>
      </c>
      <c r="O626">
        <v>0</v>
      </c>
      <c r="P626">
        <v>87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187.84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3004353</v>
      </c>
      <c r="B627">
        <v>1</v>
      </c>
      <c r="C627" t="s">
        <v>106</v>
      </c>
      <c r="D627" t="s">
        <v>120</v>
      </c>
      <c r="E627" t="s">
        <v>140</v>
      </c>
      <c r="F627" t="s">
        <v>2001</v>
      </c>
      <c r="G627" t="s">
        <v>166</v>
      </c>
      <c r="H627" t="s">
        <v>61</v>
      </c>
      <c r="I627" t="s">
        <v>129</v>
      </c>
      <c r="J627" t="s">
        <v>130</v>
      </c>
      <c r="K627" t="s">
        <v>131</v>
      </c>
      <c r="L627" t="s">
        <v>2002</v>
      </c>
      <c r="M627" t="s">
        <v>2003</v>
      </c>
      <c r="N627">
        <v>1.135</v>
      </c>
      <c r="O627">
        <v>0</v>
      </c>
      <c r="P627">
        <v>32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36.340000000000003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3004842</v>
      </c>
      <c r="B628">
        <v>1</v>
      </c>
      <c r="C628" t="s">
        <v>75</v>
      </c>
      <c r="D628" t="s">
        <v>103</v>
      </c>
      <c r="E628" t="s">
        <v>145</v>
      </c>
      <c r="F628" t="s">
        <v>2004</v>
      </c>
      <c r="G628" t="s">
        <v>147</v>
      </c>
      <c r="H628" t="s">
        <v>61</v>
      </c>
      <c r="I628" t="s">
        <v>129</v>
      </c>
      <c r="J628" t="s">
        <v>130</v>
      </c>
      <c r="K628" t="s">
        <v>131</v>
      </c>
      <c r="L628" t="s">
        <v>2005</v>
      </c>
      <c r="M628" t="s">
        <v>2006</v>
      </c>
      <c r="N628">
        <v>2.2189999999999999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2.2200000000000002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3004967</v>
      </c>
      <c r="B629">
        <v>1</v>
      </c>
      <c r="C629" t="s">
        <v>75</v>
      </c>
      <c r="D629" t="s">
        <v>99</v>
      </c>
      <c r="E629" t="s">
        <v>140</v>
      </c>
      <c r="F629" t="s">
        <v>2007</v>
      </c>
      <c r="G629" t="s">
        <v>142</v>
      </c>
      <c r="H629" t="s">
        <v>61</v>
      </c>
      <c r="I629" t="s">
        <v>129</v>
      </c>
      <c r="J629" t="s">
        <v>130</v>
      </c>
      <c r="K629" t="s">
        <v>131</v>
      </c>
      <c r="L629" t="s">
        <v>2008</v>
      </c>
      <c r="M629" t="s">
        <v>2009</v>
      </c>
      <c r="N629">
        <v>4.1529999999999996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46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191.04</v>
      </c>
    </row>
    <row r="630" spans="1:26" x14ac:dyDescent="0.3">
      <c r="A630">
        <v>3012023</v>
      </c>
      <c r="B630">
        <v>2</v>
      </c>
      <c r="C630" t="s">
        <v>75</v>
      </c>
      <c r="D630" t="s">
        <v>89</v>
      </c>
      <c r="E630" t="s">
        <v>153</v>
      </c>
      <c r="F630" t="s">
        <v>2010</v>
      </c>
      <c r="G630" t="s">
        <v>128</v>
      </c>
      <c r="H630" t="s">
        <v>58</v>
      </c>
      <c r="I630" t="s">
        <v>129</v>
      </c>
      <c r="J630" t="s">
        <v>130</v>
      </c>
      <c r="K630" t="s">
        <v>131</v>
      </c>
      <c r="L630" t="s">
        <v>2011</v>
      </c>
      <c r="M630" t="s">
        <v>2012</v>
      </c>
      <c r="N630">
        <v>2.3860000000000001</v>
      </c>
      <c r="O630">
        <v>1</v>
      </c>
      <c r="P630">
        <v>974</v>
      </c>
      <c r="Q630">
        <v>0</v>
      </c>
      <c r="R630">
        <v>0</v>
      </c>
      <c r="S630">
        <v>0</v>
      </c>
      <c r="T630">
        <v>0</v>
      </c>
      <c r="U630">
        <v>2.39</v>
      </c>
      <c r="V630">
        <v>2324.16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3004426</v>
      </c>
      <c r="B631">
        <v>1</v>
      </c>
      <c r="C631" t="s">
        <v>106</v>
      </c>
      <c r="D631" t="s">
        <v>118</v>
      </c>
      <c r="E631" t="s">
        <v>126</v>
      </c>
      <c r="F631" t="s">
        <v>1442</v>
      </c>
      <c r="G631" t="s">
        <v>128</v>
      </c>
      <c r="H631" t="s">
        <v>58</v>
      </c>
      <c r="I631" t="s">
        <v>129</v>
      </c>
      <c r="J631" t="s">
        <v>130</v>
      </c>
      <c r="K631" t="s">
        <v>131</v>
      </c>
      <c r="L631" t="s">
        <v>2013</v>
      </c>
      <c r="M631" t="s">
        <v>2014</v>
      </c>
      <c r="N631">
        <v>0.56599999999999995</v>
      </c>
      <c r="O631">
        <v>0</v>
      </c>
      <c r="P631">
        <v>0</v>
      </c>
      <c r="Q631">
        <v>0</v>
      </c>
      <c r="R631">
        <v>0</v>
      </c>
      <c r="S631">
        <v>4</v>
      </c>
      <c r="T631">
        <v>1118</v>
      </c>
      <c r="U631">
        <v>0</v>
      </c>
      <c r="V631">
        <v>0</v>
      </c>
      <c r="W631">
        <v>0</v>
      </c>
      <c r="X631">
        <v>0</v>
      </c>
      <c r="Y631">
        <v>2.2599999999999998</v>
      </c>
      <c r="Z631">
        <v>632.29</v>
      </c>
    </row>
    <row r="632" spans="1:26" x14ac:dyDescent="0.3">
      <c r="A632">
        <v>3004318</v>
      </c>
      <c r="B632">
        <v>1</v>
      </c>
      <c r="C632" t="s">
        <v>75</v>
      </c>
      <c r="D632" t="s">
        <v>83</v>
      </c>
      <c r="E632" t="s">
        <v>221</v>
      </c>
      <c r="F632" t="s">
        <v>2015</v>
      </c>
      <c r="G632" t="s">
        <v>602</v>
      </c>
      <c r="H632" t="s">
        <v>58</v>
      </c>
      <c r="I632" t="s">
        <v>129</v>
      </c>
      <c r="J632" t="s">
        <v>130</v>
      </c>
      <c r="K632" t="s">
        <v>131</v>
      </c>
      <c r="L632" t="s">
        <v>2016</v>
      </c>
      <c r="M632" t="s">
        <v>2017</v>
      </c>
      <c r="N632">
        <v>1.2689999999999999</v>
      </c>
      <c r="O632">
        <v>0</v>
      </c>
      <c r="P632">
        <v>0</v>
      </c>
      <c r="Q632">
        <v>3</v>
      </c>
      <c r="R632">
        <v>748</v>
      </c>
      <c r="S632">
        <v>0</v>
      </c>
      <c r="T632">
        <v>0</v>
      </c>
      <c r="U632">
        <v>0</v>
      </c>
      <c r="V632">
        <v>0</v>
      </c>
      <c r="W632">
        <v>3.81</v>
      </c>
      <c r="X632">
        <v>948.92</v>
      </c>
      <c r="Y632">
        <v>0</v>
      </c>
      <c r="Z632">
        <v>0</v>
      </c>
    </row>
    <row r="633" spans="1:26" x14ac:dyDescent="0.3">
      <c r="A633">
        <v>3007812</v>
      </c>
      <c r="B633">
        <v>1</v>
      </c>
      <c r="C633" t="s">
        <v>75</v>
      </c>
      <c r="D633" t="s">
        <v>86</v>
      </c>
      <c r="E633" t="s">
        <v>164</v>
      </c>
      <c r="F633" t="s">
        <v>2018</v>
      </c>
      <c r="G633" t="s">
        <v>206</v>
      </c>
      <c r="H633" t="s">
        <v>61</v>
      </c>
      <c r="I633" t="s">
        <v>129</v>
      </c>
      <c r="J633" t="s">
        <v>130</v>
      </c>
      <c r="K633" t="s">
        <v>131</v>
      </c>
      <c r="L633" t="s">
        <v>2019</v>
      </c>
      <c r="M633" t="s">
        <v>2020</v>
      </c>
      <c r="N633">
        <v>0.374</v>
      </c>
      <c r="O633">
        <v>0</v>
      </c>
      <c r="P633">
        <v>23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8.61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3002842</v>
      </c>
      <c r="B634">
        <v>1</v>
      </c>
      <c r="C634" t="s">
        <v>75</v>
      </c>
      <c r="D634" t="s">
        <v>77</v>
      </c>
      <c r="E634" t="s">
        <v>126</v>
      </c>
      <c r="F634" t="s">
        <v>2021</v>
      </c>
      <c r="G634" t="s">
        <v>128</v>
      </c>
      <c r="H634" t="s">
        <v>58</v>
      </c>
      <c r="I634" t="s">
        <v>129</v>
      </c>
      <c r="J634" t="s">
        <v>130</v>
      </c>
      <c r="K634" t="s">
        <v>131</v>
      </c>
      <c r="L634" t="s">
        <v>2022</v>
      </c>
      <c r="M634" t="s">
        <v>2023</v>
      </c>
      <c r="N634">
        <v>0.71699999999999997</v>
      </c>
      <c r="O634">
        <v>0</v>
      </c>
      <c r="P634">
        <v>3</v>
      </c>
      <c r="Q634">
        <v>0</v>
      </c>
      <c r="R634">
        <v>0</v>
      </c>
      <c r="S634">
        <v>2</v>
      </c>
      <c r="T634">
        <v>324</v>
      </c>
      <c r="U634">
        <v>0</v>
      </c>
      <c r="V634">
        <v>2.15</v>
      </c>
      <c r="W634">
        <v>0</v>
      </c>
      <c r="X634">
        <v>0</v>
      </c>
      <c r="Y634">
        <v>1.43</v>
      </c>
      <c r="Z634">
        <v>232.29</v>
      </c>
    </row>
    <row r="635" spans="1:26" x14ac:dyDescent="0.3">
      <c r="A635">
        <v>3015122</v>
      </c>
      <c r="B635">
        <v>1</v>
      </c>
      <c r="C635" t="s">
        <v>106</v>
      </c>
      <c r="D635" t="s">
        <v>116</v>
      </c>
      <c r="E635" t="s">
        <v>140</v>
      </c>
      <c r="F635" t="s">
        <v>2024</v>
      </c>
      <c r="G635" t="s">
        <v>142</v>
      </c>
      <c r="H635" t="s">
        <v>61</v>
      </c>
      <c r="I635" t="s">
        <v>129</v>
      </c>
      <c r="J635" t="s">
        <v>130</v>
      </c>
      <c r="K635" t="s">
        <v>131</v>
      </c>
      <c r="L635" t="s">
        <v>2025</v>
      </c>
      <c r="M635" t="s">
        <v>2026</v>
      </c>
      <c r="N635">
        <v>2.492</v>
      </c>
      <c r="O635">
        <v>0</v>
      </c>
      <c r="P635">
        <v>0</v>
      </c>
      <c r="Q635">
        <v>0</v>
      </c>
      <c r="R635">
        <v>11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27.41</v>
      </c>
      <c r="Y635">
        <v>0</v>
      </c>
      <c r="Z635">
        <v>0</v>
      </c>
    </row>
    <row r="636" spans="1:26" x14ac:dyDescent="0.3">
      <c r="A636">
        <v>3004265</v>
      </c>
      <c r="B636">
        <v>1</v>
      </c>
      <c r="C636" t="s">
        <v>75</v>
      </c>
      <c r="D636" t="s">
        <v>85</v>
      </c>
      <c r="E636" t="s">
        <v>164</v>
      </c>
      <c r="F636" t="s">
        <v>2027</v>
      </c>
      <c r="G636" t="s">
        <v>142</v>
      </c>
      <c r="H636" t="s">
        <v>61</v>
      </c>
      <c r="I636" t="s">
        <v>129</v>
      </c>
      <c r="J636" t="s">
        <v>130</v>
      </c>
      <c r="K636" t="s">
        <v>131</v>
      </c>
      <c r="L636" t="s">
        <v>2028</v>
      </c>
      <c r="M636" t="s">
        <v>2029</v>
      </c>
      <c r="N636">
        <v>1.1759999999999999</v>
      </c>
      <c r="O636">
        <v>0</v>
      </c>
      <c r="P636">
        <v>0</v>
      </c>
      <c r="Q636">
        <v>0</v>
      </c>
      <c r="R636">
        <v>222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261.11</v>
      </c>
      <c r="Y636">
        <v>0</v>
      </c>
      <c r="Z636">
        <v>0</v>
      </c>
    </row>
    <row r="637" spans="1:26" x14ac:dyDescent="0.3">
      <c r="A637">
        <v>3010281</v>
      </c>
      <c r="B637">
        <v>1</v>
      </c>
      <c r="C637" t="s">
        <v>75</v>
      </c>
      <c r="D637" t="s">
        <v>81</v>
      </c>
      <c r="E637" t="s">
        <v>145</v>
      </c>
      <c r="F637" t="s">
        <v>2030</v>
      </c>
      <c r="G637" t="s">
        <v>206</v>
      </c>
      <c r="H637" t="s">
        <v>61</v>
      </c>
      <c r="I637" t="s">
        <v>129</v>
      </c>
      <c r="J637" t="s">
        <v>130</v>
      </c>
      <c r="K637" t="s">
        <v>131</v>
      </c>
      <c r="L637" t="s">
        <v>2031</v>
      </c>
      <c r="M637" t="s">
        <v>2032</v>
      </c>
      <c r="N637">
        <v>3.5659999999999998</v>
      </c>
      <c r="O637">
        <v>0</v>
      </c>
      <c r="P637">
        <v>9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32.090000000000003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3009152</v>
      </c>
      <c r="B638">
        <v>1</v>
      </c>
      <c r="C638" t="s">
        <v>75</v>
      </c>
      <c r="D638" t="s">
        <v>83</v>
      </c>
      <c r="E638" t="s">
        <v>221</v>
      </c>
      <c r="F638" t="s">
        <v>2033</v>
      </c>
      <c r="G638" t="s">
        <v>161</v>
      </c>
      <c r="H638" t="s">
        <v>58</v>
      </c>
      <c r="I638" t="s">
        <v>129</v>
      </c>
      <c r="J638" t="s">
        <v>130</v>
      </c>
      <c r="K638" t="s">
        <v>131</v>
      </c>
      <c r="L638" t="s">
        <v>2034</v>
      </c>
      <c r="M638" t="s">
        <v>2035</v>
      </c>
      <c r="N638">
        <v>0.59899999999999998</v>
      </c>
      <c r="O638">
        <v>0</v>
      </c>
      <c r="P638">
        <v>0</v>
      </c>
      <c r="Q638">
        <v>0</v>
      </c>
      <c r="R638">
        <v>0</v>
      </c>
      <c r="S638">
        <v>5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2.99</v>
      </c>
      <c r="Z638">
        <v>0</v>
      </c>
    </row>
    <row r="639" spans="1:26" x14ac:dyDescent="0.3">
      <c r="A639">
        <v>3004948</v>
      </c>
      <c r="B639">
        <v>1</v>
      </c>
      <c r="C639" t="s">
        <v>106</v>
      </c>
      <c r="D639" t="s">
        <v>113</v>
      </c>
      <c r="E639" t="s">
        <v>153</v>
      </c>
      <c r="F639" t="s">
        <v>2036</v>
      </c>
      <c r="G639" t="s">
        <v>746</v>
      </c>
      <c r="H639" t="s">
        <v>58</v>
      </c>
      <c r="I639" t="s">
        <v>129</v>
      </c>
      <c r="J639" t="s">
        <v>130</v>
      </c>
      <c r="K639" t="s">
        <v>131</v>
      </c>
      <c r="L639" t="s">
        <v>2037</v>
      </c>
      <c r="M639" t="s">
        <v>2038</v>
      </c>
      <c r="N639">
        <v>2.2189999999999999</v>
      </c>
      <c r="O639">
        <v>0</v>
      </c>
      <c r="P639">
        <v>0</v>
      </c>
      <c r="Q639">
        <v>6</v>
      </c>
      <c r="R639">
        <v>85</v>
      </c>
      <c r="S639">
        <v>0</v>
      </c>
      <c r="T639">
        <v>0</v>
      </c>
      <c r="U639">
        <v>0</v>
      </c>
      <c r="V639">
        <v>0</v>
      </c>
      <c r="W639">
        <v>13.31</v>
      </c>
      <c r="X639">
        <v>188.61</v>
      </c>
      <c r="Y639">
        <v>0</v>
      </c>
      <c r="Z639">
        <v>0</v>
      </c>
    </row>
    <row r="640" spans="1:26" x14ac:dyDescent="0.3">
      <c r="A640">
        <v>3008522</v>
      </c>
      <c r="B640">
        <v>1</v>
      </c>
      <c r="C640" t="s">
        <v>106</v>
      </c>
      <c r="D640" t="s">
        <v>111</v>
      </c>
      <c r="E640" t="s">
        <v>140</v>
      </c>
      <c r="F640" t="s">
        <v>2039</v>
      </c>
      <c r="G640" t="s">
        <v>161</v>
      </c>
      <c r="H640" t="s">
        <v>61</v>
      </c>
      <c r="I640" t="s">
        <v>129</v>
      </c>
      <c r="J640" t="s">
        <v>130</v>
      </c>
      <c r="K640" t="s">
        <v>131</v>
      </c>
      <c r="L640" t="s">
        <v>2040</v>
      </c>
      <c r="M640" t="s">
        <v>2041</v>
      </c>
      <c r="N640">
        <v>0.95199999999999996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20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19.04</v>
      </c>
    </row>
    <row r="641" spans="1:26" x14ac:dyDescent="0.3">
      <c r="A641">
        <v>3004975</v>
      </c>
      <c r="B641">
        <v>1</v>
      </c>
      <c r="C641" t="s">
        <v>106</v>
      </c>
      <c r="D641" t="s">
        <v>121</v>
      </c>
      <c r="E641" t="s">
        <v>145</v>
      </c>
      <c r="F641" t="s">
        <v>2042</v>
      </c>
      <c r="G641" t="s">
        <v>147</v>
      </c>
      <c r="H641" t="s">
        <v>61</v>
      </c>
      <c r="I641" t="s">
        <v>129</v>
      </c>
      <c r="J641" t="s">
        <v>130</v>
      </c>
      <c r="K641" t="s">
        <v>131</v>
      </c>
      <c r="L641" t="s">
        <v>2043</v>
      </c>
      <c r="M641" t="s">
        <v>2044</v>
      </c>
      <c r="N641">
        <v>2.8170000000000002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2.82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3001540</v>
      </c>
      <c r="B642">
        <v>1</v>
      </c>
      <c r="C642" t="s">
        <v>106</v>
      </c>
      <c r="D642" t="s">
        <v>108</v>
      </c>
      <c r="E642" t="s">
        <v>126</v>
      </c>
      <c r="F642" t="s">
        <v>2045</v>
      </c>
      <c r="G642" t="s">
        <v>374</v>
      </c>
      <c r="H642" t="s">
        <v>58</v>
      </c>
      <c r="I642" t="s">
        <v>129</v>
      </c>
      <c r="J642" t="s">
        <v>130</v>
      </c>
      <c r="K642" t="s">
        <v>137</v>
      </c>
      <c r="L642" t="s">
        <v>2046</v>
      </c>
      <c r="M642" t="s">
        <v>2047</v>
      </c>
      <c r="N642">
        <v>0.26800000000000002</v>
      </c>
      <c r="O642">
        <v>107</v>
      </c>
      <c r="P642">
        <v>2518</v>
      </c>
      <c r="Q642">
        <v>18</v>
      </c>
      <c r="R642">
        <v>46</v>
      </c>
      <c r="S642">
        <v>81</v>
      </c>
      <c r="T642">
        <v>1116</v>
      </c>
      <c r="U642">
        <v>28.71</v>
      </c>
      <c r="V642">
        <v>675.66</v>
      </c>
      <c r="W642">
        <v>4.83</v>
      </c>
      <c r="X642">
        <v>12.34</v>
      </c>
      <c r="Y642">
        <v>21.74</v>
      </c>
      <c r="Z642">
        <v>299.45999999999998</v>
      </c>
    </row>
    <row r="643" spans="1:26" x14ac:dyDescent="0.3">
      <c r="A643">
        <v>3004987</v>
      </c>
      <c r="B643">
        <v>1</v>
      </c>
      <c r="C643" t="s">
        <v>75</v>
      </c>
      <c r="D643" t="s">
        <v>85</v>
      </c>
      <c r="E643" t="s">
        <v>145</v>
      </c>
      <c r="F643" t="s">
        <v>2048</v>
      </c>
      <c r="G643" t="s">
        <v>206</v>
      </c>
      <c r="H643" t="s">
        <v>61</v>
      </c>
      <c r="I643" t="s">
        <v>129</v>
      </c>
      <c r="J643" t="s">
        <v>130</v>
      </c>
      <c r="K643" t="s">
        <v>131</v>
      </c>
      <c r="L643" t="s">
        <v>2049</v>
      </c>
      <c r="M643" t="s">
        <v>2050</v>
      </c>
      <c r="N643">
        <v>1.323</v>
      </c>
      <c r="O643">
        <v>0</v>
      </c>
      <c r="P643">
        <v>0</v>
      </c>
      <c r="Q643">
        <v>0</v>
      </c>
      <c r="R643">
        <v>2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2.65</v>
      </c>
      <c r="Y643">
        <v>0</v>
      </c>
      <c r="Z643">
        <v>0</v>
      </c>
    </row>
    <row r="644" spans="1:26" x14ac:dyDescent="0.3">
      <c r="A644">
        <v>3009178</v>
      </c>
      <c r="B644">
        <v>1</v>
      </c>
      <c r="C644" t="s">
        <v>75</v>
      </c>
      <c r="D644" t="s">
        <v>104</v>
      </c>
      <c r="E644" t="s">
        <v>140</v>
      </c>
      <c r="F644" t="s">
        <v>2051</v>
      </c>
      <c r="G644" t="s">
        <v>452</v>
      </c>
      <c r="H644" t="s">
        <v>61</v>
      </c>
      <c r="I644" t="s">
        <v>129</v>
      </c>
      <c r="J644" t="s">
        <v>130</v>
      </c>
      <c r="K644" t="s">
        <v>131</v>
      </c>
      <c r="L644" t="s">
        <v>2052</v>
      </c>
      <c r="M644" t="s">
        <v>2053</v>
      </c>
      <c r="N644">
        <v>1.732</v>
      </c>
      <c r="O644">
        <v>0</v>
      </c>
      <c r="P644">
        <v>158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273.64999999999998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3019540</v>
      </c>
      <c r="B645">
        <v>1</v>
      </c>
      <c r="C645" t="s">
        <v>75</v>
      </c>
      <c r="D645" t="s">
        <v>74</v>
      </c>
      <c r="E645" t="s">
        <v>153</v>
      </c>
      <c r="F645" t="s">
        <v>2054</v>
      </c>
      <c r="G645" t="s">
        <v>196</v>
      </c>
      <c r="H645" t="s">
        <v>58</v>
      </c>
      <c r="I645" t="s">
        <v>129</v>
      </c>
      <c r="J645" t="s">
        <v>130</v>
      </c>
      <c r="K645" t="s">
        <v>131</v>
      </c>
      <c r="L645" t="s">
        <v>2055</v>
      </c>
      <c r="M645" t="s">
        <v>2056</v>
      </c>
      <c r="N645">
        <v>3.5910000000000002</v>
      </c>
      <c r="O645">
        <v>5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17.95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3005004</v>
      </c>
      <c r="B646">
        <v>1</v>
      </c>
      <c r="C646" t="s">
        <v>75</v>
      </c>
      <c r="D646" t="s">
        <v>104</v>
      </c>
      <c r="E646" t="s">
        <v>140</v>
      </c>
      <c r="F646" t="s">
        <v>2057</v>
      </c>
      <c r="G646" t="s">
        <v>142</v>
      </c>
      <c r="H646" t="s">
        <v>61</v>
      </c>
      <c r="I646" t="s">
        <v>129</v>
      </c>
      <c r="J646" t="s">
        <v>130</v>
      </c>
      <c r="K646" t="s">
        <v>131</v>
      </c>
      <c r="L646" t="s">
        <v>2058</v>
      </c>
      <c r="M646" t="s">
        <v>2059</v>
      </c>
      <c r="N646">
        <v>1.518</v>
      </c>
      <c r="O646">
        <v>0</v>
      </c>
      <c r="P646">
        <v>89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135.1</v>
      </c>
      <c r="W646">
        <v>0</v>
      </c>
      <c r="X646">
        <v>0</v>
      </c>
      <c r="Y646">
        <v>0</v>
      </c>
      <c r="Z646">
        <v>0</v>
      </c>
    </row>
    <row r="647" spans="1:26" x14ac:dyDescent="0.3">
      <c r="A647">
        <v>3001529</v>
      </c>
      <c r="B647">
        <v>1</v>
      </c>
      <c r="C647" t="s">
        <v>106</v>
      </c>
      <c r="D647" t="s">
        <v>116</v>
      </c>
      <c r="E647" t="s">
        <v>221</v>
      </c>
      <c r="F647" t="s">
        <v>2060</v>
      </c>
      <c r="G647" t="s">
        <v>374</v>
      </c>
      <c r="H647" t="s">
        <v>58</v>
      </c>
      <c r="I647" t="s">
        <v>129</v>
      </c>
      <c r="J647" t="s">
        <v>130</v>
      </c>
      <c r="K647" t="s">
        <v>137</v>
      </c>
      <c r="L647" t="s">
        <v>2061</v>
      </c>
      <c r="M647" t="s">
        <v>2062</v>
      </c>
      <c r="N647">
        <v>0.40200000000000002</v>
      </c>
      <c r="O647">
        <v>8</v>
      </c>
      <c r="P647">
        <v>5</v>
      </c>
      <c r="Q647">
        <v>91</v>
      </c>
      <c r="R647">
        <v>6951</v>
      </c>
      <c r="S647">
        <v>203</v>
      </c>
      <c r="T647">
        <v>3775</v>
      </c>
      <c r="U647">
        <v>3.22</v>
      </c>
      <c r="V647">
        <v>2.0099999999999998</v>
      </c>
      <c r="W647">
        <v>36.58</v>
      </c>
      <c r="X647">
        <v>2793.92</v>
      </c>
      <c r="Y647">
        <v>81.59</v>
      </c>
      <c r="Z647">
        <v>1517.34</v>
      </c>
    </row>
    <row r="648" spans="1:26" x14ac:dyDescent="0.3">
      <c r="A648">
        <v>3005063</v>
      </c>
      <c r="B648">
        <v>1</v>
      </c>
      <c r="C648" t="s">
        <v>75</v>
      </c>
      <c r="D648" t="s">
        <v>99</v>
      </c>
      <c r="E648" t="s">
        <v>145</v>
      </c>
      <c r="F648" t="s">
        <v>2063</v>
      </c>
      <c r="G648" t="s">
        <v>256</v>
      </c>
      <c r="H648" t="s">
        <v>61</v>
      </c>
      <c r="I648" t="s">
        <v>129</v>
      </c>
      <c r="J648" t="s">
        <v>130</v>
      </c>
      <c r="K648" t="s">
        <v>131</v>
      </c>
      <c r="L648" t="s">
        <v>2064</v>
      </c>
      <c r="M648" t="s">
        <v>2065</v>
      </c>
      <c r="N648">
        <v>1.028</v>
      </c>
      <c r="O648">
        <v>0</v>
      </c>
      <c r="P648">
        <v>8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8.2200000000000006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3005041</v>
      </c>
      <c r="B649">
        <v>1</v>
      </c>
      <c r="C649" t="s">
        <v>75</v>
      </c>
      <c r="D649" t="s">
        <v>81</v>
      </c>
      <c r="E649" t="s">
        <v>145</v>
      </c>
      <c r="F649" t="s">
        <v>2066</v>
      </c>
      <c r="G649" t="s">
        <v>256</v>
      </c>
      <c r="H649" t="s">
        <v>61</v>
      </c>
      <c r="I649" t="s">
        <v>129</v>
      </c>
      <c r="J649" t="s">
        <v>130</v>
      </c>
      <c r="K649" t="s">
        <v>131</v>
      </c>
      <c r="L649" t="s">
        <v>2067</v>
      </c>
      <c r="M649" t="s">
        <v>2068</v>
      </c>
      <c r="N649">
        <v>0.68500000000000005</v>
      </c>
      <c r="O649">
        <v>0</v>
      </c>
      <c r="P649">
        <v>7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4.79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3015419</v>
      </c>
      <c r="B650">
        <v>1</v>
      </c>
      <c r="C650" t="s">
        <v>75</v>
      </c>
      <c r="D650" t="s">
        <v>97</v>
      </c>
      <c r="E650" t="s">
        <v>140</v>
      </c>
      <c r="F650" t="s">
        <v>2069</v>
      </c>
      <c r="G650" t="s">
        <v>161</v>
      </c>
      <c r="H650" t="s">
        <v>61</v>
      </c>
      <c r="I650" t="s">
        <v>129</v>
      </c>
      <c r="J650" t="s">
        <v>130</v>
      </c>
      <c r="K650" t="s">
        <v>131</v>
      </c>
      <c r="L650" t="s">
        <v>2070</v>
      </c>
      <c r="M650" t="s">
        <v>2071</v>
      </c>
      <c r="N650">
        <v>1.4750000000000001</v>
      </c>
      <c r="O650">
        <v>0</v>
      </c>
      <c r="P650">
        <v>60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88.5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3005024</v>
      </c>
      <c r="B651">
        <v>1</v>
      </c>
      <c r="C651" t="s">
        <v>75</v>
      </c>
      <c r="D651" t="s">
        <v>95</v>
      </c>
      <c r="E651" t="s">
        <v>145</v>
      </c>
      <c r="F651" t="s">
        <v>2072</v>
      </c>
      <c r="G651" t="s">
        <v>147</v>
      </c>
      <c r="H651" t="s">
        <v>61</v>
      </c>
      <c r="I651" t="s">
        <v>129</v>
      </c>
      <c r="J651" t="s">
        <v>130</v>
      </c>
      <c r="K651" t="s">
        <v>131</v>
      </c>
      <c r="L651" t="s">
        <v>2073</v>
      </c>
      <c r="M651" t="s">
        <v>2074</v>
      </c>
      <c r="N651">
        <v>0.97799999999999998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0.98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3010292</v>
      </c>
      <c r="B652">
        <v>1</v>
      </c>
      <c r="C652" t="s">
        <v>75</v>
      </c>
      <c r="D652" t="s">
        <v>97</v>
      </c>
      <c r="E652" t="s">
        <v>153</v>
      </c>
      <c r="F652" t="s">
        <v>2075</v>
      </c>
      <c r="G652" t="s">
        <v>192</v>
      </c>
      <c r="H652" t="s">
        <v>58</v>
      </c>
      <c r="I652" t="s">
        <v>129</v>
      </c>
      <c r="J652" t="s">
        <v>130</v>
      </c>
      <c r="K652" t="s">
        <v>137</v>
      </c>
      <c r="L652" t="s">
        <v>2076</v>
      </c>
      <c r="M652" t="s">
        <v>2077</v>
      </c>
      <c r="N652">
        <v>8.0389999999999997</v>
      </c>
      <c r="O652">
        <v>2</v>
      </c>
      <c r="P652">
        <v>1595</v>
      </c>
      <c r="Q652">
        <v>0</v>
      </c>
      <c r="R652">
        <v>0</v>
      </c>
      <c r="S652">
        <v>0</v>
      </c>
      <c r="T652">
        <v>0</v>
      </c>
      <c r="U652">
        <v>16.079999999999998</v>
      </c>
      <c r="V652">
        <v>12822.47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3009224</v>
      </c>
      <c r="B653">
        <v>1</v>
      </c>
      <c r="C653" t="s">
        <v>106</v>
      </c>
      <c r="D653" t="s">
        <v>117</v>
      </c>
      <c r="E653" t="s">
        <v>221</v>
      </c>
      <c r="F653" t="s">
        <v>2078</v>
      </c>
      <c r="G653" t="s">
        <v>128</v>
      </c>
      <c r="H653" t="s">
        <v>58</v>
      </c>
      <c r="I653" t="s">
        <v>129</v>
      </c>
      <c r="J653" t="s">
        <v>130</v>
      </c>
      <c r="K653" t="s">
        <v>131</v>
      </c>
      <c r="L653" t="s">
        <v>2079</v>
      </c>
      <c r="M653" t="s">
        <v>2080</v>
      </c>
      <c r="N653">
        <v>1.31</v>
      </c>
      <c r="O653">
        <v>0</v>
      </c>
      <c r="P653">
        <v>553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724.22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3005133</v>
      </c>
      <c r="B654">
        <v>1</v>
      </c>
      <c r="C654" t="s">
        <v>75</v>
      </c>
      <c r="D654" t="s">
        <v>83</v>
      </c>
      <c r="E654" t="s">
        <v>145</v>
      </c>
      <c r="F654" t="s">
        <v>2081</v>
      </c>
      <c r="G654" t="s">
        <v>206</v>
      </c>
      <c r="H654" t="s">
        <v>61</v>
      </c>
      <c r="I654" t="s">
        <v>129</v>
      </c>
      <c r="J654" t="s">
        <v>130</v>
      </c>
      <c r="K654" t="s">
        <v>131</v>
      </c>
      <c r="L654" t="s">
        <v>2082</v>
      </c>
      <c r="M654" t="s">
        <v>2083</v>
      </c>
      <c r="N654">
        <v>3.16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2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6.32</v>
      </c>
    </row>
    <row r="655" spans="1:26" x14ac:dyDescent="0.3">
      <c r="A655">
        <v>3009200</v>
      </c>
      <c r="B655">
        <v>1</v>
      </c>
      <c r="C655" t="s">
        <v>106</v>
      </c>
      <c r="D655" t="s">
        <v>110</v>
      </c>
      <c r="E655" t="s">
        <v>153</v>
      </c>
      <c r="F655" t="s">
        <v>2084</v>
      </c>
      <c r="G655" t="s">
        <v>166</v>
      </c>
      <c r="H655" t="s">
        <v>58</v>
      </c>
      <c r="I655" t="s">
        <v>129</v>
      </c>
      <c r="J655" t="s">
        <v>130</v>
      </c>
      <c r="K655" t="s">
        <v>131</v>
      </c>
      <c r="L655" t="s">
        <v>2085</v>
      </c>
      <c r="M655" t="s">
        <v>2086</v>
      </c>
      <c r="N655">
        <v>2.3540000000000001</v>
      </c>
      <c r="O655">
        <v>0</v>
      </c>
      <c r="P655">
        <v>0</v>
      </c>
      <c r="Q655">
        <v>0</v>
      </c>
      <c r="R655">
        <v>86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202.46</v>
      </c>
      <c r="Y655">
        <v>0</v>
      </c>
      <c r="Z655">
        <v>0</v>
      </c>
    </row>
    <row r="656" spans="1:26" x14ac:dyDescent="0.3">
      <c r="A656">
        <v>3004322</v>
      </c>
      <c r="B656">
        <v>1</v>
      </c>
      <c r="C656" t="s">
        <v>75</v>
      </c>
      <c r="D656" t="s">
        <v>95</v>
      </c>
      <c r="E656" t="s">
        <v>140</v>
      </c>
      <c r="F656" t="s">
        <v>2087</v>
      </c>
      <c r="G656" t="s">
        <v>142</v>
      </c>
      <c r="H656" t="s">
        <v>61</v>
      </c>
      <c r="I656" t="s">
        <v>129</v>
      </c>
      <c r="J656" t="s">
        <v>130</v>
      </c>
      <c r="K656" t="s">
        <v>131</v>
      </c>
      <c r="L656" t="s">
        <v>2088</v>
      </c>
      <c r="M656" t="s">
        <v>2089</v>
      </c>
      <c r="N656">
        <v>3.395</v>
      </c>
      <c r="O656">
        <v>0</v>
      </c>
      <c r="P656">
        <v>147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499.13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3014313</v>
      </c>
      <c r="B657">
        <v>1</v>
      </c>
      <c r="C657" t="s">
        <v>106</v>
      </c>
      <c r="D657" t="s">
        <v>111</v>
      </c>
      <c r="E657" t="s">
        <v>126</v>
      </c>
      <c r="F657" t="s">
        <v>2090</v>
      </c>
      <c r="G657" t="s">
        <v>128</v>
      </c>
      <c r="H657" t="s">
        <v>58</v>
      </c>
      <c r="I657" t="s">
        <v>1703</v>
      </c>
      <c r="J657" t="s">
        <v>130</v>
      </c>
      <c r="K657" t="s">
        <v>131</v>
      </c>
      <c r="L657" t="s">
        <v>2091</v>
      </c>
      <c r="M657" t="s">
        <v>2092</v>
      </c>
      <c r="N657">
        <v>1.7999999999999999E-2</v>
      </c>
      <c r="O657">
        <v>0</v>
      </c>
      <c r="P657">
        <v>0</v>
      </c>
      <c r="Q657">
        <v>6</v>
      </c>
      <c r="R657">
        <v>349</v>
      </c>
      <c r="S657">
        <v>5</v>
      </c>
      <c r="T657">
        <v>182</v>
      </c>
      <c r="U657">
        <v>0</v>
      </c>
      <c r="V657">
        <v>0</v>
      </c>
      <c r="W657">
        <v>0.11</v>
      </c>
      <c r="X657">
        <v>6.2</v>
      </c>
      <c r="Y657">
        <v>0.09</v>
      </c>
      <c r="Z657">
        <v>3.24</v>
      </c>
    </row>
    <row r="658" spans="1:26" x14ac:dyDescent="0.3">
      <c r="A658">
        <v>3019471</v>
      </c>
      <c r="B658">
        <v>1</v>
      </c>
      <c r="C658" t="s">
        <v>106</v>
      </c>
      <c r="D658" t="s">
        <v>108</v>
      </c>
      <c r="E658" t="s">
        <v>145</v>
      </c>
      <c r="F658" t="s">
        <v>2093</v>
      </c>
      <c r="G658" t="s">
        <v>147</v>
      </c>
      <c r="H658" t="s">
        <v>61</v>
      </c>
      <c r="I658" t="s">
        <v>129</v>
      </c>
      <c r="J658" t="s">
        <v>130</v>
      </c>
      <c r="K658" t="s">
        <v>131</v>
      </c>
      <c r="L658" t="s">
        <v>2094</v>
      </c>
      <c r="M658" t="s">
        <v>2095</v>
      </c>
      <c r="N658">
        <v>2.871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2.87</v>
      </c>
    </row>
    <row r="659" spans="1:26" x14ac:dyDescent="0.3">
      <c r="A659">
        <v>3007891</v>
      </c>
      <c r="B659">
        <v>1</v>
      </c>
      <c r="C659" t="s">
        <v>75</v>
      </c>
      <c r="D659" t="s">
        <v>99</v>
      </c>
      <c r="E659" t="s">
        <v>164</v>
      </c>
      <c r="F659" t="s">
        <v>2096</v>
      </c>
      <c r="G659" t="s">
        <v>452</v>
      </c>
      <c r="H659" t="s">
        <v>61</v>
      </c>
      <c r="I659" t="s">
        <v>129</v>
      </c>
      <c r="J659" t="s">
        <v>130</v>
      </c>
      <c r="K659" t="s">
        <v>131</v>
      </c>
      <c r="L659" t="s">
        <v>2097</v>
      </c>
      <c r="M659" t="s">
        <v>2098</v>
      </c>
      <c r="N659">
        <v>1.0549999999999999</v>
      </c>
      <c r="O659">
        <v>0</v>
      </c>
      <c r="P659">
        <v>120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126.59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3008575</v>
      </c>
      <c r="B660">
        <v>1</v>
      </c>
      <c r="C660" t="s">
        <v>75</v>
      </c>
      <c r="D660" t="s">
        <v>95</v>
      </c>
      <c r="E660" t="s">
        <v>145</v>
      </c>
      <c r="F660" t="s">
        <v>2099</v>
      </c>
      <c r="G660" t="s">
        <v>147</v>
      </c>
      <c r="H660" t="s">
        <v>61</v>
      </c>
      <c r="I660" t="s">
        <v>129</v>
      </c>
      <c r="J660" t="s">
        <v>130</v>
      </c>
      <c r="K660" t="s">
        <v>131</v>
      </c>
      <c r="L660" t="s">
        <v>2100</v>
      </c>
      <c r="M660" t="s">
        <v>2101</v>
      </c>
      <c r="N660">
        <v>1.1299999999999999</v>
      </c>
      <c r="O660">
        <v>0</v>
      </c>
      <c r="P660">
        <v>3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3.39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3005427</v>
      </c>
      <c r="B661">
        <v>1</v>
      </c>
      <c r="C661" t="s">
        <v>75</v>
      </c>
      <c r="D661" t="s">
        <v>88</v>
      </c>
      <c r="E661" t="s">
        <v>153</v>
      </c>
      <c r="F661" t="s">
        <v>2102</v>
      </c>
      <c r="G661" t="s">
        <v>128</v>
      </c>
      <c r="H661" t="s">
        <v>58</v>
      </c>
      <c r="I661" t="s">
        <v>129</v>
      </c>
      <c r="J661" t="s">
        <v>130</v>
      </c>
      <c r="K661" t="s">
        <v>131</v>
      </c>
      <c r="L661" t="s">
        <v>2103</v>
      </c>
      <c r="M661" t="s">
        <v>2104</v>
      </c>
      <c r="N661">
        <v>0.72799999999999998</v>
      </c>
      <c r="O661">
        <v>18</v>
      </c>
      <c r="P661">
        <v>1189</v>
      </c>
      <c r="Q661">
        <v>0</v>
      </c>
      <c r="R661">
        <v>0</v>
      </c>
      <c r="S661">
        <v>0</v>
      </c>
      <c r="T661">
        <v>0</v>
      </c>
      <c r="U661">
        <v>13.11</v>
      </c>
      <c r="V661">
        <v>865.66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3007926</v>
      </c>
      <c r="B662">
        <v>1</v>
      </c>
      <c r="C662" t="s">
        <v>75</v>
      </c>
      <c r="D662" t="s">
        <v>104</v>
      </c>
      <c r="E662" t="s">
        <v>164</v>
      </c>
      <c r="F662" t="s">
        <v>2105</v>
      </c>
      <c r="G662" t="s">
        <v>185</v>
      </c>
      <c r="H662" t="s">
        <v>61</v>
      </c>
      <c r="I662" t="s">
        <v>129</v>
      </c>
      <c r="J662" t="s">
        <v>130</v>
      </c>
      <c r="K662" t="s">
        <v>131</v>
      </c>
      <c r="L662" t="s">
        <v>2106</v>
      </c>
      <c r="M662" t="s">
        <v>2107</v>
      </c>
      <c r="N662">
        <v>2.407</v>
      </c>
      <c r="O662">
        <v>0</v>
      </c>
      <c r="P662">
        <v>42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101.1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3007940</v>
      </c>
      <c r="B663">
        <v>1</v>
      </c>
      <c r="C663" t="s">
        <v>75</v>
      </c>
      <c r="D663" t="s">
        <v>83</v>
      </c>
      <c r="E663" t="s">
        <v>134</v>
      </c>
      <c r="F663" t="s">
        <v>2108</v>
      </c>
      <c r="G663" t="s">
        <v>2109</v>
      </c>
      <c r="H663" t="s">
        <v>58</v>
      </c>
      <c r="I663" t="s">
        <v>129</v>
      </c>
      <c r="J663" t="s">
        <v>130</v>
      </c>
      <c r="K663" t="s">
        <v>131</v>
      </c>
      <c r="L663" t="s">
        <v>2110</v>
      </c>
      <c r="M663" t="s">
        <v>2111</v>
      </c>
      <c r="N663">
        <v>2.4990000000000001</v>
      </c>
      <c r="O663">
        <v>0</v>
      </c>
      <c r="P663">
        <v>0</v>
      </c>
      <c r="Q663">
        <v>0</v>
      </c>
      <c r="R663">
        <v>1274</v>
      </c>
      <c r="S663">
        <v>6</v>
      </c>
      <c r="T663">
        <v>435</v>
      </c>
      <c r="U663">
        <v>0</v>
      </c>
      <c r="V663">
        <v>0</v>
      </c>
      <c r="W663">
        <v>0</v>
      </c>
      <c r="X663">
        <v>3183.83</v>
      </c>
      <c r="Y663">
        <v>14.99</v>
      </c>
      <c r="Z663">
        <v>1087.0999999999999</v>
      </c>
    </row>
    <row r="664" spans="1:26" x14ac:dyDescent="0.3">
      <c r="A664">
        <v>3007952</v>
      </c>
      <c r="B664">
        <v>1</v>
      </c>
      <c r="C664" t="s">
        <v>75</v>
      </c>
      <c r="D664" t="s">
        <v>83</v>
      </c>
      <c r="E664" t="s">
        <v>153</v>
      </c>
      <c r="F664" t="s">
        <v>2112</v>
      </c>
      <c r="G664" t="s">
        <v>196</v>
      </c>
      <c r="H664" t="s">
        <v>58</v>
      </c>
      <c r="I664" t="s">
        <v>129</v>
      </c>
      <c r="J664" t="s">
        <v>130</v>
      </c>
      <c r="K664" t="s">
        <v>131</v>
      </c>
      <c r="L664" t="s">
        <v>2113</v>
      </c>
      <c r="M664" t="s">
        <v>2114</v>
      </c>
      <c r="N664">
        <v>5.9610000000000003</v>
      </c>
      <c r="O664">
        <v>0</v>
      </c>
      <c r="P664">
        <v>0</v>
      </c>
      <c r="Q664">
        <v>0</v>
      </c>
      <c r="R664">
        <v>0</v>
      </c>
      <c r="S664">
        <v>5</v>
      </c>
      <c r="T664">
        <v>88</v>
      </c>
      <c r="U664">
        <v>0</v>
      </c>
      <c r="V664">
        <v>0</v>
      </c>
      <c r="W664">
        <v>0</v>
      </c>
      <c r="X664">
        <v>0</v>
      </c>
      <c r="Y664">
        <v>29.8</v>
      </c>
      <c r="Z664">
        <v>524.55999999999995</v>
      </c>
    </row>
    <row r="665" spans="1:26" x14ac:dyDescent="0.3">
      <c r="A665">
        <v>3005503</v>
      </c>
      <c r="B665">
        <v>1</v>
      </c>
      <c r="C665" t="s">
        <v>75</v>
      </c>
      <c r="D665" t="s">
        <v>95</v>
      </c>
      <c r="E665" t="s">
        <v>145</v>
      </c>
      <c r="F665" t="s">
        <v>2115</v>
      </c>
      <c r="G665" t="s">
        <v>256</v>
      </c>
      <c r="H665" t="s">
        <v>61</v>
      </c>
      <c r="I665" t="s">
        <v>129</v>
      </c>
      <c r="J665" t="s">
        <v>130</v>
      </c>
      <c r="K665" t="s">
        <v>131</v>
      </c>
      <c r="L665" t="s">
        <v>2116</v>
      </c>
      <c r="M665" t="s">
        <v>2117</v>
      </c>
      <c r="N665">
        <v>1.9830000000000001</v>
      </c>
      <c r="O665">
        <v>0</v>
      </c>
      <c r="P665">
        <v>8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15.86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3007963</v>
      </c>
      <c r="B666">
        <v>1</v>
      </c>
      <c r="C666" t="s">
        <v>75</v>
      </c>
      <c r="D666" t="s">
        <v>99</v>
      </c>
      <c r="E666" t="s">
        <v>145</v>
      </c>
      <c r="F666" t="s">
        <v>2118</v>
      </c>
      <c r="G666" t="s">
        <v>256</v>
      </c>
      <c r="H666" t="s">
        <v>61</v>
      </c>
      <c r="I666" t="s">
        <v>129</v>
      </c>
      <c r="J666" t="s">
        <v>130</v>
      </c>
      <c r="K666" t="s">
        <v>131</v>
      </c>
      <c r="L666" t="s">
        <v>2119</v>
      </c>
      <c r="M666" t="s">
        <v>2120</v>
      </c>
      <c r="N666">
        <v>1.228</v>
      </c>
      <c r="O666">
        <v>0</v>
      </c>
      <c r="P666">
        <v>14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17.190000000000001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3005468</v>
      </c>
      <c r="B667">
        <v>1</v>
      </c>
      <c r="C667" t="s">
        <v>75</v>
      </c>
      <c r="D667" t="s">
        <v>83</v>
      </c>
      <c r="E667" t="s">
        <v>221</v>
      </c>
      <c r="F667" t="s">
        <v>1834</v>
      </c>
      <c r="G667" t="s">
        <v>374</v>
      </c>
      <c r="H667" t="s">
        <v>58</v>
      </c>
      <c r="I667" t="s">
        <v>129</v>
      </c>
      <c r="J667" t="s">
        <v>130</v>
      </c>
      <c r="K667" t="s">
        <v>137</v>
      </c>
      <c r="L667" t="s">
        <v>2121</v>
      </c>
      <c r="M667" t="s">
        <v>2122</v>
      </c>
      <c r="N667">
        <v>5.2999999999999999E-2</v>
      </c>
      <c r="O667">
        <v>0</v>
      </c>
      <c r="P667">
        <v>0</v>
      </c>
      <c r="Q667">
        <v>13</v>
      </c>
      <c r="R667">
        <v>7474</v>
      </c>
      <c r="S667">
        <v>2</v>
      </c>
      <c r="T667">
        <v>2402</v>
      </c>
      <c r="U667">
        <v>0</v>
      </c>
      <c r="V667">
        <v>0</v>
      </c>
      <c r="W667">
        <v>0.69</v>
      </c>
      <c r="X667">
        <v>394.46</v>
      </c>
      <c r="Y667">
        <v>0.11</v>
      </c>
      <c r="Z667">
        <v>126.77</v>
      </c>
    </row>
    <row r="668" spans="1:26" x14ac:dyDescent="0.3">
      <c r="A668">
        <v>3007977</v>
      </c>
      <c r="B668">
        <v>1</v>
      </c>
      <c r="C668" t="s">
        <v>75</v>
      </c>
      <c r="D668" t="s">
        <v>79</v>
      </c>
      <c r="E668" t="s">
        <v>221</v>
      </c>
      <c r="F668" t="s">
        <v>826</v>
      </c>
      <c r="G668" t="s">
        <v>128</v>
      </c>
      <c r="H668" t="s">
        <v>58</v>
      </c>
      <c r="I668" t="s">
        <v>129</v>
      </c>
      <c r="J668" t="s">
        <v>130</v>
      </c>
      <c r="K668" t="s">
        <v>131</v>
      </c>
      <c r="L668" t="s">
        <v>2123</v>
      </c>
      <c r="M668" t="s">
        <v>2124</v>
      </c>
      <c r="N668">
        <v>0.50600000000000001</v>
      </c>
      <c r="O668">
        <v>0</v>
      </c>
      <c r="P668">
        <v>0</v>
      </c>
      <c r="Q668">
        <v>0</v>
      </c>
      <c r="R668">
        <v>0</v>
      </c>
      <c r="S668">
        <v>2</v>
      </c>
      <c r="T668">
        <v>314</v>
      </c>
      <c r="U668">
        <v>0</v>
      </c>
      <c r="V668">
        <v>0</v>
      </c>
      <c r="W668">
        <v>0</v>
      </c>
      <c r="X668">
        <v>0</v>
      </c>
      <c r="Y668">
        <v>1.01</v>
      </c>
      <c r="Z668">
        <v>158.74</v>
      </c>
    </row>
    <row r="669" spans="1:26" x14ac:dyDescent="0.3">
      <c r="A669">
        <v>3007990</v>
      </c>
      <c r="B669">
        <v>1</v>
      </c>
      <c r="C669" t="s">
        <v>75</v>
      </c>
      <c r="D669" t="s">
        <v>74</v>
      </c>
      <c r="E669" t="s">
        <v>221</v>
      </c>
      <c r="F669" t="s">
        <v>2125</v>
      </c>
      <c r="G669" t="s">
        <v>128</v>
      </c>
      <c r="H669" t="s">
        <v>58</v>
      </c>
      <c r="I669" t="s">
        <v>129</v>
      </c>
      <c r="J669" t="s">
        <v>130</v>
      </c>
      <c r="K669" t="s">
        <v>131</v>
      </c>
      <c r="L669" t="s">
        <v>2126</v>
      </c>
      <c r="M669" t="s">
        <v>2127</v>
      </c>
      <c r="N669">
        <v>0.89900000000000002</v>
      </c>
      <c r="O669">
        <v>2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1.8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3008701</v>
      </c>
      <c r="B670">
        <v>1</v>
      </c>
      <c r="C670" t="s">
        <v>106</v>
      </c>
      <c r="D670" t="s">
        <v>109</v>
      </c>
      <c r="E670" t="s">
        <v>164</v>
      </c>
      <c r="F670" t="s">
        <v>2128</v>
      </c>
      <c r="G670" t="s">
        <v>185</v>
      </c>
      <c r="H670" t="s">
        <v>61</v>
      </c>
      <c r="I670" t="s">
        <v>129</v>
      </c>
      <c r="J670" t="s">
        <v>130</v>
      </c>
      <c r="K670" t="s">
        <v>131</v>
      </c>
      <c r="L670" t="s">
        <v>2129</v>
      </c>
      <c r="M670" t="s">
        <v>2130</v>
      </c>
      <c r="N670">
        <v>1.3680000000000001</v>
      </c>
      <c r="O670">
        <v>0</v>
      </c>
      <c r="P670">
        <v>0</v>
      </c>
      <c r="Q670">
        <v>0</v>
      </c>
      <c r="R670">
        <v>30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41.03</v>
      </c>
      <c r="Y670">
        <v>0</v>
      </c>
      <c r="Z670">
        <v>0</v>
      </c>
    </row>
    <row r="671" spans="1:26" x14ac:dyDescent="0.3">
      <c r="A671">
        <v>3005538</v>
      </c>
      <c r="B671">
        <v>1</v>
      </c>
      <c r="C671" t="s">
        <v>75</v>
      </c>
      <c r="D671" t="s">
        <v>97</v>
      </c>
      <c r="E671" t="s">
        <v>221</v>
      </c>
      <c r="F671" t="s">
        <v>2131</v>
      </c>
      <c r="G671" t="s">
        <v>136</v>
      </c>
      <c r="H671" t="s">
        <v>58</v>
      </c>
      <c r="I671" t="s">
        <v>129</v>
      </c>
      <c r="J671" t="s">
        <v>130</v>
      </c>
      <c r="K671" t="s">
        <v>137</v>
      </c>
      <c r="L671" t="s">
        <v>2132</v>
      </c>
      <c r="M671" t="s">
        <v>2133</v>
      </c>
      <c r="N671">
        <v>1.589</v>
      </c>
      <c r="O671">
        <v>9</v>
      </c>
      <c r="P671">
        <v>453</v>
      </c>
      <c r="Q671">
        <v>0</v>
      </c>
      <c r="R671">
        <v>0</v>
      </c>
      <c r="S671">
        <v>0</v>
      </c>
      <c r="T671">
        <v>0</v>
      </c>
      <c r="U671">
        <v>14.3</v>
      </c>
      <c r="V671">
        <v>719.89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3008015</v>
      </c>
      <c r="B672">
        <v>1</v>
      </c>
      <c r="C672" t="s">
        <v>106</v>
      </c>
      <c r="D672" t="s">
        <v>122</v>
      </c>
      <c r="E672" t="s">
        <v>126</v>
      </c>
      <c r="F672" t="s">
        <v>2134</v>
      </c>
      <c r="G672" t="s">
        <v>128</v>
      </c>
      <c r="H672" t="s">
        <v>58</v>
      </c>
      <c r="I672" t="s">
        <v>129</v>
      </c>
      <c r="J672" t="s">
        <v>130</v>
      </c>
      <c r="K672" t="s">
        <v>131</v>
      </c>
      <c r="L672" t="s">
        <v>2135</v>
      </c>
      <c r="M672" t="s">
        <v>2136</v>
      </c>
      <c r="N672">
        <v>0.81299999999999994</v>
      </c>
      <c r="O672">
        <v>30</v>
      </c>
      <c r="P672">
        <v>657</v>
      </c>
      <c r="Q672">
        <v>0</v>
      </c>
      <c r="R672">
        <v>0</v>
      </c>
      <c r="S672">
        <v>0</v>
      </c>
      <c r="T672">
        <v>0</v>
      </c>
      <c r="U672">
        <v>24.38</v>
      </c>
      <c r="V672">
        <v>533.80999999999995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3009703</v>
      </c>
      <c r="B673">
        <v>1</v>
      </c>
      <c r="C673" t="s">
        <v>75</v>
      </c>
      <c r="D673" t="s">
        <v>103</v>
      </c>
      <c r="E673" t="s">
        <v>126</v>
      </c>
      <c r="F673" t="s">
        <v>2137</v>
      </c>
      <c r="G673" t="s">
        <v>128</v>
      </c>
      <c r="H673" t="s">
        <v>58</v>
      </c>
      <c r="I673" t="s">
        <v>129</v>
      </c>
      <c r="J673" t="s">
        <v>130</v>
      </c>
      <c r="K673" t="s">
        <v>131</v>
      </c>
      <c r="L673" t="s">
        <v>2138</v>
      </c>
      <c r="M673" t="s">
        <v>2139</v>
      </c>
      <c r="N673">
        <v>0.97</v>
      </c>
      <c r="O673">
        <v>11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10.67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3009706</v>
      </c>
      <c r="B674">
        <v>1</v>
      </c>
      <c r="C674" t="s">
        <v>75</v>
      </c>
      <c r="D674" t="s">
        <v>81</v>
      </c>
      <c r="E674" t="s">
        <v>145</v>
      </c>
      <c r="F674" t="s">
        <v>2140</v>
      </c>
      <c r="G674" t="s">
        <v>256</v>
      </c>
      <c r="H674" t="s">
        <v>61</v>
      </c>
      <c r="I674" t="s">
        <v>129</v>
      </c>
      <c r="J674" t="s">
        <v>130</v>
      </c>
      <c r="K674" t="s">
        <v>131</v>
      </c>
      <c r="L674" t="s">
        <v>2141</v>
      </c>
      <c r="M674" t="s">
        <v>2142</v>
      </c>
      <c r="N674">
        <v>1.2150000000000001</v>
      </c>
      <c r="O674">
        <v>0</v>
      </c>
      <c r="P674">
        <v>28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34.01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3005657</v>
      </c>
      <c r="B675">
        <v>1</v>
      </c>
      <c r="C675" t="s">
        <v>106</v>
      </c>
      <c r="D675" t="s">
        <v>107</v>
      </c>
      <c r="E675" t="s">
        <v>221</v>
      </c>
      <c r="F675" t="s">
        <v>2143</v>
      </c>
      <c r="G675" t="s">
        <v>128</v>
      </c>
      <c r="H675" t="s">
        <v>58</v>
      </c>
      <c r="I675" t="s">
        <v>129</v>
      </c>
      <c r="J675" t="s">
        <v>130</v>
      </c>
      <c r="K675" t="s">
        <v>131</v>
      </c>
      <c r="L675" t="s">
        <v>2144</v>
      </c>
      <c r="M675" t="s">
        <v>2145</v>
      </c>
      <c r="N675">
        <v>0.88100000000000001</v>
      </c>
      <c r="O675">
        <v>12</v>
      </c>
      <c r="P675">
        <v>73</v>
      </c>
      <c r="Q675">
        <v>0</v>
      </c>
      <c r="R675">
        <v>0</v>
      </c>
      <c r="S675">
        <v>0</v>
      </c>
      <c r="T675">
        <v>0</v>
      </c>
      <c r="U675">
        <v>10.57</v>
      </c>
      <c r="V675">
        <v>64.3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3010314</v>
      </c>
      <c r="B676">
        <v>1</v>
      </c>
      <c r="C676" t="s">
        <v>75</v>
      </c>
      <c r="D676" t="s">
        <v>74</v>
      </c>
      <c r="E676" t="s">
        <v>169</v>
      </c>
      <c r="F676" t="s">
        <v>2146</v>
      </c>
      <c r="G676" t="s">
        <v>171</v>
      </c>
      <c r="H676" t="s">
        <v>61</v>
      </c>
      <c r="I676" t="s">
        <v>129</v>
      </c>
      <c r="J676" t="s">
        <v>130</v>
      </c>
      <c r="K676" t="s">
        <v>131</v>
      </c>
      <c r="L676" t="s">
        <v>2147</v>
      </c>
      <c r="M676" t="s">
        <v>2148</v>
      </c>
      <c r="N676">
        <v>4.88</v>
      </c>
      <c r="O676">
        <v>0</v>
      </c>
      <c r="P676">
        <v>131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639.26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3005706</v>
      </c>
      <c r="B677">
        <v>1</v>
      </c>
      <c r="C677" t="s">
        <v>75</v>
      </c>
      <c r="D677" t="s">
        <v>94</v>
      </c>
      <c r="E677" t="s">
        <v>140</v>
      </c>
      <c r="F677" t="s">
        <v>2149</v>
      </c>
      <c r="G677" t="s">
        <v>142</v>
      </c>
      <c r="H677" t="s">
        <v>61</v>
      </c>
      <c r="I677" t="s">
        <v>129</v>
      </c>
      <c r="J677" t="s">
        <v>130</v>
      </c>
      <c r="K677" t="s">
        <v>131</v>
      </c>
      <c r="L677" t="s">
        <v>2150</v>
      </c>
      <c r="M677" t="s">
        <v>2151</v>
      </c>
      <c r="N677">
        <v>1.5940000000000001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5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7.97</v>
      </c>
    </row>
    <row r="678" spans="1:26" x14ac:dyDescent="0.3">
      <c r="A678">
        <v>3010331</v>
      </c>
      <c r="B678">
        <v>1</v>
      </c>
      <c r="C678" t="s">
        <v>75</v>
      </c>
      <c r="D678" t="s">
        <v>104</v>
      </c>
      <c r="E678" t="s">
        <v>140</v>
      </c>
      <c r="F678" t="s">
        <v>2152</v>
      </c>
      <c r="G678" t="s">
        <v>166</v>
      </c>
      <c r="H678" t="s">
        <v>61</v>
      </c>
      <c r="I678" t="s">
        <v>129</v>
      </c>
      <c r="J678" t="s">
        <v>130</v>
      </c>
      <c r="K678" t="s">
        <v>131</v>
      </c>
      <c r="L678" t="s">
        <v>2153</v>
      </c>
      <c r="M678" t="s">
        <v>2154</v>
      </c>
      <c r="N678">
        <v>3.653</v>
      </c>
      <c r="O678">
        <v>0</v>
      </c>
      <c r="P678">
        <v>8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29.22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3012794</v>
      </c>
      <c r="B679">
        <v>1</v>
      </c>
      <c r="C679" t="s">
        <v>75</v>
      </c>
      <c r="D679" t="s">
        <v>96</v>
      </c>
      <c r="E679" t="s">
        <v>126</v>
      </c>
      <c r="F679" t="s">
        <v>2155</v>
      </c>
      <c r="G679" t="s">
        <v>181</v>
      </c>
      <c r="H679" t="s">
        <v>58</v>
      </c>
      <c r="I679" t="s">
        <v>129</v>
      </c>
      <c r="J679" t="s">
        <v>130</v>
      </c>
      <c r="K679" t="s">
        <v>137</v>
      </c>
      <c r="L679" t="s">
        <v>2156</v>
      </c>
      <c r="M679" t="s">
        <v>2157</v>
      </c>
      <c r="N679">
        <v>2.0339999999999998</v>
      </c>
      <c r="O679">
        <v>11</v>
      </c>
      <c r="P679">
        <v>383</v>
      </c>
      <c r="Q679">
        <v>0</v>
      </c>
      <c r="R679">
        <v>0</v>
      </c>
      <c r="S679">
        <v>0</v>
      </c>
      <c r="T679">
        <v>0</v>
      </c>
      <c r="U679">
        <v>22.37</v>
      </c>
      <c r="V679">
        <v>778.87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3006111</v>
      </c>
      <c r="B680">
        <v>1</v>
      </c>
      <c r="C680" t="s">
        <v>75</v>
      </c>
      <c r="D680" t="s">
        <v>89</v>
      </c>
      <c r="E680" t="s">
        <v>134</v>
      </c>
      <c r="F680" t="s">
        <v>2158</v>
      </c>
      <c r="G680" t="s">
        <v>136</v>
      </c>
      <c r="H680" t="s">
        <v>58</v>
      </c>
      <c r="I680" t="s">
        <v>129</v>
      </c>
      <c r="J680" t="s">
        <v>130</v>
      </c>
      <c r="K680" t="s">
        <v>137</v>
      </c>
      <c r="L680" t="s">
        <v>2159</v>
      </c>
      <c r="M680" t="s">
        <v>2160</v>
      </c>
      <c r="N680">
        <v>0.55600000000000005</v>
      </c>
      <c r="O680">
        <v>1</v>
      </c>
      <c r="P680">
        <v>3954</v>
      </c>
      <c r="Q680">
        <v>0</v>
      </c>
      <c r="R680">
        <v>0</v>
      </c>
      <c r="S680">
        <v>0</v>
      </c>
      <c r="T680">
        <v>0</v>
      </c>
      <c r="U680">
        <v>0.56000000000000005</v>
      </c>
      <c r="V680">
        <v>2198.86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3013899</v>
      </c>
      <c r="B681">
        <v>1</v>
      </c>
      <c r="C681" t="s">
        <v>75</v>
      </c>
      <c r="D681" t="s">
        <v>88</v>
      </c>
      <c r="E681" t="s">
        <v>164</v>
      </c>
      <c r="F681" t="s">
        <v>2161</v>
      </c>
      <c r="G681" t="s">
        <v>206</v>
      </c>
      <c r="H681" t="s">
        <v>61</v>
      </c>
      <c r="I681" t="s">
        <v>129</v>
      </c>
      <c r="J681" t="s">
        <v>130</v>
      </c>
      <c r="K681" t="s">
        <v>131</v>
      </c>
      <c r="L681" t="s">
        <v>2162</v>
      </c>
      <c r="M681" t="s">
        <v>2163</v>
      </c>
      <c r="N681">
        <v>3.3370000000000002</v>
      </c>
      <c r="O681">
        <v>0</v>
      </c>
      <c r="P681">
        <v>5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16.68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3009328</v>
      </c>
      <c r="B682">
        <v>1</v>
      </c>
      <c r="C682" t="s">
        <v>75</v>
      </c>
      <c r="D682" t="s">
        <v>93</v>
      </c>
      <c r="E682" t="s">
        <v>164</v>
      </c>
      <c r="F682" t="s">
        <v>2164</v>
      </c>
      <c r="G682" t="s">
        <v>142</v>
      </c>
      <c r="H682" t="s">
        <v>61</v>
      </c>
      <c r="I682" t="s">
        <v>129</v>
      </c>
      <c r="J682" t="s">
        <v>130</v>
      </c>
      <c r="K682" t="s">
        <v>131</v>
      </c>
      <c r="L682" t="s">
        <v>2165</v>
      </c>
      <c r="M682" t="s">
        <v>2166</v>
      </c>
      <c r="N682">
        <v>0.67200000000000004</v>
      </c>
      <c r="O682">
        <v>0</v>
      </c>
      <c r="P682">
        <v>0</v>
      </c>
      <c r="Q682">
        <v>0</v>
      </c>
      <c r="R682">
        <v>37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24.88</v>
      </c>
      <c r="Y682">
        <v>0</v>
      </c>
      <c r="Z682">
        <v>0</v>
      </c>
    </row>
    <row r="683" spans="1:26" x14ac:dyDescent="0.3">
      <c r="A683">
        <v>3012136</v>
      </c>
      <c r="B683">
        <v>1</v>
      </c>
      <c r="C683" t="s">
        <v>75</v>
      </c>
      <c r="D683" t="s">
        <v>95</v>
      </c>
      <c r="E683" t="s">
        <v>145</v>
      </c>
      <c r="F683" t="s">
        <v>2167</v>
      </c>
      <c r="G683" t="s">
        <v>206</v>
      </c>
      <c r="H683" t="s">
        <v>61</v>
      </c>
      <c r="I683" t="s">
        <v>129</v>
      </c>
      <c r="J683" t="s">
        <v>130</v>
      </c>
      <c r="K683" t="s">
        <v>131</v>
      </c>
      <c r="L683" t="s">
        <v>2168</v>
      </c>
      <c r="M683" t="s">
        <v>2169</v>
      </c>
      <c r="N683">
        <v>2.0150000000000001</v>
      </c>
      <c r="O683">
        <v>0</v>
      </c>
      <c r="P683">
        <v>20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40.299999999999997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3008750</v>
      </c>
      <c r="B684">
        <v>1</v>
      </c>
      <c r="C684" t="s">
        <v>75</v>
      </c>
      <c r="D684" t="s">
        <v>85</v>
      </c>
      <c r="E684" t="s">
        <v>169</v>
      </c>
      <c r="F684" t="s">
        <v>2170</v>
      </c>
      <c r="G684" t="s">
        <v>161</v>
      </c>
      <c r="H684" t="s">
        <v>61</v>
      </c>
      <c r="I684" t="s">
        <v>129</v>
      </c>
      <c r="J684" t="s">
        <v>130</v>
      </c>
      <c r="K684" t="s">
        <v>131</v>
      </c>
      <c r="L684" t="s">
        <v>2171</v>
      </c>
      <c r="M684" t="s">
        <v>2172</v>
      </c>
      <c r="N684">
        <v>0.51200000000000001</v>
      </c>
      <c r="O684">
        <v>0</v>
      </c>
      <c r="P684">
        <v>0</v>
      </c>
      <c r="Q684">
        <v>0</v>
      </c>
      <c r="R684">
        <v>69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35.33</v>
      </c>
      <c r="Y684">
        <v>0</v>
      </c>
      <c r="Z684">
        <v>0</v>
      </c>
    </row>
    <row r="685" spans="1:26" x14ac:dyDescent="0.3">
      <c r="A685">
        <v>3005862</v>
      </c>
      <c r="B685">
        <v>1</v>
      </c>
      <c r="C685" t="s">
        <v>75</v>
      </c>
      <c r="D685" t="s">
        <v>83</v>
      </c>
      <c r="E685" t="s">
        <v>221</v>
      </c>
      <c r="F685" t="s">
        <v>1957</v>
      </c>
      <c r="G685" t="s">
        <v>128</v>
      </c>
      <c r="H685" t="s">
        <v>58</v>
      </c>
      <c r="I685" t="s">
        <v>129</v>
      </c>
      <c r="J685" t="s">
        <v>130</v>
      </c>
      <c r="K685" t="s">
        <v>131</v>
      </c>
      <c r="L685" t="s">
        <v>2173</v>
      </c>
      <c r="M685" t="s">
        <v>2174</v>
      </c>
      <c r="N685">
        <v>8.5999999999999993E-2</v>
      </c>
      <c r="O685">
        <v>0</v>
      </c>
      <c r="P685">
        <v>0</v>
      </c>
      <c r="Q685">
        <v>21</v>
      </c>
      <c r="R685">
        <v>56</v>
      </c>
      <c r="S685">
        <v>0</v>
      </c>
      <c r="T685">
        <v>0</v>
      </c>
      <c r="U685">
        <v>0</v>
      </c>
      <c r="V685">
        <v>0</v>
      </c>
      <c r="W685">
        <v>1.8</v>
      </c>
      <c r="X685">
        <v>4.79</v>
      </c>
      <c r="Y685">
        <v>0</v>
      </c>
      <c r="Z685">
        <v>0</v>
      </c>
    </row>
    <row r="686" spans="1:26" x14ac:dyDescent="0.3">
      <c r="A686">
        <v>3008338</v>
      </c>
      <c r="B686">
        <v>1</v>
      </c>
      <c r="C686" t="s">
        <v>75</v>
      </c>
      <c r="D686" t="s">
        <v>78</v>
      </c>
      <c r="E686" t="s">
        <v>145</v>
      </c>
      <c r="F686" t="s">
        <v>2175</v>
      </c>
      <c r="G686" t="s">
        <v>378</v>
      </c>
      <c r="H686" t="s">
        <v>61</v>
      </c>
      <c r="I686" t="s">
        <v>129</v>
      </c>
      <c r="J686" t="s">
        <v>130</v>
      </c>
      <c r="K686" t="s">
        <v>131</v>
      </c>
      <c r="L686" t="s">
        <v>2176</v>
      </c>
      <c r="M686" t="s">
        <v>2177</v>
      </c>
      <c r="N686">
        <v>3.1890000000000001</v>
      </c>
      <c r="O686">
        <v>0</v>
      </c>
      <c r="P686">
        <v>11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35.08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3010264</v>
      </c>
      <c r="B687">
        <v>1</v>
      </c>
      <c r="C687" t="s">
        <v>75</v>
      </c>
      <c r="D687" t="s">
        <v>101</v>
      </c>
      <c r="E687" t="s">
        <v>153</v>
      </c>
      <c r="F687" t="s">
        <v>2178</v>
      </c>
      <c r="G687" t="s">
        <v>128</v>
      </c>
      <c r="H687" t="s">
        <v>58</v>
      </c>
      <c r="I687" t="s">
        <v>129</v>
      </c>
      <c r="J687" t="s">
        <v>130</v>
      </c>
      <c r="K687" t="s">
        <v>131</v>
      </c>
      <c r="L687" t="s">
        <v>2179</v>
      </c>
      <c r="M687" t="s">
        <v>2180</v>
      </c>
      <c r="N687">
        <v>1.409</v>
      </c>
      <c r="O687">
        <v>0</v>
      </c>
      <c r="P687">
        <v>0</v>
      </c>
      <c r="Q687">
        <v>0</v>
      </c>
      <c r="R687">
        <v>217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305.79000000000002</v>
      </c>
      <c r="Y687">
        <v>0</v>
      </c>
      <c r="Z687">
        <v>0</v>
      </c>
    </row>
    <row r="688" spans="1:26" x14ac:dyDescent="0.3">
      <c r="A688">
        <v>3005888</v>
      </c>
      <c r="B688">
        <v>1</v>
      </c>
      <c r="C688" t="s">
        <v>75</v>
      </c>
      <c r="D688" t="s">
        <v>96</v>
      </c>
      <c r="E688" t="s">
        <v>145</v>
      </c>
      <c r="F688" t="s">
        <v>2181</v>
      </c>
      <c r="G688" t="s">
        <v>378</v>
      </c>
      <c r="H688" t="s">
        <v>61</v>
      </c>
      <c r="I688" t="s">
        <v>129</v>
      </c>
      <c r="J688" t="s">
        <v>59</v>
      </c>
      <c r="K688" t="s">
        <v>131</v>
      </c>
      <c r="L688" t="s">
        <v>2182</v>
      </c>
      <c r="M688" t="s">
        <v>2183</v>
      </c>
      <c r="N688">
        <v>2.3849999999999998</v>
      </c>
      <c r="O688">
        <v>0</v>
      </c>
      <c r="P688">
        <v>2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4.7699999999999996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3009345</v>
      </c>
      <c r="B689">
        <v>1</v>
      </c>
      <c r="C689" t="s">
        <v>75</v>
      </c>
      <c r="D689" t="s">
        <v>95</v>
      </c>
      <c r="E689" t="s">
        <v>145</v>
      </c>
      <c r="F689" t="s">
        <v>2184</v>
      </c>
      <c r="G689" t="s">
        <v>206</v>
      </c>
      <c r="H689" t="s">
        <v>61</v>
      </c>
      <c r="I689" t="s">
        <v>129</v>
      </c>
      <c r="J689" t="s">
        <v>130</v>
      </c>
      <c r="K689" t="s">
        <v>131</v>
      </c>
      <c r="L689" t="s">
        <v>2185</v>
      </c>
      <c r="M689" t="s">
        <v>2186</v>
      </c>
      <c r="N689">
        <v>2.706</v>
      </c>
      <c r="O689">
        <v>0</v>
      </c>
      <c r="P689">
        <v>2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5.41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3012584</v>
      </c>
      <c r="B690">
        <v>2</v>
      </c>
      <c r="C690" t="s">
        <v>75</v>
      </c>
      <c r="D690" t="s">
        <v>104</v>
      </c>
      <c r="E690" t="s">
        <v>169</v>
      </c>
      <c r="F690" t="s">
        <v>2187</v>
      </c>
      <c r="G690" t="s">
        <v>185</v>
      </c>
      <c r="H690" t="s">
        <v>61</v>
      </c>
      <c r="I690" t="s">
        <v>129</v>
      </c>
      <c r="J690" t="s">
        <v>130</v>
      </c>
      <c r="K690" t="s">
        <v>131</v>
      </c>
      <c r="L690" t="s">
        <v>2188</v>
      </c>
      <c r="M690" t="s">
        <v>2189</v>
      </c>
      <c r="N690">
        <v>6.3E-2</v>
      </c>
      <c r="O690">
        <v>0</v>
      </c>
      <c r="P690">
        <v>30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1.89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3005925</v>
      </c>
      <c r="B691">
        <v>1</v>
      </c>
      <c r="C691" t="s">
        <v>106</v>
      </c>
      <c r="D691" t="s">
        <v>117</v>
      </c>
      <c r="E691" t="s">
        <v>126</v>
      </c>
      <c r="F691" t="s">
        <v>215</v>
      </c>
      <c r="G691" t="s">
        <v>128</v>
      </c>
      <c r="H691" t="s">
        <v>58</v>
      </c>
      <c r="I691" t="s">
        <v>129</v>
      </c>
      <c r="J691" t="s">
        <v>130</v>
      </c>
      <c r="K691" t="s">
        <v>131</v>
      </c>
      <c r="L691" t="s">
        <v>2190</v>
      </c>
      <c r="M691" t="s">
        <v>2191</v>
      </c>
      <c r="N691">
        <v>0.33600000000000002</v>
      </c>
      <c r="O691">
        <v>81</v>
      </c>
      <c r="P691">
        <v>71</v>
      </c>
      <c r="Q691">
        <v>0</v>
      </c>
      <c r="R691">
        <v>0</v>
      </c>
      <c r="S691">
        <v>0</v>
      </c>
      <c r="T691">
        <v>0</v>
      </c>
      <c r="U691">
        <v>27.23</v>
      </c>
      <c r="V691">
        <v>23.86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3009730</v>
      </c>
      <c r="B692">
        <v>1</v>
      </c>
      <c r="C692" t="s">
        <v>75</v>
      </c>
      <c r="D692" t="s">
        <v>89</v>
      </c>
      <c r="E692" t="s">
        <v>169</v>
      </c>
      <c r="F692" t="s">
        <v>2192</v>
      </c>
      <c r="G692" t="s">
        <v>171</v>
      </c>
      <c r="H692" t="s">
        <v>61</v>
      </c>
      <c r="I692" t="s">
        <v>129</v>
      </c>
      <c r="J692" t="s">
        <v>130</v>
      </c>
      <c r="K692" t="s">
        <v>131</v>
      </c>
      <c r="L692" t="s">
        <v>2193</v>
      </c>
      <c r="M692" t="s">
        <v>2194</v>
      </c>
      <c r="N692">
        <v>0.93300000000000005</v>
      </c>
      <c r="O692">
        <v>0</v>
      </c>
      <c r="P692">
        <v>279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260.44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3010379</v>
      </c>
      <c r="B693">
        <v>1</v>
      </c>
      <c r="C693" t="s">
        <v>106</v>
      </c>
      <c r="D693" t="s">
        <v>122</v>
      </c>
      <c r="E693" t="s">
        <v>126</v>
      </c>
      <c r="F693" t="s">
        <v>2195</v>
      </c>
      <c r="G693" t="s">
        <v>128</v>
      </c>
      <c r="H693" t="s">
        <v>58</v>
      </c>
      <c r="I693" t="s">
        <v>129</v>
      </c>
      <c r="J693" t="s">
        <v>130</v>
      </c>
      <c r="K693" t="s">
        <v>131</v>
      </c>
      <c r="L693" t="s">
        <v>2196</v>
      </c>
      <c r="M693" t="s">
        <v>2197</v>
      </c>
      <c r="N693">
        <v>0.98599999999999999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0.99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3010386</v>
      </c>
      <c r="B694">
        <v>1</v>
      </c>
      <c r="C694" t="s">
        <v>75</v>
      </c>
      <c r="D694" t="s">
        <v>88</v>
      </c>
      <c r="E694" t="s">
        <v>153</v>
      </c>
      <c r="F694" t="s">
        <v>2102</v>
      </c>
      <c r="G694" t="s">
        <v>128</v>
      </c>
      <c r="H694" t="s">
        <v>58</v>
      </c>
      <c r="I694" t="s">
        <v>129</v>
      </c>
      <c r="J694" t="s">
        <v>130</v>
      </c>
      <c r="K694" t="s">
        <v>131</v>
      </c>
      <c r="L694" t="s">
        <v>2198</v>
      </c>
      <c r="M694" t="s">
        <v>2199</v>
      </c>
      <c r="N694">
        <v>0.98399999999999999</v>
      </c>
      <c r="O694">
        <v>21</v>
      </c>
      <c r="P694">
        <v>1192</v>
      </c>
      <c r="Q694">
        <v>0</v>
      </c>
      <c r="R694">
        <v>0</v>
      </c>
      <c r="S694">
        <v>0</v>
      </c>
      <c r="T694">
        <v>0</v>
      </c>
      <c r="U694">
        <v>20.67</v>
      </c>
      <c r="V694">
        <v>1173.46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3010389</v>
      </c>
      <c r="B695">
        <v>1</v>
      </c>
      <c r="C695" t="s">
        <v>75</v>
      </c>
      <c r="D695" t="s">
        <v>85</v>
      </c>
      <c r="E695" t="s">
        <v>169</v>
      </c>
      <c r="F695" t="s">
        <v>2200</v>
      </c>
      <c r="G695" t="s">
        <v>2201</v>
      </c>
      <c r="H695" t="s">
        <v>61</v>
      </c>
      <c r="I695" t="s">
        <v>129</v>
      </c>
      <c r="J695" t="s">
        <v>130</v>
      </c>
      <c r="K695" t="s">
        <v>131</v>
      </c>
      <c r="L695" t="s">
        <v>2202</v>
      </c>
      <c r="M695" t="s">
        <v>2203</v>
      </c>
      <c r="N695">
        <v>0.64</v>
      </c>
      <c r="O695">
        <v>0</v>
      </c>
      <c r="P695">
        <v>0</v>
      </c>
      <c r="Q695">
        <v>0</v>
      </c>
      <c r="R695">
        <v>32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20.47</v>
      </c>
      <c r="Y695">
        <v>0</v>
      </c>
      <c r="Z695">
        <v>0</v>
      </c>
    </row>
    <row r="696" spans="1:26" x14ac:dyDescent="0.3">
      <c r="A696">
        <v>3008771</v>
      </c>
      <c r="B696">
        <v>1</v>
      </c>
      <c r="C696" t="s">
        <v>106</v>
      </c>
      <c r="D696" t="s">
        <v>107</v>
      </c>
      <c r="E696" t="s">
        <v>169</v>
      </c>
      <c r="F696" t="s">
        <v>2204</v>
      </c>
      <c r="G696" t="s">
        <v>171</v>
      </c>
      <c r="H696" t="s">
        <v>61</v>
      </c>
      <c r="I696" t="s">
        <v>129</v>
      </c>
      <c r="J696" t="s">
        <v>130</v>
      </c>
      <c r="K696" t="s">
        <v>131</v>
      </c>
      <c r="L696" t="s">
        <v>2205</v>
      </c>
      <c r="M696" t="s">
        <v>2206</v>
      </c>
      <c r="N696">
        <v>6.468</v>
      </c>
      <c r="O696">
        <v>0</v>
      </c>
      <c r="P696">
        <v>65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420.45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3012723</v>
      </c>
      <c r="B697">
        <v>1</v>
      </c>
      <c r="C697" t="s">
        <v>75</v>
      </c>
      <c r="D697" t="s">
        <v>102</v>
      </c>
      <c r="E697" t="s">
        <v>140</v>
      </c>
      <c r="F697" t="s">
        <v>2207</v>
      </c>
      <c r="G697" t="s">
        <v>142</v>
      </c>
      <c r="H697" t="s">
        <v>61</v>
      </c>
      <c r="I697" t="s">
        <v>129</v>
      </c>
      <c r="J697" t="s">
        <v>130</v>
      </c>
      <c r="K697" t="s">
        <v>131</v>
      </c>
      <c r="L697" t="s">
        <v>2208</v>
      </c>
      <c r="M697" t="s">
        <v>2209</v>
      </c>
      <c r="N697">
        <v>1.35</v>
      </c>
      <c r="O697">
        <v>0</v>
      </c>
      <c r="P697">
        <v>17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22.95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3011304</v>
      </c>
      <c r="B698">
        <v>1</v>
      </c>
      <c r="C698" t="s">
        <v>106</v>
      </c>
      <c r="D698" t="s">
        <v>108</v>
      </c>
      <c r="E698" t="s">
        <v>169</v>
      </c>
      <c r="F698" t="s">
        <v>2210</v>
      </c>
      <c r="G698" t="s">
        <v>171</v>
      </c>
      <c r="H698" t="s">
        <v>61</v>
      </c>
      <c r="I698" t="s">
        <v>129</v>
      </c>
      <c r="J698" t="s">
        <v>130</v>
      </c>
      <c r="K698" t="s">
        <v>131</v>
      </c>
      <c r="L698" t="s">
        <v>2211</v>
      </c>
      <c r="M698" t="s">
        <v>2212</v>
      </c>
      <c r="N698">
        <v>1.587</v>
      </c>
      <c r="O698">
        <v>0</v>
      </c>
      <c r="P698">
        <v>178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282.48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3010392</v>
      </c>
      <c r="B699">
        <v>1</v>
      </c>
      <c r="C699" t="s">
        <v>106</v>
      </c>
      <c r="D699" t="s">
        <v>114</v>
      </c>
      <c r="E699" t="s">
        <v>140</v>
      </c>
      <c r="F699" t="s">
        <v>2213</v>
      </c>
      <c r="G699" t="s">
        <v>161</v>
      </c>
      <c r="H699" t="s">
        <v>61</v>
      </c>
      <c r="I699" t="s">
        <v>129</v>
      </c>
      <c r="J699" t="s">
        <v>130</v>
      </c>
      <c r="K699" t="s">
        <v>131</v>
      </c>
      <c r="L699" t="s">
        <v>2214</v>
      </c>
      <c r="M699" t="s">
        <v>2215</v>
      </c>
      <c r="N699">
        <v>0.121</v>
      </c>
      <c r="O699">
        <v>0</v>
      </c>
      <c r="P699">
        <v>0</v>
      </c>
      <c r="Q699">
        <v>0</v>
      </c>
      <c r="R699">
        <v>17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2.0499999999999998</v>
      </c>
      <c r="Y699">
        <v>0</v>
      </c>
      <c r="Z699">
        <v>0</v>
      </c>
    </row>
    <row r="700" spans="1:26" x14ac:dyDescent="0.3">
      <c r="A700">
        <v>3008782</v>
      </c>
      <c r="B700">
        <v>1</v>
      </c>
      <c r="C700" t="s">
        <v>106</v>
      </c>
      <c r="D700" t="s">
        <v>117</v>
      </c>
      <c r="E700" t="s">
        <v>140</v>
      </c>
      <c r="F700" t="s">
        <v>2216</v>
      </c>
      <c r="G700" t="s">
        <v>142</v>
      </c>
      <c r="H700" t="s">
        <v>61</v>
      </c>
      <c r="I700" t="s">
        <v>129</v>
      </c>
      <c r="J700" t="s">
        <v>130</v>
      </c>
      <c r="K700" t="s">
        <v>131</v>
      </c>
      <c r="L700" t="s">
        <v>2217</v>
      </c>
      <c r="M700" t="s">
        <v>2218</v>
      </c>
      <c r="N700">
        <v>0.89800000000000002</v>
      </c>
      <c r="O700">
        <v>0</v>
      </c>
      <c r="P700">
        <v>47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42.2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3008806</v>
      </c>
      <c r="B701">
        <v>1</v>
      </c>
      <c r="C701" t="s">
        <v>75</v>
      </c>
      <c r="D701" t="s">
        <v>92</v>
      </c>
      <c r="E701" t="s">
        <v>221</v>
      </c>
      <c r="F701" t="s">
        <v>2219</v>
      </c>
      <c r="G701" t="s">
        <v>128</v>
      </c>
      <c r="H701" t="s">
        <v>58</v>
      </c>
      <c r="I701" t="s">
        <v>129</v>
      </c>
      <c r="J701" t="s">
        <v>130</v>
      </c>
      <c r="K701" t="s">
        <v>131</v>
      </c>
      <c r="L701" t="s">
        <v>2220</v>
      </c>
      <c r="M701" t="s">
        <v>2221</v>
      </c>
      <c r="N701">
        <v>0.30299999999999999</v>
      </c>
      <c r="O701">
        <v>93</v>
      </c>
      <c r="P701">
        <v>37</v>
      </c>
      <c r="Q701">
        <v>0</v>
      </c>
      <c r="R701">
        <v>0</v>
      </c>
      <c r="S701">
        <v>0</v>
      </c>
      <c r="T701">
        <v>0</v>
      </c>
      <c r="U701">
        <v>28.21</v>
      </c>
      <c r="V701">
        <v>11.22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3008835</v>
      </c>
      <c r="B702">
        <v>1</v>
      </c>
      <c r="C702" t="s">
        <v>75</v>
      </c>
      <c r="D702" t="s">
        <v>93</v>
      </c>
      <c r="E702" t="s">
        <v>153</v>
      </c>
      <c r="F702" t="s">
        <v>2222</v>
      </c>
      <c r="G702" t="s">
        <v>128</v>
      </c>
      <c r="H702" t="s">
        <v>58</v>
      </c>
      <c r="I702" t="s">
        <v>129</v>
      </c>
      <c r="J702" t="s">
        <v>130</v>
      </c>
      <c r="K702" t="s">
        <v>131</v>
      </c>
      <c r="L702" t="s">
        <v>2223</v>
      </c>
      <c r="M702" t="s">
        <v>2224</v>
      </c>
      <c r="N702">
        <v>0.77800000000000002</v>
      </c>
      <c r="O702">
        <v>0</v>
      </c>
      <c r="P702">
        <v>0</v>
      </c>
      <c r="Q702">
        <v>0</v>
      </c>
      <c r="R702">
        <v>193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150.11000000000001</v>
      </c>
      <c r="Y702">
        <v>0</v>
      </c>
      <c r="Z702">
        <v>0</v>
      </c>
    </row>
    <row r="703" spans="1:26" x14ac:dyDescent="0.3">
      <c r="A703">
        <v>3008850</v>
      </c>
      <c r="B703">
        <v>1</v>
      </c>
      <c r="C703" t="s">
        <v>106</v>
      </c>
      <c r="D703" t="s">
        <v>120</v>
      </c>
      <c r="E703" t="s">
        <v>153</v>
      </c>
      <c r="F703" t="s">
        <v>2225</v>
      </c>
      <c r="G703" t="s">
        <v>378</v>
      </c>
      <c r="H703" t="s">
        <v>58</v>
      </c>
      <c r="I703" t="s">
        <v>129</v>
      </c>
      <c r="J703" t="s">
        <v>59</v>
      </c>
      <c r="K703" t="s">
        <v>131</v>
      </c>
      <c r="L703" t="s">
        <v>2226</v>
      </c>
      <c r="M703" t="s">
        <v>2227</v>
      </c>
      <c r="N703">
        <v>0.91100000000000003</v>
      </c>
      <c r="O703">
        <v>5</v>
      </c>
      <c r="P703">
        <v>80</v>
      </c>
      <c r="Q703">
        <v>0</v>
      </c>
      <c r="R703">
        <v>0</v>
      </c>
      <c r="S703">
        <v>0</v>
      </c>
      <c r="T703">
        <v>0</v>
      </c>
      <c r="U703">
        <v>4.55</v>
      </c>
      <c r="V703">
        <v>72.87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3008852</v>
      </c>
      <c r="B704">
        <v>1</v>
      </c>
      <c r="C704" t="s">
        <v>75</v>
      </c>
      <c r="D704" t="s">
        <v>104</v>
      </c>
      <c r="E704" t="s">
        <v>140</v>
      </c>
      <c r="F704" t="s">
        <v>2228</v>
      </c>
      <c r="G704" t="s">
        <v>161</v>
      </c>
      <c r="H704" t="s">
        <v>61</v>
      </c>
      <c r="I704" t="s">
        <v>129</v>
      </c>
      <c r="J704" t="s">
        <v>130</v>
      </c>
      <c r="K704" t="s">
        <v>131</v>
      </c>
      <c r="L704" t="s">
        <v>2229</v>
      </c>
      <c r="M704" t="s">
        <v>2230</v>
      </c>
      <c r="N704">
        <v>2.1789999999999998</v>
      </c>
      <c r="O704">
        <v>0</v>
      </c>
      <c r="P704">
        <v>67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145.99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3009748</v>
      </c>
      <c r="B705">
        <v>1</v>
      </c>
      <c r="C705" t="s">
        <v>75</v>
      </c>
      <c r="D705" t="s">
        <v>79</v>
      </c>
      <c r="E705" t="s">
        <v>169</v>
      </c>
      <c r="F705" t="s">
        <v>2231</v>
      </c>
      <c r="G705" t="s">
        <v>2232</v>
      </c>
      <c r="H705" t="s">
        <v>61</v>
      </c>
      <c r="I705" t="s">
        <v>129</v>
      </c>
      <c r="J705" t="s">
        <v>130</v>
      </c>
      <c r="K705" t="s">
        <v>131</v>
      </c>
      <c r="L705" t="s">
        <v>2233</v>
      </c>
      <c r="M705" t="s">
        <v>2234</v>
      </c>
      <c r="N705">
        <v>2.1970000000000001</v>
      </c>
      <c r="O705">
        <v>0</v>
      </c>
      <c r="P705">
        <v>61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134.02000000000001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3013127</v>
      </c>
      <c r="B706">
        <v>1</v>
      </c>
      <c r="C706" t="s">
        <v>75</v>
      </c>
      <c r="D706" t="s">
        <v>79</v>
      </c>
      <c r="E706" t="s">
        <v>140</v>
      </c>
      <c r="F706" t="s">
        <v>2235</v>
      </c>
      <c r="G706" t="s">
        <v>161</v>
      </c>
      <c r="H706" t="s">
        <v>61</v>
      </c>
      <c r="I706" t="s">
        <v>129</v>
      </c>
      <c r="J706" t="s">
        <v>130</v>
      </c>
      <c r="K706" t="s">
        <v>131</v>
      </c>
      <c r="L706" t="s">
        <v>2236</v>
      </c>
      <c r="M706" t="s">
        <v>2237</v>
      </c>
      <c r="N706">
        <v>0.76300000000000001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80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61.03</v>
      </c>
    </row>
    <row r="707" spans="1:26" x14ac:dyDescent="0.3">
      <c r="A707">
        <v>3012142</v>
      </c>
      <c r="B707">
        <v>1</v>
      </c>
      <c r="C707" t="s">
        <v>106</v>
      </c>
      <c r="D707" t="s">
        <v>119</v>
      </c>
      <c r="E707" t="s">
        <v>221</v>
      </c>
      <c r="F707" t="s">
        <v>2238</v>
      </c>
      <c r="G707" t="s">
        <v>136</v>
      </c>
      <c r="H707" t="s">
        <v>58</v>
      </c>
      <c r="I707" t="s">
        <v>129</v>
      </c>
      <c r="J707" t="s">
        <v>130</v>
      </c>
      <c r="K707" t="s">
        <v>137</v>
      </c>
      <c r="L707" t="s">
        <v>2239</v>
      </c>
      <c r="M707" t="s">
        <v>2240</v>
      </c>
      <c r="N707">
        <v>1.738</v>
      </c>
      <c r="O707">
        <v>26</v>
      </c>
      <c r="P707">
        <v>0</v>
      </c>
      <c r="Q707">
        <v>0</v>
      </c>
      <c r="R707">
        <v>0</v>
      </c>
      <c r="S707">
        <v>0</v>
      </c>
      <c r="T707">
        <v>118</v>
      </c>
      <c r="U707">
        <v>45.18</v>
      </c>
      <c r="V707">
        <v>0</v>
      </c>
      <c r="W707">
        <v>0</v>
      </c>
      <c r="X707">
        <v>0</v>
      </c>
      <c r="Y707">
        <v>0</v>
      </c>
      <c r="Z707">
        <v>205.06</v>
      </c>
    </row>
    <row r="708" spans="1:26" x14ac:dyDescent="0.3">
      <c r="A708">
        <v>3009440</v>
      </c>
      <c r="B708">
        <v>1</v>
      </c>
      <c r="C708" t="s">
        <v>75</v>
      </c>
      <c r="D708" t="s">
        <v>95</v>
      </c>
      <c r="E708" t="s">
        <v>145</v>
      </c>
      <c r="F708" t="s">
        <v>2241</v>
      </c>
      <c r="G708" t="s">
        <v>256</v>
      </c>
      <c r="H708" t="s">
        <v>61</v>
      </c>
      <c r="I708" t="s">
        <v>129</v>
      </c>
      <c r="J708" t="s">
        <v>130</v>
      </c>
      <c r="K708" t="s">
        <v>131</v>
      </c>
      <c r="L708" t="s">
        <v>2242</v>
      </c>
      <c r="M708" t="s">
        <v>2243</v>
      </c>
      <c r="N708">
        <v>1.3220000000000001</v>
      </c>
      <c r="O708">
        <v>0</v>
      </c>
      <c r="P708">
        <v>17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22.48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3009752</v>
      </c>
      <c r="B709">
        <v>1</v>
      </c>
      <c r="C709" t="s">
        <v>75</v>
      </c>
      <c r="D709" t="s">
        <v>79</v>
      </c>
      <c r="E709" t="s">
        <v>221</v>
      </c>
      <c r="F709" t="s">
        <v>2244</v>
      </c>
      <c r="G709" t="s">
        <v>128</v>
      </c>
      <c r="H709" t="s">
        <v>58</v>
      </c>
      <c r="I709" t="s">
        <v>129</v>
      </c>
      <c r="J709" t="s">
        <v>130</v>
      </c>
      <c r="K709" t="s">
        <v>131</v>
      </c>
      <c r="L709" t="s">
        <v>2245</v>
      </c>
      <c r="M709" t="s">
        <v>2246</v>
      </c>
      <c r="N709">
        <v>2.4849999999999999</v>
      </c>
      <c r="O709">
        <v>0</v>
      </c>
      <c r="P709">
        <v>0</v>
      </c>
      <c r="Q709">
        <v>0</v>
      </c>
      <c r="R709">
        <v>0</v>
      </c>
      <c r="S709">
        <v>12</v>
      </c>
      <c r="T709">
        <v>124</v>
      </c>
      <c r="U709">
        <v>0</v>
      </c>
      <c r="V709">
        <v>0</v>
      </c>
      <c r="W709">
        <v>0</v>
      </c>
      <c r="X709">
        <v>0</v>
      </c>
      <c r="Y709">
        <v>29.82</v>
      </c>
      <c r="Z709">
        <v>308.11</v>
      </c>
    </row>
    <row r="710" spans="1:26" x14ac:dyDescent="0.3">
      <c r="A710">
        <v>3012662</v>
      </c>
      <c r="B710">
        <v>1</v>
      </c>
      <c r="C710" t="s">
        <v>75</v>
      </c>
      <c r="D710" t="s">
        <v>104</v>
      </c>
      <c r="E710" t="s">
        <v>140</v>
      </c>
      <c r="F710" t="s">
        <v>2247</v>
      </c>
      <c r="G710" t="s">
        <v>166</v>
      </c>
      <c r="H710" t="s">
        <v>61</v>
      </c>
      <c r="I710" t="s">
        <v>129</v>
      </c>
      <c r="J710" t="s">
        <v>130</v>
      </c>
      <c r="K710" t="s">
        <v>131</v>
      </c>
      <c r="L710" t="s">
        <v>2248</v>
      </c>
      <c r="M710" t="s">
        <v>2249</v>
      </c>
      <c r="N710">
        <v>3.2189999999999999</v>
      </c>
      <c r="O710">
        <v>0</v>
      </c>
      <c r="P710">
        <v>24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77.239999999999995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3016917</v>
      </c>
      <c r="B711">
        <v>1</v>
      </c>
      <c r="C711" t="s">
        <v>75</v>
      </c>
      <c r="D711" t="s">
        <v>81</v>
      </c>
      <c r="E711" t="s">
        <v>140</v>
      </c>
      <c r="F711" t="s">
        <v>2250</v>
      </c>
      <c r="G711" t="s">
        <v>192</v>
      </c>
      <c r="H711" t="s">
        <v>61</v>
      </c>
      <c r="I711" t="s">
        <v>129</v>
      </c>
      <c r="J711" t="s">
        <v>130</v>
      </c>
      <c r="K711" t="s">
        <v>137</v>
      </c>
      <c r="L711" t="s">
        <v>2251</v>
      </c>
      <c r="M711" t="s">
        <v>2252</v>
      </c>
      <c r="N711">
        <v>6.5839999999999996</v>
      </c>
      <c r="O711">
        <v>0</v>
      </c>
      <c r="P711">
        <v>133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875.69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3009731</v>
      </c>
      <c r="B712">
        <v>2</v>
      </c>
      <c r="C712" t="s">
        <v>106</v>
      </c>
      <c r="D712" t="s">
        <v>120</v>
      </c>
      <c r="E712" t="s">
        <v>169</v>
      </c>
      <c r="F712" t="s">
        <v>2253</v>
      </c>
      <c r="G712" t="s">
        <v>1382</v>
      </c>
      <c r="H712" t="s">
        <v>61</v>
      </c>
      <c r="I712" t="s">
        <v>129</v>
      </c>
      <c r="J712" t="s">
        <v>130</v>
      </c>
      <c r="K712" t="s">
        <v>131</v>
      </c>
      <c r="L712" t="s">
        <v>2254</v>
      </c>
      <c r="M712" t="s">
        <v>2255</v>
      </c>
      <c r="N712">
        <v>0.81499999999999995</v>
      </c>
      <c r="O712">
        <v>0</v>
      </c>
      <c r="P712">
        <v>823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670.97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3011412</v>
      </c>
      <c r="B713">
        <v>1</v>
      </c>
      <c r="C713" t="s">
        <v>106</v>
      </c>
      <c r="D713" t="s">
        <v>108</v>
      </c>
      <c r="E713" t="s">
        <v>145</v>
      </c>
      <c r="F713" t="s">
        <v>2256</v>
      </c>
      <c r="G713" t="s">
        <v>147</v>
      </c>
      <c r="H713" t="s">
        <v>61</v>
      </c>
      <c r="I713" t="s">
        <v>129</v>
      </c>
      <c r="J713" t="s">
        <v>130</v>
      </c>
      <c r="K713" t="s">
        <v>131</v>
      </c>
      <c r="L713" t="s">
        <v>2257</v>
      </c>
      <c r="M713" t="s">
        <v>2258</v>
      </c>
      <c r="N713">
        <v>2.7490000000000001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1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2.75</v>
      </c>
    </row>
    <row r="714" spans="1:26" x14ac:dyDescent="0.3">
      <c r="A714">
        <v>3009641</v>
      </c>
      <c r="B714">
        <v>1</v>
      </c>
      <c r="C714" t="s">
        <v>75</v>
      </c>
      <c r="D714" t="s">
        <v>93</v>
      </c>
      <c r="E714" t="s">
        <v>145</v>
      </c>
      <c r="F714" t="s">
        <v>2259</v>
      </c>
      <c r="G714" t="s">
        <v>256</v>
      </c>
      <c r="H714" t="s">
        <v>61</v>
      </c>
      <c r="I714" t="s">
        <v>129</v>
      </c>
      <c r="J714" t="s">
        <v>130</v>
      </c>
      <c r="K714" t="s">
        <v>131</v>
      </c>
      <c r="L714" t="s">
        <v>2260</v>
      </c>
      <c r="M714" t="s">
        <v>2261</v>
      </c>
      <c r="N714">
        <v>4.0279999999999996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40.28</v>
      </c>
    </row>
    <row r="715" spans="1:26" x14ac:dyDescent="0.3">
      <c r="A715">
        <v>3011414</v>
      </c>
      <c r="B715">
        <v>1</v>
      </c>
      <c r="C715" t="s">
        <v>75</v>
      </c>
      <c r="D715" t="s">
        <v>96</v>
      </c>
      <c r="E715" t="s">
        <v>140</v>
      </c>
      <c r="F715" t="s">
        <v>2262</v>
      </c>
      <c r="G715" t="s">
        <v>161</v>
      </c>
      <c r="H715" t="s">
        <v>61</v>
      </c>
      <c r="I715" t="s">
        <v>129</v>
      </c>
      <c r="J715" t="s">
        <v>130</v>
      </c>
      <c r="K715" t="s">
        <v>131</v>
      </c>
      <c r="L715" t="s">
        <v>2263</v>
      </c>
      <c r="M715" t="s">
        <v>2264</v>
      </c>
      <c r="N715">
        <v>0.61499999999999999</v>
      </c>
      <c r="O715">
        <v>0</v>
      </c>
      <c r="P715">
        <v>184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113.14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3009837</v>
      </c>
      <c r="B716">
        <v>1</v>
      </c>
      <c r="C716" t="s">
        <v>75</v>
      </c>
      <c r="D716" t="s">
        <v>97</v>
      </c>
      <c r="E716" t="s">
        <v>169</v>
      </c>
      <c r="F716" t="s">
        <v>2265</v>
      </c>
      <c r="G716" t="s">
        <v>171</v>
      </c>
      <c r="H716" t="s">
        <v>61</v>
      </c>
      <c r="I716" t="s">
        <v>129</v>
      </c>
      <c r="J716" t="s">
        <v>130</v>
      </c>
      <c r="K716" t="s">
        <v>131</v>
      </c>
      <c r="L716" t="s">
        <v>2266</v>
      </c>
      <c r="M716" t="s">
        <v>2267</v>
      </c>
      <c r="N716">
        <v>1.423</v>
      </c>
      <c r="O716">
        <v>0</v>
      </c>
      <c r="P716">
        <v>198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281.77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3016535</v>
      </c>
      <c r="B717">
        <v>1</v>
      </c>
      <c r="C717" t="s">
        <v>75</v>
      </c>
      <c r="D717" t="s">
        <v>98</v>
      </c>
      <c r="E717" t="s">
        <v>145</v>
      </c>
      <c r="F717" t="s">
        <v>2268</v>
      </c>
      <c r="G717" t="s">
        <v>147</v>
      </c>
      <c r="H717" t="s">
        <v>61</v>
      </c>
      <c r="I717" t="s">
        <v>129</v>
      </c>
      <c r="J717" t="s">
        <v>130</v>
      </c>
      <c r="K717" t="s">
        <v>131</v>
      </c>
      <c r="L717" t="s">
        <v>2269</v>
      </c>
      <c r="M717" t="s">
        <v>2270</v>
      </c>
      <c r="N717">
        <v>1.23</v>
      </c>
      <c r="O717">
        <v>0</v>
      </c>
      <c r="P717">
        <v>2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2.46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3010187</v>
      </c>
      <c r="B718">
        <v>1</v>
      </c>
      <c r="C718" t="s">
        <v>106</v>
      </c>
      <c r="D718" t="s">
        <v>108</v>
      </c>
      <c r="E718" t="s">
        <v>140</v>
      </c>
      <c r="F718" t="s">
        <v>2271</v>
      </c>
      <c r="G718" t="s">
        <v>161</v>
      </c>
      <c r="H718" t="s">
        <v>61</v>
      </c>
      <c r="I718" t="s">
        <v>129</v>
      </c>
      <c r="J718" t="s">
        <v>130</v>
      </c>
      <c r="K718" t="s">
        <v>131</v>
      </c>
      <c r="L718" t="s">
        <v>2272</v>
      </c>
      <c r="M718" t="s">
        <v>2273</v>
      </c>
      <c r="N718">
        <v>4.0999999999999996</v>
      </c>
      <c r="O718">
        <v>0</v>
      </c>
      <c r="P718">
        <v>9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36.9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3009870</v>
      </c>
      <c r="B719">
        <v>1</v>
      </c>
      <c r="C719" t="s">
        <v>106</v>
      </c>
      <c r="D719" t="s">
        <v>111</v>
      </c>
      <c r="E719" t="s">
        <v>153</v>
      </c>
      <c r="F719" t="s">
        <v>2274</v>
      </c>
      <c r="G719" t="s">
        <v>196</v>
      </c>
      <c r="H719" t="s">
        <v>58</v>
      </c>
      <c r="I719" t="s">
        <v>129</v>
      </c>
      <c r="J719" t="s">
        <v>130</v>
      </c>
      <c r="K719" t="s">
        <v>131</v>
      </c>
      <c r="L719" t="s">
        <v>2275</v>
      </c>
      <c r="M719" t="s">
        <v>2276</v>
      </c>
      <c r="N719">
        <v>1.171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26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30.44</v>
      </c>
    </row>
    <row r="720" spans="1:26" x14ac:dyDescent="0.3">
      <c r="A720">
        <v>3012156</v>
      </c>
      <c r="B720">
        <v>1</v>
      </c>
      <c r="C720" t="s">
        <v>106</v>
      </c>
      <c r="D720" t="s">
        <v>122</v>
      </c>
      <c r="E720" t="s">
        <v>169</v>
      </c>
      <c r="F720" t="s">
        <v>2277</v>
      </c>
      <c r="G720" t="s">
        <v>161</v>
      </c>
      <c r="H720" t="s">
        <v>61</v>
      </c>
      <c r="I720" t="s">
        <v>129</v>
      </c>
      <c r="J720" t="s">
        <v>130</v>
      </c>
      <c r="K720" t="s">
        <v>131</v>
      </c>
      <c r="L720" t="s">
        <v>2278</v>
      </c>
      <c r="M720" t="s">
        <v>2279</v>
      </c>
      <c r="N720">
        <v>7.2999999999999995E-2</v>
      </c>
      <c r="O720">
        <v>0</v>
      </c>
      <c r="P720">
        <v>116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8.44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3012783</v>
      </c>
      <c r="B721">
        <v>1</v>
      </c>
      <c r="C721" t="s">
        <v>106</v>
      </c>
      <c r="D721" t="s">
        <v>122</v>
      </c>
      <c r="E721" t="s">
        <v>169</v>
      </c>
      <c r="F721" t="s">
        <v>2280</v>
      </c>
      <c r="G721" t="s">
        <v>161</v>
      </c>
      <c r="H721" t="s">
        <v>61</v>
      </c>
      <c r="I721" t="s">
        <v>129</v>
      </c>
      <c r="J721" t="s">
        <v>130</v>
      </c>
      <c r="K721" t="s">
        <v>131</v>
      </c>
      <c r="L721" t="s">
        <v>2281</v>
      </c>
      <c r="M721" t="s">
        <v>2282</v>
      </c>
      <c r="N721">
        <v>0.54900000000000004</v>
      </c>
      <c r="O721">
        <v>0</v>
      </c>
      <c r="P721">
        <v>187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102.75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3010419</v>
      </c>
      <c r="B722">
        <v>2</v>
      </c>
      <c r="C722" t="s">
        <v>75</v>
      </c>
      <c r="D722" t="s">
        <v>95</v>
      </c>
      <c r="E722" t="s">
        <v>169</v>
      </c>
      <c r="F722" t="s">
        <v>2283</v>
      </c>
      <c r="G722" t="s">
        <v>2284</v>
      </c>
      <c r="H722" t="s">
        <v>61</v>
      </c>
      <c r="I722" t="s">
        <v>1703</v>
      </c>
      <c r="J722" t="s">
        <v>59</v>
      </c>
      <c r="K722" t="s">
        <v>131</v>
      </c>
      <c r="L722" t="s">
        <v>2285</v>
      </c>
      <c r="M722" t="s">
        <v>2286</v>
      </c>
      <c r="N722">
        <v>0.04</v>
      </c>
      <c r="O722">
        <v>0</v>
      </c>
      <c r="P722">
        <v>366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14.63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3009884</v>
      </c>
      <c r="B723">
        <v>1</v>
      </c>
      <c r="C723" t="s">
        <v>75</v>
      </c>
      <c r="D723" t="s">
        <v>90</v>
      </c>
      <c r="E723" t="s">
        <v>126</v>
      </c>
      <c r="F723" t="s">
        <v>2287</v>
      </c>
      <c r="G723" t="s">
        <v>128</v>
      </c>
      <c r="H723" t="s">
        <v>58</v>
      </c>
      <c r="I723" t="s">
        <v>129</v>
      </c>
      <c r="J723" t="s">
        <v>130</v>
      </c>
      <c r="K723" t="s">
        <v>131</v>
      </c>
      <c r="L723" t="s">
        <v>2288</v>
      </c>
      <c r="M723" t="s">
        <v>2289</v>
      </c>
      <c r="N723">
        <v>3.339</v>
      </c>
      <c r="O723">
        <v>0</v>
      </c>
      <c r="P723">
        <v>0</v>
      </c>
      <c r="Q723">
        <v>0</v>
      </c>
      <c r="R723">
        <v>0</v>
      </c>
      <c r="S723">
        <v>4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13.35</v>
      </c>
      <c r="Z723">
        <v>0</v>
      </c>
    </row>
    <row r="724" spans="1:26" x14ac:dyDescent="0.3">
      <c r="A724">
        <v>3011144</v>
      </c>
      <c r="B724">
        <v>2</v>
      </c>
      <c r="C724" t="s">
        <v>75</v>
      </c>
      <c r="D724" t="s">
        <v>94</v>
      </c>
      <c r="E724" t="s">
        <v>140</v>
      </c>
      <c r="F724" t="s">
        <v>2290</v>
      </c>
      <c r="G724" t="s">
        <v>161</v>
      </c>
      <c r="H724" t="s">
        <v>61</v>
      </c>
      <c r="I724" t="s">
        <v>129</v>
      </c>
      <c r="J724" t="s">
        <v>130</v>
      </c>
      <c r="K724" t="s">
        <v>131</v>
      </c>
      <c r="L724" t="s">
        <v>2291</v>
      </c>
      <c r="M724" t="s">
        <v>2292</v>
      </c>
      <c r="N724">
        <v>0.435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4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1.74</v>
      </c>
    </row>
    <row r="725" spans="1:26" x14ac:dyDescent="0.3">
      <c r="A725">
        <v>3009901</v>
      </c>
      <c r="B725">
        <v>1</v>
      </c>
      <c r="C725" t="s">
        <v>75</v>
      </c>
      <c r="D725" t="s">
        <v>97</v>
      </c>
      <c r="E725" t="s">
        <v>169</v>
      </c>
      <c r="F725" t="s">
        <v>2293</v>
      </c>
      <c r="G725" t="s">
        <v>171</v>
      </c>
      <c r="H725" t="s">
        <v>61</v>
      </c>
      <c r="I725" t="s">
        <v>129</v>
      </c>
      <c r="J725" t="s">
        <v>130</v>
      </c>
      <c r="K725" t="s">
        <v>131</v>
      </c>
      <c r="L725" t="s">
        <v>2294</v>
      </c>
      <c r="M725" t="s">
        <v>2295</v>
      </c>
      <c r="N725">
        <v>1.29</v>
      </c>
      <c r="O725">
        <v>0</v>
      </c>
      <c r="P725">
        <v>321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414.09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3009933</v>
      </c>
      <c r="B726">
        <v>1</v>
      </c>
      <c r="C726" t="s">
        <v>106</v>
      </c>
      <c r="D726" t="s">
        <v>114</v>
      </c>
      <c r="E726" t="s">
        <v>145</v>
      </c>
      <c r="F726" t="s">
        <v>2296</v>
      </c>
      <c r="G726" t="s">
        <v>147</v>
      </c>
      <c r="H726" t="s">
        <v>61</v>
      </c>
      <c r="I726" t="s">
        <v>129</v>
      </c>
      <c r="J726" t="s">
        <v>130</v>
      </c>
      <c r="K726" t="s">
        <v>131</v>
      </c>
      <c r="L726" t="s">
        <v>2297</v>
      </c>
      <c r="M726" t="s">
        <v>2298</v>
      </c>
      <c r="N726">
        <v>1.4239999999999999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1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1.42</v>
      </c>
    </row>
    <row r="727" spans="1:26" x14ac:dyDescent="0.3">
      <c r="A727">
        <v>3009944</v>
      </c>
      <c r="B727">
        <v>1</v>
      </c>
      <c r="C727" t="s">
        <v>75</v>
      </c>
      <c r="D727" t="s">
        <v>74</v>
      </c>
      <c r="E727" t="s">
        <v>164</v>
      </c>
      <c r="F727" t="s">
        <v>2299</v>
      </c>
      <c r="G727" t="s">
        <v>185</v>
      </c>
      <c r="H727" t="s">
        <v>61</v>
      </c>
      <c r="I727" t="s">
        <v>129</v>
      </c>
      <c r="J727" t="s">
        <v>130</v>
      </c>
      <c r="K727" t="s">
        <v>131</v>
      </c>
      <c r="L727" t="s">
        <v>2300</v>
      </c>
      <c r="M727" t="s">
        <v>2301</v>
      </c>
      <c r="N727">
        <v>0.436</v>
      </c>
      <c r="O727">
        <v>0</v>
      </c>
      <c r="P727">
        <v>54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23.56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3009961</v>
      </c>
      <c r="B728">
        <v>1</v>
      </c>
      <c r="C728" t="s">
        <v>75</v>
      </c>
      <c r="D728" t="s">
        <v>90</v>
      </c>
      <c r="E728" t="s">
        <v>140</v>
      </c>
      <c r="F728" t="s">
        <v>2302</v>
      </c>
      <c r="G728" t="s">
        <v>142</v>
      </c>
      <c r="H728" t="s">
        <v>61</v>
      </c>
      <c r="I728" t="s">
        <v>129</v>
      </c>
      <c r="J728" t="s">
        <v>130</v>
      </c>
      <c r="K728" t="s">
        <v>131</v>
      </c>
      <c r="L728" t="s">
        <v>2303</v>
      </c>
      <c r="M728" t="s">
        <v>2304</v>
      </c>
      <c r="N728">
        <v>4.2530000000000001</v>
      </c>
      <c r="O728">
        <v>0</v>
      </c>
      <c r="P728">
        <v>0</v>
      </c>
      <c r="Q728">
        <v>0</v>
      </c>
      <c r="R728">
        <v>53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225.39</v>
      </c>
      <c r="Y728">
        <v>0</v>
      </c>
      <c r="Z728">
        <v>0</v>
      </c>
    </row>
    <row r="729" spans="1:26" x14ac:dyDescent="0.3">
      <c r="A729">
        <v>3013473</v>
      </c>
      <c r="B729">
        <v>2</v>
      </c>
      <c r="C729" t="s">
        <v>75</v>
      </c>
      <c r="D729" t="s">
        <v>81</v>
      </c>
      <c r="E729" t="s">
        <v>153</v>
      </c>
      <c r="F729" t="s">
        <v>2305</v>
      </c>
      <c r="G729" t="s">
        <v>378</v>
      </c>
      <c r="H729" t="s">
        <v>58</v>
      </c>
      <c r="I729" t="s">
        <v>129</v>
      </c>
      <c r="J729" t="s">
        <v>59</v>
      </c>
      <c r="K729" t="s">
        <v>131</v>
      </c>
      <c r="L729" t="s">
        <v>2306</v>
      </c>
      <c r="M729" t="s">
        <v>2307</v>
      </c>
      <c r="N729">
        <v>1.8919999999999999</v>
      </c>
      <c r="O729">
        <v>3</v>
      </c>
      <c r="P729">
        <v>27</v>
      </c>
      <c r="Q729">
        <v>0</v>
      </c>
      <c r="R729">
        <v>0</v>
      </c>
      <c r="S729">
        <v>0</v>
      </c>
      <c r="T729">
        <v>0</v>
      </c>
      <c r="U729">
        <v>5.68</v>
      </c>
      <c r="V729">
        <v>51.1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3012741</v>
      </c>
      <c r="B730">
        <v>1</v>
      </c>
      <c r="C730" t="s">
        <v>75</v>
      </c>
      <c r="D730" t="s">
        <v>79</v>
      </c>
      <c r="E730" t="s">
        <v>169</v>
      </c>
      <c r="F730" t="s">
        <v>2308</v>
      </c>
      <c r="G730" t="s">
        <v>171</v>
      </c>
      <c r="H730" t="s">
        <v>61</v>
      </c>
      <c r="I730" t="s">
        <v>129</v>
      </c>
      <c r="J730" t="s">
        <v>130</v>
      </c>
      <c r="K730" t="s">
        <v>131</v>
      </c>
      <c r="L730" t="s">
        <v>2309</v>
      </c>
      <c r="M730" t="s">
        <v>2310</v>
      </c>
      <c r="N730">
        <v>1.603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193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309.43</v>
      </c>
    </row>
    <row r="731" spans="1:26" x14ac:dyDescent="0.3">
      <c r="A731">
        <v>3012154</v>
      </c>
      <c r="B731">
        <v>1</v>
      </c>
      <c r="C731" t="s">
        <v>106</v>
      </c>
      <c r="D731" t="s">
        <v>119</v>
      </c>
      <c r="E731" t="s">
        <v>169</v>
      </c>
      <c r="F731" t="s">
        <v>2311</v>
      </c>
      <c r="G731" t="s">
        <v>171</v>
      </c>
      <c r="H731" t="s">
        <v>61</v>
      </c>
      <c r="I731" t="s">
        <v>129</v>
      </c>
      <c r="J731" t="s">
        <v>130</v>
      </c>
      <c r="K731" t="s">
        <v>131</v>
      </c>
      <c r="L731" t="s">
        <v>2312</v>
      </c>
      <c r="M731" t="s">
        <v>2313</v>
      </c>
      <c r="N731">
        <v>4.2949999999999999</v>
      </c>
      <c r="O731">
        <v>0</v>
      </c>
      <c r="P731">
        <v>200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859.08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3009987</v>
      </c>
      <c r="B732">
        <v>1</v>
      </c>
      <c r="C732" t="s">
        <v>75</v>
      </c>
      <c r="D732" t="s">
        <v>103</v>
      </c>
      <c r="E732" t="s">
        <v>145</v>
      </c>
      <c r="F732" t="s">
        <v>2314</v>
      </c>
      <c r="G732" t="s">
        <v>378</v>
      </c>
      <c r="H732" t="s">
        <v>61</v>
      </c>
      <c r="I732" t="s">
        <v>129</v>
      </c>
      <c r="J732" t="s">
        <v>59</v>
      </c>
      <c r="K732" t="s">
        <v>131</v>
      </c>
      <c r="L732" t="s">
        <v>2315</v>
      </c>
      <c r="M732" t="s">
        <v>2316</v>
      </c>
      <c r="N732">
        <v>1.5069999999999999</v>
      </c>
      <c r="O732">
        <v>0</v>
      </c>
      <c r="P732">
        <v>6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9.0399999999999991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3010020</v>
      </c>
      <c r="B733">
        <v>1</v>
      </c>
      <c r="C733" t="s">
        <v>106</v>
      </c>
      <c r="D733" t="s">
        <v>120</v>
      </c>
      <c r="E733" t="s">
        <v>126</v>
      </c>
      <c r="F733" t="s">
        <v>2317</v>
      </c>
      <c r="G733" t="s">
        <v>128</v>
      </c>
      <c r="H733" t="s">
        <v>58</v>
      </c>
      <c r="I733" t="s">
        <v>129</v>
      </c>
      <c r="J733" t="s">
        <v>130</v>
      </c>
      <c r="K733" t="s">
        <v>131</v>
      </c>
      <c r="L733" t="s">
        <v>2318</v>
      </c>
      <c r="M733" t="s">
        <v>2319</v>
      </c>
      <c r="N733">
        <v>0.56200000000000006</v>
      </c>
      <c r="O733">
        <v>316</v>
      </c>
      <c r="P733">
        <v>47</v>
      </c>
      <c r="Q733">
        <v>0</v>
      </c>
      <c r="R733">
        <v>0</v>
      </c>
      <c r="S733">
        <v>0</v>
      </c>
      <c r="T733">
        <v>0</v>
      </c>
      <c r="U733">
        <v>177.73</v>
      </c>
      <c r="V733">
        <v>26.43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3011439</v>
      </c>
      <c r="B734">
        <v>1</v>
      </c>
      <c r="C734" t="s">
        <v>106</v>
      </c>
      <c r="D734" t="s">
        <v>114</v>
      </c>
      <c r="E734" t="s">
        <v>164</v>
      </c>
      <c r="F734" t="s">
        <v>2320</v>
      </c>
      <c r="G734" t="s">
        <v>161</v>
      </c>
      <c r="H734" t="s">
        <v>61</v>
      </c>
      <c r="I734" t="s">
        <v>129</v>
      </c>
      <c r="J734" t="s">
        <v>130</v>
      </c>
      <c r="K734" t="s">
        <v>131</v>
      </c>
      <c r="L734" t="s">
        <v>2321</v>
      </c>
      <c r="M734" t="s">
        <v>2322</v>
      </c>
      <c r="N734">
        <v>1.073</v>
      </c>
      <c r="O734">
        <v>0</v>
      </c>
      <c r="P734">
        <v>0</v>
      </c>
      <c r="Q734">
        <v>0</v>
      </c>
      <c r="R734">
        <v>14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15.02</v>
      </c>
      <c r="Y734">
        <v>0</v>
      </c>
      <c r="Z734">
        <v>0</v>
      </c>
    </row>
    <row r="735" spans="1:26" x14ac:dyDescent="0.3">
      <c r="A735">
        <v>3017709</v>
      </c>
      <c r="B735">
        <v>1</v>
      </c>
      <c r="C735" t="s">
        <v>106</v>
      </c>
      <c r="D735" t="s">
        <v>115</v>
      </c>
      <c r="E735" t="s">
        <v>126</v>
      </c>
      <c r="F735" t="s">
        <v>2323</v>
      </c>
      <c r="G735" t="s">
        <v>128</v>
      </c>
      <c r="H735" t="s">
        <v>58</v>
      </c>
      <c r="I735" t="s">
        <v>1703</v>
      </c>
      <c r="J735" t="s">
        <v>130</v>
      </c>
      <c r="K735" t="s">
        <v>131</v>
      </c>
      <c r="L735" t="s">
        <v>2324</v>
      </c>
      <c r="M735" t="s">
        <v>2325</v>
      </c>
      <c r="N735">
        <v>3.3000000000000002E-2</v>
      </c>
      <c r="O735">
        <v>47</v>
      </c>
      <c r="P735">
        <v>254</v>
      </c>
      <c r="Q735">
        <v>0</v>
      </c>
      <c r="R735">
        <v>0</v>
      </c>
      <c r="S735">
        <v>0</v>
      </c>
      <c r="T735">
        <v>0</v>
      </c>
      <c r="U735">
        <v>1.57</v>
      </c>
      <c r="V735">
        <v>8.4700000000000006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3010039</v>
      </c>
      <c r="B736">
        <v>1</v>
      </c>
      <c r="C736" t="s">
        <v>75</v>
      </c>
      <c r="D736" t="s">
        <v>95</v>
      </c>
      <c r="E736" t="s">
        <v>140</v>
      </c>
      <c r="F736" t="s">
        <v>2326</v>
      </c>
      <c r="G736" t="s">
        <v>1638</v>
      </c>
      <c r="H736" t="s">
        <v>61</v>
      </c>
      <c r="I736" t="s">
        <v>129</v>
      </c>
      <c r="J736" t="s">
        <v>130</v>
      </c>
      <c r="K736" t="s">
        <v>131</v>
      </c>
      <c r="L736" t="s">
        <v>2327</v>
      </c>
      <c r="M736" t="s">
        <v>2328</v>
      </c>
      <c r="N736">
        <v>3.6040000000000001</v>
      </c>
      <c r="O736">
        <v>0</v>
      </c>
      <c r="P736">
        <v>138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497.31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3012838</v>
      </c>
      <c r="B737">
        <v>1</v>
      </c>
      <c r="C737" t="s">
        <v>106</v>
      </c>
      <c r="D737" t="s">
        <v>114</v>
      </c>
      <c r="E737" t="s">
        <v>153</v>
      </c>
      <c r="F737" t="s">
        <v>2329</v>
      </c>
      <c r="G737" t="s">
        <v>746</v>
      </c>
      <c r="H737" t="s">
        <v>58</v>
      </c>
      <c r="I737" t="s">
        <v>129</v>
      </c>
      <c r="J737" t="s">
        <v>130</v>
      </c>
      <c r="K737" t="s">
        <v>131</v>
      </c>
      <c r="L737" t="s">
        <v>2330</v>
      </c>
      <c r="M737" t="s">
        <v>2331</v>
      </c>
      <c r="N737">
        <v>0.46700000000000003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76</v>
      </c>
      <c r="U737">
        <v>0</v>
      </c>
      <c r="V737">
        <v>0</v>
      </c>
      <c r="W737">
        <v>0</v>
      </c>
      <c r="X737">
        <v>0</v>
      </c>
      <c r="Y737">
        <v>0.47</v>
      </c>
      <c r="Z737">
        <v>35.5</v>
      </c>
    </row>
    <row r="738" spans="1:26" x14ac:dyDescent="0.3">
      <c r="A738">
        <v>3010085</v>
      </c>
      <c r="B738">
        <v>1</v>
      </c>
      <c r="C738" t="s">
        <v>75</v>
      </c>
      <c r="D738" t="s">
        <v>88</v>
      </c>
      <c r="E738" t="s">
        <v>221</v>
      </c>
      <c r="F738" t="s">
        <v>2332</v>
      </c>
      <c r="G738" t="s">
        <v>128</v>
      </c>
      <c r="H738" t="s">
        <v>58</v>
      </c>
      <c r="I738" t="s">
        <v>129</v>
      </c>
      <c r="J738" t="s">
        <v>130</v>
      </c>
      <c r="K738" t="s">
        <v>131</v>
      </c>
      <c r="L738" t="s">
        <v>2333</v>
      </c>
      <c r="M738" t="s">
        <v>2334</v>
      </c>
      <c r="N738">
        <v>1.0129999999999999</v>
      </c>
      <c r="O738">
        <v>0</v>
      </c>
      <c r="P738">
        <v>5075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5141.26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3012683</v>
      </c>
      <c r="B739">
        <v>1</v>
      </c>
      <c r="C739" t="s">
        <v>75</v>
      </c>
      <c r="D739" t="s">
        <v>85</v>
      </c>
      <c r="E739" t="s">
        <v>145</v>
      </c>
      <c r="F739" t="s">
        <v>2335</v>
      </c>
      <c r="G739" t="s">
        <v>256</v>
      </c>
      <c r="H739" t="s">
        <v>61</v>
      </c>
      <c r="I739" t="s">
        <v>129</v>
      </c>
      <c r="J739" t="s">
        <v>130</v>
      </c>
      <c r="K739" t="s">
        <v>131</v>
      </c>
      <c r="L739" t="s">
        <v>2336</v>
      </c>
      <c r="M739" t="s">
        <v>2337</v>
      </c>
      <c r="N739">
        <v>3.2320000000000002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3.23</v>
      </c>
      <c r="Y739">
        <v>0</v>
      </c>
      <c r="Z739">
        <v>0</v>
      </c>
    </row>
    <row r="740" spans="1:26" x14ac:dyDescent="0.3">
      <c r="A740">
        <v>3011454</v>
      </c>
      <c r="B740">
        <v>1</v>
      </c>
      <c r="C740" t="s">
        <v>106</v>
      </c>
      <c r="D740" t="s">
        <v>120</v>
      </c>
      <c r="E740" t="s">
        <v>164</v>
      </c>
      <c r="F740" t="s">
        <v>2338</v>
      </c>
      <c r="G740" t="s">
        <v>452</v>
      </c>
      <c r="H740" t="s">
        <v>61</v>
      </c>
      <c r="I740" t="s">
        <v>129</v>
      </c>
      <c r="J740" t="s">
        <v>130</v>
      </c>
      <c r="K740" t="s">
        <v>131</v>
      </c>
      <c r="L740" t="s">
        <v>2339</v>
      </c>
      <c r="M740" t="s">
        <v>2340</v>
      </c>
      <c r="N740">
        <v>3.8530000000000002</v>
      </c>
      <c r="O740">
        <v>0</v>
      </c>
      <c r="P740">
        <v>91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350.63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3010109</v>
      </c>
      <c r="B741">
        <v>1</v>
      </c>
      <c r="C741" t="s">
        <v>75</v>
      </c>
      <c r="D741" t="s">
        <v>95</v>
      </c>
      <c r="E741" t="s">
        <v>164</v>
      </c>
      <c r="F741" t="s">
        <v>2341</v>
      </c>
      <c r="G741" t="s">
        <v>185</v>
      </c>
      <c r="H741" t="s">
        <v>61</v>
      </c>
      <c r="I741" t="s">
        <v>129</v>
      </c>
      <c r="J741" t="s">
        <v>130</v>
      </c>
      <c r="K741" t="s">
        <v>131</v>
      </c>
      <c r="L741" t="s">
        <v>2342</v>
      </c>
      <c r="M741" t="s">
        <v>2343</v>
      </c>
      <c r="N741">
        <v>1.1879999999999999</v>
      </c>
      <c r="O741">
        <v>0</v>
      </c>
      <c r="P741">
        <v>87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103.37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3006040</v>
      </c>
      <c r="B742">
        <v>1</v>
      </c>
      <c r="C742" t="s">
        <v>106</v>
      </c>
      <c r="D742" t="s">
        <v>109</v>
      </c>
      <c r="E742" t="s">
        <v>153</v>
      </c>
      <c r="F742" t="s">
        <v>2344</v>
      </c>
      <c r="G742" t="s">
        <v>136</v>
      </c>
      <c r="H742" t="s">
        <v>58</v>
      </c>
      <c r="I742" t="s">
        <v>129</v>
      </c>
      <c r="J742" t="s">
        <v>130</v>
      </c>
      <c r="K742" t="s">
        <v>137</v>
      </c>
      <c r="L742" t="s">
        <v>2345</v>
      </c>
      <c r="M742" t="s">
        <v>2346</v>
      </c>
      <c r="N742">
        <v>4.5810000000000004</v>
      </c>
      <c r="O742">
        <v>0</v>
      </c>
      <c r="P742">
        <v>0</v>
      </c>
      <c r="Q742">
        <v>0</v>
      </c>
      <c r="R742">
        <v>537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2460.21</v>
      </c>
      <c r="Y742">
        <v>0</v>
      </c>
      <c r="Z742">
        <v>0</v>
      </c>
    </row>
    <row r="743" spans="1:26" x14ac:dyDescent="0.3">
      <c r="A743">
        <v>3014746</v>
      </c>
      <c r="B743">
        <v>1</v>
      </c>
      <c r="C743" t="s">
        <v>75</v>
      </c>
      <c r="D743" t="s">
        <v>82</v>
      </c>
      <c r="E743" t="s">
        <v>153</v>
      </c>
      <c r="F743" t="s">
        <v>2347</v>
      </c>
      <c r="G743" t="s">
        <v>136</v>
      </c>
      <c r="H743" t="s">
        <v>58</v>
      </c>
      <c r="I743" t="s">
        <v>129</v>
      </c>
      <c r="J743" t="s">
        <v>130</v>
      </c>
      <c r="K743" t="s">
        <v>137</v>
      </c>
      <c r="L743" t="s">
        <v>2348</v>
      </c>
      <c r="M743" t="s">
        <v>2349</v>
      </c>
      <c r="N743">
        <v>9.5410000000000004</v>
      </c>
      <c r="O743">
        <v>0</v>
      </c>
      <c r="P743">
        <v>364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3473.07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3009918</v>
      </c>
      <c r="B744">
        <v>1</v>
      </c>
      <c r="C744" t="s">
        <v>75</v>
      </c>
      <c r="D744" t="s">
        <v>85</v>
      </c>
      <c r="E744" t="s">
        <v>126</v>
      </c>
      <c r="F744" t="s">
        <v>2350</v>
      </c>
      <c r="G744" t="s">
        <v>602</v>
      </c>
      <c r="H744" t="s">
        <v>58</v>
      </c>
      <c r="I744" t="s">
        <v>129</v>
      </c>
      <c r="J744" t="s">
        <v>130</v>
      </c>
      <c r="K744" t="s">
        <v>131</v>
      </c>
      <c r="L744" t="s">
        <v>2351</v>
      </c>
      <c r="M744" t="s">
        <v>2352</v>
      </c>
      <c r="N744">
        <v>2.0369999999999999</v>
      </c>
      <c r="O744">
        <v>0</v>
      </c>
      <c r="P744">
        <v>0</v>
      </c>
      <c r="Q744">
        <v>4</v>
      </c>
      <c r="R744">
        <v>611</v>
      </c>
      <c r="S744">
        <v>13</v>
      </c>
      <c r="T744">
        <v>650</v>
      </c>
      <c r="U744">
        <v>0</v>
      </c>
      <c r="V744">
        <v>0</v>
      </c>
      <c r="W744">
        <v>8.15</v>
      </c>
      <c r="X744">
        <v>1244.53</v>
      </c>
      <c r="Y744">
        <v>26.48</v>
      </c>
      <c r="Z744">
        <v>1323.97</v>
      </c>
    </row>
    <row r="745" spans="1:26" x14ac:dyDescent="0.3">
      <c r="A745">
        <v>3010123</v>
      </c>
      <c r="B745">
        <v>1</v>
      </c>
      <c r="C745" t="s">
        <v>75</v>
      </c>
      <c r="D745" t="s">
        <v>85</v>
      </c>
      <c r="E745" t="s">
        <v>140</v>
      </c>
      <c r="F745" t="s">
        <v>2353</v>
      </c>
      <c r="G745" t="s">
        <v>142</v>
      </c>
      <c r="H745" t="s">
        <v>61</v>
      </c>
      <c r="I745" t="s">
        <v>129</v>
      </c>
      <c r="J745" t="s">
        <v>130</v>
      </c>
      <c r="K745" t="s">
        <v>131</v>
      </c>
      <c r="L745" t="s">
        <v>2354</v>
      </c>
      <c r="M745" t="s">
        <v>2355</v>
      </c>
      <c r="N745">
        <v>1.79</v>
      </c>
      <c r="O745">
        <v>0</v>
      </c>
      <c r="P745">
        <v>0</v>
      </c>
      <c r="Q745">
        <v>0</v>
      </c>
      <c r="R745">
        <v>52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93.06</v>
      </c>
      <c r="Y745">
        <v>0</v>
      </c>
      <c r="Z745">
        <v>0</v>
      </c>
    </row>
    <row r="746" spans="1:26" x14ac:dyDescent="0.3">
      <c r="A746">
        <v>3011457</v>
      </c>
      <c r="B746">
        <v>1</v>
      </c>
      <c r="C746" t="s">
        <v>75</v>
      </c>
      <c r="D746" t="s">
        <v>79</v>
      </c>
      <c r="E746" t="s">
        <v>164</v>
      </c>
      <c r="F746" t="s">
        <v>2356</v>
      </c>
      <c r="G746" t="s">
        <v>452</v>
      </c>
      <c r="H746" t="s">
        <v>61</v>
      </c>
      <c r="I746" t="s">
        <v>129</v>
      </c>
      <c r="J746" t="s">
        <v>130</v>
      </c>
      <c r="K746" t="s">
        <v>131</v>
      </c>
      <c r="L746" t="s">
        <v>2357</v>
      </c>
      <c r="M746" t="s">
        <v>2358</v>
      </c>
      <c r="N746">
        <v>2.286</v>
      </c>
      <c r="O746">
        <v>0</v>
      </c>
      <c r="P746">
        <v>13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29.72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3012843</v>
      </c>
      <c r="B747">
        <v>1</v>
      </c>
      <c r="C747" t="s">
        <v>106</v>
      </c>
      <c r="D747" t="s">
        <v>115</v>
      </c>
      <c r="E747" t="s">
        <v>145</v>
      </c>
      <c r="F747" t="s">
        <v>2359</v>
      </c>
      <c r="G747" t="s">
        <v>147</v>
      </c>
      <c r="H747" t="s">
        <v>61</v>
      </c>
      <c r="I747" t="s">
        <v>129</v>
      </c>
      <c r="J747" t="s">
        <v>130</v>
      </c>
      <c r="K747" t="s">
        <v>131</v>
      </c>
      <c r="L747" t="s">
        <v>2360</v>
      </c>
      <c r="M747" t="s">
        <v>2361</v>
      </c>
      <c r="N747">
        <v>1.9870000000000001</v>
      </c>
      <c r="O747">
        <v>0</v>
      </c>
      <c r="P747">
        <v>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7.95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3019639</v>
      </c>
      <c r="B748">
        <v>1</v>
      </c>
      <c r="C748" t="s">
        <v>106</v>
      </c>
      <c r="D748" t="s">
        <v>113</v>
      </c>
      <c r="E748" t="s">
        <v>126</v>
      </c>
      <c r="F748" t="s">
        <v>2362</v>
      </c>
      <c r="G748" t="s">
        <v>128</v>
      </c>
      <c r="H748" t="s">
        <v>58</v>
      </c>
      <c r="I748" t="s">
        <v>129</v>
      </c>
      <c r="J748" t="s">
        <v>130</v>
      </c>
      <c r="K748" t="s">
        <v>131</v>
      </c>
      <c r="L748" t="s">
        <v>2363</v>
      </c>
      <c r="M748" t="s">
        <v>2364</v>
      </c>
      <c r="N748">
        <v>0.39400000000000002</v>
      </c>
      <c r="O748">
        <v>0</v>
      </c>
      <c r="P748">
        <v>0</v>
      </c>
      <c r="Q748">
        <v>12</v>
      </c>
      <c r="R748">
        <v>141</v>
      </c>
      <c r="S748">
        <v>50</v>
      </c>
      <c r="T748">
        <v>985</v>
      </c>
      <c r="U748">
        <v>0</v>
      </c>
      <c r="V748">
        <v>0</v>
      </c>
      <c r="W748">
        <v>4.7300000000000004</v>
      </c>
      <c r="X748">
        <v>55.54</v>
      </c>
      <c r="Y748">
        <v>19.690000000000001</v>
      </c>
      <c r="Z748">
        <v>387.98</v>
      </c>
    </row>
    <row r="749" spans="1:26" x14ac:dyDescent="0.3">
      <c r="A749">
        <v>3006966</v>
      </c>
      <c r="B749">
        <v>1</v>
      </c>
      <c r="C749" t="s">
        <v>75</v>
      </c>
      <c r="D749" t="s">
        <v>76</v>
      </c>
      <c r="E749" t="s">
        <v>140</v>
      </c>
      <c r="F749" t="s">
        <v>2365</v>
      </c>
      <c r="G749" t="s">
        <v>161</v>
      </c>
      <c r="H749" t="s">
        <v>61</v>
      </c>
      <c r="I749" t="s">
        <v>129</v>
      </c>
      <c r="J749" t="s">
        <v>130</v>
      </c>
      <c r="K749" t="s">
        <v>131</v>
      </c>
      <c r="L749" t="s">
        <v>2366</v>
      </c>
      <c r="M749" t="s">
        <v>2367</v>
      </c>
      <c r="N749">
        <v>0.246</v>
      </c>
      <c r="O749">
        <v>0</v>
      </c>
      <c r="P749">
        <v>16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3.93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3003045</v>
      </c>
      <c r="B750">
        <v>1</v>
      </c>
      <c r="C750" t="s">
        <v>106</v>
      </c>
      <c r="D750" t="s">
        <v>115</v>
      </c>
      <c r="E750" t="s">
        <v>140</v>
      </c>
      <c r="F750" t="s">
        <v>2368</v>
      </c>
      <c r="G750" t="s">
        <v>142</v>
      </c>
      <c r="H750" t="s">
        <v>61</v>
      </c>
      <c r="I750" t="s">
        <v>129</v>
      </c>
      <c r="J750" t="s">
        <v>130</v>
      </c>
      <c r="K750" t="s">
        <v>131</v>
      </c>
      <c r="L750" t="s">
        <v>2369</v>
      </c>
      <c r="M750" t="s">
        <v>2370</v>
      </c>
      <c r="N750">
        <v>0.81200000000000006</v>
      </c>
      <c r="O750">
        <v>0</v>
      </c>
      <c r="P750">
        <v>18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14.61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3020320</v>
      </c>
      <c r="B751">
        <v>1</v>
      </c>
      <c r="C751" t="s">
        <v>106</v>
      </c>
      <c r="D751" t="s">
        <v>115</v>
      </c>
      <c r="E751" t="s">
        <v>126</v>
      </c>
      <c r="F751" t="s">
        <v>2371</v>
      </c>
      <c r="G751" t="s">
        <v>128</v>
      </c>
      <c r="H751" t="s">
        <v>58</v>
      </c>
      <c r="I751" t="s">
        <v>129</v>
      </c>
      <c r="J751" t="s">
        <v>130</v>
      </c>
      <c r="K751" t="s">
        <v>131</v>
      </c>
      <c r="L751" t="s">
        <v>2372</v>
      </c>
      <c r="M751" t="s">
        <v>2373</v>
      </c>
      <c r="N751">
        <v>0.315</v>
      </c>
      <c r="O751">
        <v>0</v>
      </c>
      <c r="P751">
        <v>0</v>
      </c>
      <c r="Q751">
        <v>0</v>
      </c>
      <c r="R751">
        <v>0</v>
      </c>
      <c r="S751">
        <v>36</v>
      </c>
      <c r="T751">
        <v>59</v>
      </c>
      <c r="U751">
        <v>0</v>
      </c>
      <c r="V751">
        <v>0</v>
      </c>
      <c r="W751">
        <v>0</v>
      </c>
      <c r="X751">
        <v>0</v>
      </c>
      <c r="Y751">
        <v>11.34</v>
      </c>
      <c r="Z751">
        <v>18.59</v>
      </c>
    </row>
    <row r="752" spans="1:26" x14ac:dyDescent="0.3">
      <c r="A752">
        <v>3015799</v>
      </c>
      <c r="B752">
        <v>1</v>
      </c>
      <c r="C752" t="s">
        <v>75</v>
      </c>
      <c r="D752" t="s">
        <v>77</v>
      </c>
      <c r="E752" t="s">
        <v>126</v>
      </c>
      <c r="F752" t="s">
        <v>2374</v>
      </c>
      <c r="G752" t="s">
        <v>374</v>
      </c>
      <c r="H752" t="s">
        <v>58</v>
      </c>
      <c r="I752" t="s">
        <v>129</v>
      </c>
      <c r="J752" t="s">
        <v>130</v>
      </c>
      <c r="K752" t="s">
        <v>131</v>
      </c>
      <c r="L752" t="s">
        <v>2375</v>
      </c>
      <c r="M752" t="s">
        <v>2376</v>
      </c>
      <c r="N752">
        <v>0.52</v>
      </c>
      <c r="O752">
        <v>7</v>
      </c>
      <c r="P752">
        <v>1673</v>
      </c>
      <c r="Q752">
        <v>1</v>
      </c>
      <c r="R752">
        <v>201</v>
      </c>
      <c r="S752">
        <v>0</v>
      </c>
      <c r="T752">
        <v>0</v>
      </c>
      <c r="U752">
        <v>3.64</v>
      </c>
      <c r="V752">
        <v>869.37</v>
      </c>
      <c r="W752">
        <v>0.52</v>
      </c>
      <c r="X752">
        <v>104.45</v>
      </c>
      <c r="Y752">
        <v>0</v>
      </c>
      <c r="Z752">
        <v>0</v>
      </c>
    </row>
    <row r="753" spans="1:26" x14ac:dyDescent="0.3">
      <c r="A753">
        <v>3011070</v>
      </c>
      <c r="B753">
        <v>1</v>
      </c>
      <c r="C753" t="s">
        <v>75</v>
      </c>
      <c r="D753" t="s">
        <v>102</v>
      </c>
      <c r="E753" t="s">
        <v>221</v>
      </c>
      <c r="F753" t="s">
        <v>2377</v>
      </c>
      <c r="G753" t="s">
        <v>128</v>
      </c>
      <c r="H753" t="s">
        <v>58</v>
      </c>
      <c r="I753" t="s">
        <v>129</v>
      </c>
      <c r="J753" t="s">
        <v>130</v>
      </c>
      <c r="K753" t="s">
        <v>131</v>
      </c>
      <c r="L753" t="s">
        <v>2378</v>
      </c>
      <c r="M753" t="s">
        <v>2379</v>
      </c>
      <c r="N753">
        <v>0.74099999999999999</v>
      </c>
      <c r="O753">
        <v>37</v>
      </c>
      <c r="P753">
        <v>965</v>
      </c>
      <c r="Q753">
        <v>0</v>
      </c>
      <c r="R753">
        <v>0</v>
      </c>
      <c r="S753">
        <v>1</v>
      </c>
      <c r="T753">
        <v>0</v>
      </c>
      <c r="U753">
        <v>27.42</v>
      </c>
      <c r="V753">
        <v>715.17</v>
      </c>
      <c r="W753">
        <v>0</v>
      </c>
      <c r="X753">
        <v>0</v>
      </c>
      <c r="Y753">
        <v>0.74</v>
      </c>
      <c r="Z753">
        <v>0</v>
      </c>
    </row>
    <row r="754" spans="1:26" x14ac:dyDescent="0.3">
      <c r="A754">
        <v>3017753</v>
      </c>
      <c r="B754">
        <v>1</v>
      </c>
      <c r="C754" t="s">
        <v>106</v>
      </c>
      <c r="D754" t="s">
        <v>115</v>
      </c>
      <c r="E754" t="s">
        <v>126</v>
      </c>
      <c r="F754" t="s">
        <v>2380</v>
      </c>
      <c r="G754" t="s">
        <v>128</v>
      </c>
      <c r="H754" t="s">
        <v>58</v>
      </c>
      <c r="I754" t="s">
        <v>1703</v>
      </c>
      <c r="J754" t="s">
        <v>130</v>
      </c>
      <c r="K754" t="s">
        <v>131</v>
      </c>
      <c r="L754" t="s">
        <v>2381</v>
      </c>
      <c r="M754" t="s">
        <v>2382</v>
      </c>
      <c r="N754">
        <v>4.2000000000000003E-2</v>
      </c>
      <c r="O754">
        <v>23</v>
      </c>
      <c r="P754">
        <v>7</v>
      </c>
      <c r="Q754">
        <v>0</v>
      </c>
      <c r="R754">
        <v>0</v>
      </c>
      <c r="S754">
        <v>76</v>
      </c>
      <c r="T754">
        <v>398</v>
      </c>
      <c r="U754">
        <v>0.97</v>
      </c>
      <c r="V754">
        <v>0.3</v>
      </c>
      <c r="W754">
        <v>0</v>
      </c>
      <c r="X754">
        <v>0</v>
      </c>
      <c r="Y754">
        <v>3.21</v>
      </c>
      <c r="Z754">
        <v>16.8</v>
      </c>
    </row>
    <row r="755" spans="1:26" x14ac:dyDescent="0.3">
      <c r="A755">
        <v>3007065</v>
      </c>
      <c r="B755">
        <v>1</v>
      </c>
      <c r="C755" t="s">
        <v>75</v>
      </c>
      <c r="D755" t="s">
        <v>103</v>
      </c>
      <c r="E755" t="s">
        <v>140</v>
      </c>
      <c r="F755" t="s">
        <v>2383</v>
      </c>
      <c r="G755" t="s">
        <v>378</v>
      </c>
      <c r="H755" t="s">
        <v>61</v>
      </c>
      <c r="I755" t="s">
        <v>129</v>
      </c>
      <c r="J755" t="s">
        <v>130</v>
      </c>
      <c r="K755" t="s">
        <v>131</v>
      </c>
      <c r="L755" t="s">
        <v>2384</v>
      </c>
      <c r="M755" t="s">
        <v>2385</v>
      </c>
      <c r="N755">
        <v>1.264</v>
      </c>
      <c r="O755">
        <v>0</v>
      </c>
      <c r="P755">
        <v>3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3.79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3004428</v>
      </c>
      <c r="B756">
        <v>1</v>
      </c>
      <c r="C756" t="s">
        <v>75</v>
      </c>
      <c r="D756" t="s">
        <v>81</v>
      </c>
      <c r="E756" t="s">
        <v>145</v>
      </c>
      <c r="F756" t="s">
        <v>2386</v>
      </c>
      <c r="G756" t="s">
        <v>256</v>
      </c>
      <c r="H756" t="s">
        <v>61</v>
      </c>
      <c r="I756" t="s">
        <v>129</v>
      </c>
      <c r="J756" t="s">
        <v>130</v>
      </c>
      <c r="K756" t="s">
        <v>131</v>
      </c>
      <c r="L756" t="s">
        <v>2387</v>
      </c>
      <c r="M756" t="s">
        <v>2388</v>
      </c>
      <c r="N756">
        <v>1.0580000000000001</v>
      </c>
      <c r="O756">
        <v>0</v>
      </c>
      <c r="P756">
        <v>5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5.29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3001247</v>
      </c>
      <c r="B757">
        <v>1</v>
      </c>
      <c r="C757" t="s">
        <v>75</v>
      </c>
      <c r="D757" t="s">
        <v>100</v>
      </c>
      <c r="E757" t="s">
        <v>169</v>
      </c>
      <c r="F757" t="s">
        <v>2389</v>
      </c>
      <c r="G757" t="s">
        <v>136</v>
      </c>
      <c r="H757" t="s">
        <v>61</v>
      </c>
      <c r="I757" t="s">
        <v>129</v>
      </c>
      <c r="J757" t="s">
        <v>130</v>
      </c>
      <c r="K757" t="s">
        <v>137</v>
      </c>
      <c r="L757" t="s">
        <v>2390</v>
      </c>
      <c r="M757" t="s">
        <v>2391</v>
      </c>
      <c r="N757">
        <v>0.79600000000000004</v>
      </c>
      <c r="O757">
        <v>0</v>
      </c>
      <c r="P757">
        <v>131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104.25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3011377</v>
      </c>
      <c r="B758">
        <v>1</v>
      </c>
      <c r="C758" t="s">
        <v>75</v>
      </c>
      <c r="D758" t="s">
        <v>79</v>
      </c>
      <c r="E758" t="s">
        <v>153</v>
      </c>
      <c r="F758" t="s">
        <v>2392</v>
      </c>
      <c r="G758" t="s">
        <v>746</v>
      </c>
      <c r="H758" t="s">
        <v>58</v>
      </c>
      <c r="I758" t="s">
        <v>129</v>
      </c>
      <c r="J758" t="s">
        <v>130</v>
      </c>
      <c r="K758" t="s">
        <v>131</v>
      </c>
      <c r="L758" t="s">
        <v>2393</v>
      </c>
      <c r="M758" t="s">
        <v>2394</v>
      </c>
      <c r="N758">
        <v>1.2749999999999999</v>
      </c>
      <c r="O758">
        <v>0</v>
      </c>
      <c r="P758">
        <v>0</v>
      </c>
      <c r="Q758">
        <v>0</v>
      </c>
      <c r="R758">
        <v>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5.0999999999999996</v>
      </c>
      <c r="Y758">
        <v>0</v>
      </c>
      <c r="Z758">
        <v>0</v>
      </c>
    </row>
    <row r="759" spans="1:26" x14ac:dyDescent="0.3">
      <c r="A759">
        <v>3011083</v>
      </c>
      <c r="B759">
        <v>2</v>
      </c>
      <c r="C759" t="s">
        <v>75</v>
      </c>
      <c r="D759" t="s">
        <v>91</v>
      </c>
      <c r="E759" t="s">
        <v>140</v>
      </c>
      <c r="F759" t="s">
        <v>2395</v>
      </c>
      <c r="G759" t="s">
        <v>206</v>
      </c>
      <c r="H759" t="s">
        <v>61</v>
      </c>
      <c r="I759" t="s">
        <v>129</v>
      </c>
      <c r="J759" t="s">
        <v>130</v>
      </c>
      <c r="K759" t="s">
        <v>131</v>
      </c>
      <c r="L759" t="s">
        <v>2396</v>
      </c>
      <c r="M759" t="s">
        <v>2397</v>
      </c>
      <c r="N759">
        <v>0.41799999999999998</v>
      </c>
      <c r="O759">
        <v>0</v>
      </c>
      <c r="P759">
        <v>235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98.14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3013511</v>
      </c>
      <c r="B760">
        <v>1</v>
      </c>
      <c r="C760" t="s">
        <v>75</v>
      </c>
      <c r="D760" t="s">
        <v>91</v>
      </c>
      <c r="E760" t="s">
        <v>145</v>
      </c>
      <c r="F760" t="s">
        <v>2398</v>
      </c>
      <c r="G760" t="s">
        <v>206</v>
      </c>
      <c r="H760" t="s">
        <v>61</v>
      </c>
      <c r="I760" t="s">
        <v>129</v>
      </c>
      <c r="J760" t="s">
        <v>130</v>
      </c>
      <c r="K760" t="s">
        <v>131</v>
      </c>
      <c r="L760" t="s">
        <v>2399</v>
      </c>
      <c r="M760" t="s">
        <v>2400</v>
      </c>
      <c r="N760">
        <v>6.8819999999999997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6.88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3001353</v>
      </c>
      <c r="B761">
        <v>1</v>
      </c>
      <c r="C761" t="s">
        <v>75</v>
      </c>
      <c r="D761" t="s">
        <v>91</v>
      </c>
      <c r="E761" t="s">
        <v>140</v>
      </c>
      <c r="F761" t="s">
        <v>2401</v>
      </c>
      <c r="G761" t="s">
        <v>136</v>
      </c>
      <c r="H761" t="s">
        <v>61</v>
      </c>
      <c r="I761" t="s">
        <v>129</v>
      </c>
      <c r="J761" t="s">
        <v>130</v>
      </c>
      <c r="K761" t="s">
        <v>137</v>
      </c>
      <c r="L761" t="s">
        <v>2402</v>
      </c>
      <c r="M761" t="s">
        <v>2403</v>
      </c>
      <c r="N761">
        <v>1.679</v>
      </c>
      <c r="O761">
        <v>0</v>
      </c>
      <c r="P761">
        <v>31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52.05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3002136</v>
      </c>
      <c r="B762">
        <v>1</v>
      </c>
      <c r="C762" t="s">
        <v>106</v>
      </c>
      <c r="D762" t="s">
        <v>122</v>
      </c>
      <c r="E762" t="s">
        <v>153</v>
      </c>
      <c r="F762" t="s">
        <v>2404</v>
      </c>
      <c r="G762" t="s">
        <v>192</v>
      </c>
      <c r="H762" t="s">
        <v>58</v>
      </c>
      <c r="I762" t="s">
        <v>129</v>
      </c>
      <c r="J762" t="s">
        <v>130</v>
      </c>
      <c r="K762" t="s">
        <v>137</v>
      </c>
      <c r="L762" t="s">
        <v>2405</v>
      </c>
      <c r="M762" t="s">
        <v>2406</v>
      </c>
      <c r="N762">
        <v>8.7509999999999994</v>
      </c>
      <c r="O762">
        <v>0</v>
      </c>
      <c r="P762">
        <v>589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5154.3999999999996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3002280</v>
      </c>
      <c r="B763">
        <v>1</v>
      </c>
      <c r="C763" t="s">
        <v>75</v>
      </c>
      <c r="D763" t="s">
        <v>82</v>
      </c>
      <c r="E763" t="s">
        <v>169</v>
      </c>
      <c r="F763" t="s">
        <v>2407</v>
      </c>
      <c r="G763" t="s">
        <v>192</v>
      </c>
      <c r="H763" t="s">
        <v>61</v>
      </c>
      <c r="I763" t="s">
        <v>129</v>
      </c>
      <c r="J763" t="s">
        <v>130</v>
      </c>
      <c r="K763" t="s">
        <v>137</v>
      </c>
      <c r="L763" t="s">
        <v>2408</v>
      </c>
      <c r="M763" t="s">
        <v>2409</v>
      </c>
      <c r="N763">
        <v>0.67300000000000004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0.67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3012192</v>
      </c>
      <c r="B764">
        <v>1</v>
      </c>
      <c r="C764" t="s">
        <v>75</v>
      </c>
      <c r="D764" t="s">
        <v>97</v>
      </c>
      <c r="E764" t="s">
        <v>145</v>
      </c>
      <c r="F764" t="s">
        <v>2410</v>
      </c>
      <c r="G764" t="s">
        <v>206</v>
      </c>
      <c r="H764" t="s">
        <v>61</v>
      </c>
      <c r="I764" t="s">
        <v>129</v>
      </c>
      <c r="J764" t="s">
        <v>130</v>
      </c>
      <c r="K764" t="s">
        <v>131</v>
      </c>
      <c r="L764" t="s">
        <v>2411</v>
      </c>
      <c r="M764" t="s">
        <v>2412</v>
      </c>
      <c r="N764">
        <v>2.3570000000000002</v>
      </c>
      <c r="O764">
        <v>0</v>
      </c>
      <c r="P764">
        <v>2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4.71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3002300</v>
      </c>
      <c r="B765">
        <v>1</v>
      </c>
      <c r="C765" t="s">
        <v>75</v>
      </c>
      <c r="D765" t="s">
        <v>82</v>
      </c>
      <c r="E765" t="s">
        <v>169</v>
      </c>
      <c r="F765" t="s">
        <v>2413</v>
      </c>
      <c r="G765" t="s">
        <v>192</v>
      </c>
      <c r="H765" t="s">
        <v>61</v>
      </c>
      <c r="I765" t="s">
        <v>129</v>
      </c>
      <c r="J765" t="s">
        <v>130</v>
      </c>
      <c r="K765" t="s">
        <v>137</v>
      </c>
      <c r="L765" t="s">
        <v>2414</v>
      </c>
      <c r="M765" t="s">
        <v>2415</v>
      </c>
      <c r="N765">
        <v>0.51900000000000002</v>
      </c>
      <c r="O765">
        <v>0</v>
      </c>
      <c r="P765">
        <v>661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343.35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3002305</v>
      </c>
      <c r="B766">
        <v>1</v>
      </c>
      <c r="C766" t="s">
        <v>75</v>
      </c>
      <c r="D766" t="s">
        <v>82</v>
      </c>
      <c r="E766" t="s">
        <v>169</v>
      </c>
      <c r="F766" t="s">
        <v>2416</v>
      </c>
      <c r="G766" t="s">
        <v>192</v>
      </c>
      <c r="H766" t="s">
        <v>61</v>
      </c>
      <c r="I766" t="s">
        <v>129</v>
      </c>
      <c r="J766" t="s">
        <v>130</v>
      </c>
      <c r="K766" t="s">
        <v>137</v>
      </c>
      <c r="L766" t="s">
        <v>2417</v>
      </c>
      <c r="M766" t="s">
        <v>2418</v>
      </c>
      <c r="N766">
        <v>0.82599999999999996</v>
      </c>
      <c r="O766">
        <v>0</v>
      </c>
      <c r="P766">
        <v>361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298.13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3003034</v>
      </c>
      <c r="B767">
        <v>1</v>
      </c>
      <c r="C767" t="s">
        <v>75</v>
      </c>
      <c r="D767" t="s">
        <v>78</v>
      </c>
      <c r="E767" t="s">
        <v>221</v>
      </c>
      <c r="F767" t="s">
        <v>2419</v>
      </c>
      <c r="G767" t="s">
        <v>128</v>
      </c>
      <c r="H767" t="s">
        <v>58</v>
      </c>
      <c r="I767" t="s">
        <v>129</v>
      </c>
      <c r="J767" t="s">
        <v>130</v>
      </c>
      <c r="K767" t="s">
        <v>131</v>
      </c>
      <c r="L767" t="s">
        <v>2420</v>
      </c>
      <c r="M767" t="s">
        <v>2421</v>
      </c>
      <c r="N767">
        <v>0.105</v>
      </c>
      <c r="O767">
        <v>21</v>
      </c>
      <c r="P767">
        <v>10117</v>
      </c>
      <c r="Q767">
        <v>0</v>
      </c>
      <c r="R767">
        <v>0</v>
      </c>
      <c r="S767">
        <v>0</v>
      </c>
      <c r="T767">
        <v>0</v>
      </c>
      <c r="U767">
        <v>2.2200000000000002</v>
      </c>
      <c r="V767">
        <v>1067.3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3017962</v>
      </c>
      <c r="B768">
        <v>1</v>
      </c>
      <c r="C768" t="s">
        <v>106</v>
      </c>
      <c r="D768" t="s">
        <v>115</v>
      </c>
      <c r="E768" t="s">
        <v>126</v>
      </c>
      <c r="F768" t="s">
        <v>2422</v>
      </c>
      <c r="G768" t="s">
        <v>128</v>
      </c>
      <c r="H768" t="s">
        <v>58</v>
      </c>
      <c r="I768" t="s">
        <v>1703</v>
      </c>
      <c r="J768" t="s">
        <v>130</v>
      </c>
      <c r="K768" t="s">
        <v>131</v>
      </c>
      <c r="L768" t="s">
        <v>2423</v>
      </c>
      <c r="M768" t="s">
        <v>2424</v>
      </c>
      <c r="N768">
        <v>4.2000000000000003E-2</v>
      </c>
      <c r="O768">
        <v>0</v>
      </c>
      <c r="P768">
        <v>0</v>
      </c>
      <c r="Q768">
        <v>3</v>
      </c>
      <c r="R768">
        <v>0</v>
      </c>
      <c r="S768">
        <v>61</v>
      </c>
      <c r="T768">
        <v>503</v>
      </c>
      <c r="U768">
        <v>0</v>
      </c>
      <c r="V768">
        <v>0</v>
      </c>
      <c r="W768">
        <v>0.13</v>
      </c>
      <c r="X768">
        <v>0</v>
      </c>
      <c r="Y768">
        <v>2.56</v>
      </c>
      <c r="Z768">
        <v>21.1</v>
      </c>
    </row>
    <row r="769" spans="1:26" x14ac:dyDescent="0.3">
      <c r="A769">
        <v>3011473</v>
      </c>
      <c r="B769">
        <v>1</v>
      </c>
      <c r="C769" t="s">
        <v>75</v>
      </c>
      <c r="D769" t="s">
        <v>80</v>
      </c>
      <c r="E769" t="s">
        <v>140</v>
      </c>
      <c r="F769" t="s">
        <v>2425</v>
      </c>
      <c r="G769" t="s">
        <v>142</v>
      </c>
      <c r="H769" t="s">
        <v>61</v>
      </c>
      <c r="I769" t="s">
        <v>129</v>
      </c>
      <c r="J769" t="s">
        <v>130</v>
      </c>
      <c r="K769" t="s">
        <v>131</v>
      </c>
      <c r="L769" t="s">
        <v>2426</v>
      </c>
      <c r="M769" t="s">
        <v>2427</v>
      </c>
      <c r="N769">
        <v>2.319</v>
      </c>
      <c r="O769">
        <v>0</v>
      </c>
      <c r="P769">
        <v>0</v>
      </c>
      <c r="Q769">
        <v>0</v>
      </c>
      <c r="R769">
        <v>14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32.47</v>
      </c>
      <c r="Y769">
        <v>0</v>
      </c>
      <c r="Z769">
        <v>0</v>
      </c>
    </row>
    <row r="770" spans="1:26" x14ac:dyDescent="0.3">
      <c r="A770">
        <v>3011286</v>
      </c>
      <c r="B770">
        <v>1</v>
      </c>
      <c r="C770" t="s">
        <v>106</v>
      </c>
      <c r="D770" t="s">
        <v>111</v>
      </c>
      <c r="E770" t="s">
        <v>164</v>
      </c>
      <c r="F770" t="s">
        <v>2428</v>
      </c>
      <c r="G770" t="s">
        <v>161</v>
      </c>
      <c r="H770" t="s">
        <v>61</v>
      </c>
      <c r="I770" t="s">
        <v>129</v>
      </c>
      <c r="J770" t="s">
        <v>130</v>
      </c>
      <c r="K770" t="s">
        <v>131</v>
      </c>
      <c r="L770" t="s">
        <v>2429</v>
      </c>
      <c r="M770" t="s">
        <v>2430</v>
      </c>
      <c r="N770">
        <v>1.107</v>
      </c>
      <c r="O770">
        <v>0</v>
      </c>
      <c r="P770">
        <v>0</v>
      </c>
      <c r="Q770">
        <v>0</v>
      </c>
      <c r="R770">
        <v>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8.85</v>
      </c>
      <c r="Y770">
        <v>0</v>
      </c>
      <c r="Z770">
        <v>0</v>
      </c>
    </row>
    <row r="771" spans="1:26" x14ac:dyDescent="0.3">
      <c r="A771">
        <v>3007025</v>
      </c>
      <c r="B771">
        <v>1</v>
      </c>
      <c r="C771" t="s">
        <v>75</v>
      </c>
      <c r="D771" t="s">
        <v>96</v>
      </c>
      <c r="E771" t="s">
        <v>126</v>
      </c>
      <c r="F771" t="s">
        <v>2431</v>
      </c>
      <c r="G771" t="s">
        <v>128</v>
      </c>
      <c r="H771" t="s">
        <v>58</v>
      </c>
      <c r="I771" t="s">
        <v>129</v>
      </c>
      <c r="J771" t="s">
        <v>130</v>
      </c>
      <c r="K771" t="s">
        <v>131</v>
      </c>
      <c r="L771" t="s">
        <v>2432</v>
      </c>
      <c r="M771" t="s">
        <v>2433</v>
      </c>
      <c r="N771">
        <v>0.46899999999999997</v>
      </c>
      <c r="O771">
        <v>11</v>
      </c>
      <c r="P771">
        <v>382</v>
      </c>
      <c r="Q771">
        <v>0</v>
      </c>
      <c r="R771">
        <v>0</v>
      </c>
      <c r="S771">
        <v>0</v>
      </c>
      <c r="T771">
        <v>0</v>
      </c>
      <c r="U771">
        <v>5.15</v>
      </c>
      <c r="V771">
        <v>179.01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3019589</v>
      </c>
      <c r="B772">
        <v>1</v>
      </c>
      <c r="C772" t="s">
        <v>75</v>
      </c>
      <c r="D772" t="s">
        <v>82</v>
      </c>
      <c r="E772" t="s">
        <v>153</v>
      </c>
      <c r="F772" t="s">
        <v>2434</v>
      </c>
      <c r="G772" t="s">
        <v>196</v>
      </c>
      <c r="H772" t="s">
        <v>58</v>
      </c>
      <c r="I772" t="s">
        <v>129</v>
      </c>
      <c r="J772" t="s">
        <v>130</v>
      </c>
      <c r="K772" t="s">
        <v>131</v>
      </c>
      <c r="L772" t="s">
        <v>2435</v>
      </c>
      <c r="M772" t="s">
        <v>2436</v>
      </c>
      <c r="N772">
        <v>3.6019999999999999</v>
      </c>
      <c r="O772">
        <v>0</v>
      </c>
      <c r="P772">
        <v>155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558.29999999999995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3008243</v>
      </c>
      <c r="B773">
        <v>1</v>
      </c>
      <c r="C773" t="s">
        <v>75</v>
      </c>
      <c r="D773" t="s">
        <v>91</v>
      </c>
      <c r="E773" t="s">
        <v>140</v>
      </c>
      <c r="F773" t="s">
        <v>2437</v>
      </c>
      <c r="G773" t="s">
        <v>181</v>
      </c>
      <c r="H773" t="s">
        <v>61</v>
      </c>
      <c r="I773" t="s">
        <v>129</v>
      </c>
      <c r="J773" t="s">
        <v>130</v>
      </c>
      <c r="K773" t="s">
        <v>137</v>
      </c>
      <c r="L773" t="s">
        <v>2438</v>
      </c>
      <c r="M773" t="s">
        <v>2439</v>
      </c>
      <c r="N773">
        <v>6.8209999999999997</v>
      </c>
      <c r="O773">
        <v>0</v>
      </c>
      <c r="P773">
        <v>164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1118.71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3001174</v>
      </c>
      <c r="B774">
        <v>1</v>
      </c>
      <c r="C774" t="s">
        <v>106</v>
      </c>
      <c r="D774" t="s">
        <v>115</v>
      </c>
      <c r="E774" t="s">
        <v>126</v>
      </c>
      <c r="F774" t="s">
        <v>2440</v>
      </c>
      <c r="G774" t="s">
        <v>128</v>
      </c>
      <c r="H774" t="s">
        <v>58</v>
      </c>
      <c r="I774" t="s">
        <v>1703</v>
      </c>
      <c r="J774" t="s">
        <v>130</v>
      </c>
      <c r="K774" t="s">
        <v>131</v>
      </c>
      <c r="L774" t="s">
        <v>2441</v>
      </c>
      <c r="M774" t="s">
        <v>2442</v>
      </c>
      <c r="N774">
        <v>4.8000000000000001E-2</v>
      </c>
      <c r="O774">
        <v>23</v>
      </c>
      <c r="P774">
        <v>7</v>
      </c>
      <c r="Q774">
        <v>0</v>
      </c>
      <c r="R774">
        <v>0</v>
      </c>
      <c r="S774">
        <v>76</v>
      </c>
      <c r="T774">
        <v>399</v>
      </c>
      <c r="U774">
        <v>1.1100000000000001</v>
      </c>
      <c r="V774">
        <v>0.34</v>
      </c>
      <c r="W774">
        <v>0</v>
      </c>
      <c r="X774">
        <v>0</v>
      </c>
      <c r="Y774">
        <v>3.67</v>
      </c>
      <c r="Z774">
        <v>19.29</v>
      </c>
    </row>
    <row r="775" spans="1:26" x14ac:dyDescent="0.3">
      <c r="A775">
        <v>3014666</v>
      </c>
      <c r="B775">
        <v>1</v>
      </c>
      <c r="C775" t="s">
        <v>75</v>
      </c>
      <c r="D775" t="s">
        <v>78</v>
      </c>
      <c r="E775" t="s">
        <v>153</v>
      </c>
      <c r="F775" t="s">
        <v>2443</v>
      </c>
      <c r="G775" t="s">
        <v>2444</v>
      </c>
      <c r="H775" t="s">
        <v>58</v>
      </c>
      <c r="I775" t="s">
        <v>129</v>
      </c>
      <c r="J775" t="s">
        <v>130</v>
      </c>
      <c r="K775" t="s">
        <v>131</v>
      </c>
      <c r="L775" t="s">
        <v>2445</v>
      </c>
      <c r="M775" t="s">
        <v>2446</v>
      </c>
      <c r="N775">
        <v>2.4780000000000002</v>
      </c>
      <c r="O775">
        <v>0</v>
      </c>
      <c r="P775">
        <v>185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458.44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3011997</v>
      </c>
      <c r="B776">
        <v>1</v>
      </c>
      <c r="C776" t="s">
        <v>106</v>
      </c>
      <c r="D776" t="s">
        <v>115</v>
      </c>
      <c r="E776" t="s">
        <v>153</v>
      </c>
      <c r="F776" t="s">
        <v>2447</v>
      </c>
      <c r="G776" t="s">
        <v>166</v>
      </c>
      <c r="H776" t="s">
        <v>58</v>
      </c>
      <c r="I776" t="s">
        <v>129</v>
      </c>
      <c r="J776" t="s">
        <v>130</v>
      </c>
      <c r="K776" t="s">
        <v>131</v>
      </c>
      <c r="L776" t="s">
        <v>2448</v>
      </c>
      <c r="M776" t="s">
        <v>2449</v>
      </c>
      <c r="N776">
        <v>3.9220000000000002</v>
      </c>
      <c r="O776">
        <v>23</v>
      </c>
      <c r="P776">
        <v>31</v>
      </c>
      <c r="Q776">
        <v>0</v>
      </c>
      <c r="R776">
        <v>0</v>
      </c>
      <c r="S776">
        <v>0</v>
      </c>
      <c r="T776">
        <v>0</v>
      </c>
      <c r="U776">
        <v>90.21</v>
      </c>
      <c r="V776">
        <v>121.59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3020369</v>
      </c>
      <c r="B777">
        <v>1</v>
      </c>
      <c r="C777" t="s">
        <v>75</v>
      </c>
      <c r="D777" t="s">
        <v>103</v>
      </c>
      <c r="E777" t="s">
        <v>126</v>
      </c>
      <c r="F777" t="s">
        <v>2450</v>
      </c>
      <c r="G777" t="s">
        <v>128</v>
      </c>
      <c r="H777" t="s">
        <v>58</v>
      </c>
      <c r="I777" t="s">
        <v>129</v>
      </c>
      <c r="J777" t="s">
        <v>130</v>
      </c>
      <c r="K777" t="s">
        <v>131</v>
      </c>
      <c r="L777" t="s">
        <v>2451</v>
      </c>
      <c r="M777" t="s">
        <v>2452</v>
      </c>
      <c r="N777">
        <v>0.46400000000000002</v>
      </c>
      <c r="O777">
        <v>32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14.85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3012122</v>
      </c>
      <c r="B778">
        <v>1</v>
      </c>
      <c r="C778" t="s">
        <v>75</v>
      </c>
      <c r="D778" t="s">
        <v>99</v>
      </c>
      <c r="E778" t="s">
        <v>140</v>
      </c>
      <c r="F778" t="s">
        <v>2453</v>
      </c>
      <c r="G778" t="s">
        <v>378</v>
      </c>
      <c r="H778" t="s">
        <v>61</v>
      </c>
      <c r="I778" t="s">
        <v>129</v>
      </c>
      <c r="J778" t="s">
        <v>130</v>
      </c>
      <c r="K778" t="s">
        <v>131</v>
      </c>
      <c r="L778" t="s">
        <v>2454</v>
      </c>
      <c r="M778" t="s">
        <v>2455</v>
      </c>
      <c r="N778">
        <v>4.1230000000000002</v>
      </c>
      <c r="O778">
        <v>0</v>
      </c>
      <c r="P778">
        <v>0</v>
      </c>
      <c r="Q778">
        <v>0</v>
      </c>
      <c r="R778">
        <v>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32.99</v>
      </c>
      <c r="Y778">
        <v>0</v>
      </c>
      <c r="Z778">
        <v>0</v>
      </c>
    </row>
    <row r="779" spans="1:26" x14ac:dyDescent="0.3">
      <c r="A779">
        <v>3010664</v>
      </c>
      <c r="B779">
        <v>1</v>
      </c>
      <c r="C779" t="s">
        <v>106</v>
      </c>
      <c r="D779" t="s">
        <v>120</v>
      </c>
      <c r="E779" t="s">
        <v>169</v>
      </c>
      <c r="F779" t="s">
        <v>2456</v>
      </c>
      <c r="G779" t="s">
        <v>171</v>
      </c>
      <c r="H779" t="s">
        <v>61</v>
      </c>
      <c r="I779" t="s">
        <v>129</v>
      </c>
      <c r="J779" t="s">
        <v>130</v>
      </c>
      <c r="K779" t="s">
        <v>131</v>
      </c>
      <c r="L779" t="s">
        <v>2457</v>
      </c>
      <c r="M779" t="s">
        <v>2458</v>
      </c>
      <c r="N779">
        <v>3.2229999999999999</v>
      </c>
      <c r="O779">
        <v>0</v>
      </c>
      <c r="P779">
        <v>80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257.87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3004972</v>
      </c>
      <c r="B780">
        <v>1</v>
      </c>
      <c r="C780" t="s">
        <v>106</v>
      </c>
      <c r="D780" t="s">
        <v>118</v>
      </c>
      <c r="E780" t="s">
        <v>140</v>
      </c>
      <c r="F780" t="s">
        <v>2459</v>
      </c>
      <c r="G780" t="s">
        <v>142</v>
      </c>
      <c r="H780" t="s">
        <v>61</v>
      </c>
      <c r="I780" t="s">
        <v>129</v>
      </c>
      <c r="J780" t="s">
        <v>130</v>
      </c>
      <c r="K780" t="s">
        <v>131</v>
      </c>
      <c r="L780" t="s">
        <v>2460</v>
      </c>
      <c r="M780" t="s">
        <v>2461</v>
      </c>
      <c r="N780">
        <v>1.98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20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39.590000000000003</v>
      </c>
    </row>
    <row r="781" spans="1:26" x14ac:dyDescent="0.3">
      <c r="A781">
        <v>3000058</v>
      </c>
      <c r="B781">
        <v>1</v>
      </c>
      <c r="C781" t="s">
        <v>75</v>
      </c>
      <c r="D781" t="s">
        <v>95</v>
      </c>
      <c r="E781" t="s">
        <v>221</v>
      </c>
      <c r="F781" t="s">
        <v>2462</v>
      </c>
      <c r="G781" t="s">
        <v>374</v>
      </c>
      <c r="H781" t="s">
        <v>58</v>
      </c>
      <c r="I781" t="s">
        <v>1703</v>
      </c>
      <c r="J781" t="s">
        <v>130</v>
      </c>
      <c r="K781" t="s">
        <v>137</v>
      </c>
      <c r="L781" t="s">
        <v>2463</v>
      </c>
      <c r="M781" t="s">
        <v>2464</v>
      </c>
      <c r="N781">
        <v>7.0000000000000001E-3</v>
      </c>
      <c r="O781">
        <v>1</v>
      </c>
      <c r="P781">
        <v>3186</v>
      </c>
      <c r="Q781">
        <v>0</v>
      </c>
      <c r="R781">
        <v>0</v>
      </c>
      <c r="S781">
        <v>0</v>
      </c>
      <c r="T781">
        <v>0</v>
      </c>
      <c r="U781">
        <v>0.01</v>
      </c>
      <c r="V781">
        <v>21.24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3010322</v>
      </c>
      <c r="B782">
        <v>1</v>
      </c>
      <c r="C782" t="s">
        <v>106</v>
      </c>
      <c r="D782" t="s">
        <v>120</v>
      </c>
      <c r="E782" t="s">
        <v>140</v>
      </c>
      <c r="F782" t="s">
        <v>2465</v>
      </c>
      <c r="G782" t="s">
        <v>142</v>
      </c>
      <c r="H782" t="s">
        <v>61</v>
      </c>
      <c r="I782" t="s">
        <v>129</v>
      </c>
      <c r="J782" t="s">
        <v>130</v>
      </c>
      <c r="K782" t="s">
        <v>131</v>
      </c>
      <c r="L782" t="s">
        <v>2466</v>
      </c>
      <c r="M782" t="s">
        <v>2467</v>
      </c>
      <c r="N782">
        <v>5.4020000000000001</v>
      </c>
      <c r="O782">
        <v>0</v>
      </c>
      <c r="P782">
        <v>27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145.85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3010675</v>
      </c>
      <c r="B783">
        <v>1</v>
      </c>
      <c r="C783" t="s">
        <v>75</v>
      </c>
      <c r="D783" t="s">
        <v>74</v>
      </c>
      <c r="E783" t="s">
        <v>140</v>
      </c>
      <c r="F783" t="s">
        <v>2468</v>
      </c>
      <c r="G783" t="s">
        <v>161</v>
      </c>
      <c r="H783" t="s">
        <v>61</v>
      </c>
      <c r="I783" t="s">
        <v>129</v>
      </c>
      <c r="J783" t="s">
        <v>130</v>
      </c>
      <c r="K783" t="s">
        <v>131</v>
      </c>
      <c r="L783" t="s">
        <v>2469</v>
      </c>
      <c r="M783" t="s">
        <v>2470</v>
      </c>
      <c r="N783">
        <v>0.50600000000000001</v>
      </c>
      <c r="O783">
        <v>0</v>
      </c>
      <c r="P783">
        <v>117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59.18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3007022</v>
      </c>
      <c r="B784">
        <v>1</v>
      </c>
      <c r="C784" t="s">
        <v>75</v>
      </c>
      <c r="D784" t="s">
        <v>86</v>
      </c>
      <c r="E784" t="s">
        <v>126</v>
      </c>
      <c r="F784" t="s">
        <v>2471</v>
      </c>
      <c r="G784" t="s">
        <v>166</v>
      </c>
      <c r="H784" t="s">
        <v>58</v>
      </c>
      <c r="I784" t="s">
        <v>129</v>
      </c>
      <c r="J784" t="s">
        <v>130</v>
      </c>
      <c r="K784" t="s">
        <v>131</v>
      </c>
      <c r="L784" t="s">
        <v>2472</v>
      </c>
      <c r="M784" t="s">
        <v>2473</v>
      </c>
      <c r="N784">
        <v>1.4339999999999999</v>
      </c>
      <c r="O784">
        <v>15</v>
      </c>
      <c r="P784">
        <v>44</v>
      </c>
      <c r="Q784">
        <v>0</v>
      </c>
      <c r="R784">
        <v>0</v>
      </c>
      <c r="S784">
        <v>0</v>
      </c>
      <c r="T784">
        <v>0</v>
      </c>
      <c r="U784">
        <v>21.51</v>
      </c>
      <c r="V784">
        <v>63.09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3010679</v>
      </c>
      <c r="B785">
        <v>1</v>
      </c>
      <c r="C785" t="s">
        <v>106</v>
      </c>
      <c r="D785" t="s">
        <v>115</v>
      </c>
      <c r="E785" t="s">
        <v>145</v>
      </c>
      <c r="F785" t="s">
        <v>2474</v>
      </c>
      <c r="G785" t="s">
        <v>147</v>
      </c>
      <c r="H785" t="s">
        <v>61</v>
      </c>
      <c r="I785" t="s">
        <v>129</v>
      </c>
      <c r="J785" t="s">
        <v>130</v>
      </c>
      <c r="K785" t="s">
        <v>131</v>
      </c>
      <c r="L785" t="s">
        <v>2475</v>
      </c>
      <c r="M785" t="s">
        <v>2476</v>
      </c>
      <c r="N785">
        <v>1.7450000000000001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6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10.47</v>
      </c>
    </row>
    <row r="786" spans="1:26" x14ac:dyDescent="0.3">
      <c r="A786">
        <v>3011485</v>
      </c>
      <c r="B786">
        <v>1</v>
      </c>
      <c r="C786" t="s">
        <v>106</v>
      </c>
      <c r="D786" t="s">
        <v>119</v>
      </c>
      <c r="E786" t="s">
        <v>221</v>
      </c>
      <c r="F786" t="s">
        <v>2477</v>
      </c>
      <c r="G786" t="s">
        <v>128</v>
      </c>
      <c r="H786" t="s">
        <v>58</v>
      </c>
      <c r="I786" t="s">
        <v>129</v>
      </c>
      <c r="J786" t="s">
        <v>130</v>
      </c>
      <c r="K786" t="s">
        <v>131</v>
      </c>
      <c r="L786" t="s">
        <v>2478</v>
      </c>
      <c r="M786" t="s">
        <v>2479</v>
      </c>
      <c r="N786">
        <v>2.9460000000000002</v>
      </c>
      <c r="O786">
        <v>2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5.89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3019032</v>
      </c>
      <c r="B787">
        <v>1</v>
      </c>
      <c r="C787" t="s">
        <v>75</v>
      </c>
      <c r="D787" t="s">
        <v>78</v>
      </c>
      <c r="E787" t="s">
        <v>153</v>
      </c>
      <c r="F787" t="s">
        <v>2443</v>
      </c>
      <c r="G787" t="s">
        <v>128</v>
      </c>
      <c r="H787" t="s">
        <v>58</v>
      </c>
      <c r="I787" t="s">
        <v>129</v>
      </c>
      <c r="J787" t="s">
        <v>130</v>
      </c>
      <c r="K787" t="s">
        <v>131</v>
      </c>
      <c r="L787" t="s">
        <v>2480</v>
      </c>
      <c r="M787" t="s">
        <v>2481</v>
      </c>
      <c r="N787">
        <v>0.93600000000000005</v>
      </c>
      <c r="O787">
        <v>0</v>
      </c>
      <c r="P787">
        <v>186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174.07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3006098</v>
      </c>
      <c r="B788">
        <v>1</v>
      </c>
      <c r="C788" t="s">
        <v>75</v>
      </c>
      <c r="D788" t="s">
        <v>97</v>
      </c>
      <c r="E788" t="s">
        <v>145</v>
      </c>
      <c r="F788" t="s">
        <v>2482</v>
      </c>
      <c r="G788" t="s">
        <v>206</v>
      </c>
      <c r="H788" t="s">
        <v>61</v>
      </c>
      <c r="I788" t="s">
        <v>129</v>
      </c>
      <c r="J788" t="s">
        <v>130</v>
      </c>
      <c r="K788" t="s">
        <v>131</v>
      </c>
      <c r="L788" t="s">
        <v>2483</v>
      </c>
      <c r="M788" t="s">
        <v>2484</v>
      </c>
      <c r="N788">
        <v>2.0510000000000002</v>
      </c>
      <c r="O788">
        <v>0</v>
      </c>
      <c r="P788">
        <v>31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63.59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3010692</v>
      </c>
      <c r="B789">
        <v>1</v>
      </c>
      <c r="C789" t="s">
        <v>75</v>
      </c>
      <c r="D789" t="s">
        <v>102</v>
      </c>
      <c r="E789" t="s">
        <v>169</v>
      </c>
      <c r="F789" t="s">
        <v>2485</v>
      </c>
      <c r="G789" t="s">
        <v>171</v>
      </c>
      <c r="H789" t="s">
        <v>61</v>
      </c>
      <c r="I789" t="s">
        <v>129</v>
      </c>
      <c r="J789" t="s">
        <v>130</v>
      </c>
      <c r="K789" t="s">
        <v>131</v>
      </c>
      <c r="L789" t="s">
        <v>2486</v>
      </c>
      <c r="M789" t="s">
        <v>2487</v>
      </c>
      <c r="N789">
        <v>0.84599999999999997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75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63.44</v>
      </c>
    </row>
    <row r="790" spans="1:26" x14ac:dyDescent="0.3">
      <c r="A790">
        <v>3012812</v>
      </c>
      <c r="B790">
        <v>1</v>
      </c>
      <c r="C790" t="s">
        <v>106</v>
      </c>
      <c r="D790" t="s">
        <v>115</v>
      </c>
      <c r="E790" t="s">
        <v>153</v>
      </c>
      <c r="F790" t="s">
        <v>2488</v>
      </c>
      <c r="G790" t="s">
        <v>128</v>
      </c>
      <c r="H790" t="s">
        <v>58</v>
      </c>
      <c r="I790" t="s">
        <v>129</v>
      </c>
      <c r="J790" t="s">
        <v>130</v>
      </c>
      <c r="K790" t="s">
        <v>131</v>
      </c>
      <c r="L790" t="s">
        <v>2489</v>
      </c>
      <c r="M790" t="s">
        <v>2490</v>
      </c>
      <c r="N790">
        <v>1.24</v>
      </c>
      <c r="O790">
        <v>0</v>
      </c>
      <c r="P790">
        <v>1291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1601.2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3006985</v>
      </c>
      <c r="B791">
        <v>1</v>
      </c>
      <c r="C791" t="s">
        <v>75</v>
      </c>
      <c r="D791" t="s">
        <v>91</v>
      </c>
      <c r="E791" t="s">
        <v>145</v>
      </c>
      <c r="F791" t="s">
        <v>2491</v>
      </c>
      <c r="G791" t="s">
        <v>256</v>
      </c>
      <c r="H791" t="s">
        <v>61</v>
      </c>
      <c r="I791" t="s">
        <v>129</v>
      </c>
      <c r="J791" t="s">
        <v>130</v>
      </c>
      <c r="K791" t="s">
        <v>131</v>
      </c>
      <c r="L791" t="s">
        <v>2492</v>
      </c>
      <c r="M791" t="s">
        <v>2493</v>
      </c>
      <c r="N791">
        <v>5.1360000000000001</v>
      </c>
      <c r="O791">
        <v>0</v>
      </c>
      <c r="P791">
        <v>3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15.41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3010715</v>
      </c>
      <c r="B792">
        <v>1</v>
      </c>
      <c r="C792" t="s">
        <v>106</v>
      </c>
      <c r="D792" t="s">
        <v>122</v>
      </c>
      <c r="E792" t="s">
        <v>140</v>
      </c>
      <c r="F792" t="s">
        <v>2494</v>
      </c>
      <c r="G792" t="s">
        <v>142</v>
      </c>
      <c r="H792" t="s">
        <v>61</v>
      </c>
      <c r="I792" t="s">
        <v>129</v>
      </c>
      <c r="J792" t="s">
        <v>130</v>
      </c>
      <c r="K792" t="s">
        <v>131</v>
      </c>
      <c r="L792" t="s">
        <v>2495</v>
      </c>
      <c r="M792" t="s">
        <v>2496</v>
      </c>
      <c r="N792">
        <v>1.0269999999999999</v>
      </c>
      <c r="O792">
        <v>0</v>
      </c>
      <c r="P792">
        <v>97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99.64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3004972</v>
      </c>
      <c r="B793">
        <v>2</v>
      </c>
      <c r="C793" t="s">
        <v>106</v>
      </c>
      <c r="D793" t="s">
        <v>118</v>
      </c>
      <c r="E793" t="s">
        <v>169</v>
      </c>
      <c r="F793" t="s">
        <v>2497</v>
      </c>
      <c r="G793" t="s">
        <v>161</v>
      </c>
      <c r="H793" t="s">
        <v>61</v>
      </c>
      <c r="I793" t="s">
        <v>1703</v>
      </c>
      <c r="J793" t="s">
        <v>130</v>
      </c>
      <c r="K793" t="s">
        <v>131</v>
      </c>
      <c r="L793" t="s">
        <v>2498</v>
      </c>
      <c r="M793" t="s">
        <v>2499</v>
      </c>
      <c r="N793">
        <v>1.9E-2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23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0.44</v>
      </c>
    </row>
    <row r="794" spans="1:26" x14ac:dyDescent="0.3">
      <c r="A794">
        <v>3010714</v>
      </c>
      <c r="B794">
        <v>1</v>
      </c>
      <c r="C794" t="s">
        <v>75</v>
      </c>
      <c r="D794" t="s">
        <v>74</v>
      </c>
      <c r="E794" t="s">
        <v>164</v>
      </c>
      <c r="F794" t="s">
        <v>2299</v>
      </c>
      <c r="G794" t="s">
        <v>185</v>
      </c>
      <c r="H794" t="s">
        <v>61</v>
      </c>
      <c r="I794" t="s">
        <v>129</v>
      </c>
      <c r="J794" t="s">
        <v>130</v>
      </c>
      <c r="K794" t="s">
        <v>131</v>
      </c>
      <c r="L794" t="s">
        <v>2500</v>
      </c>
      <c r="M794" t="s">
        <v>2501</v>
      </c>
      <c r="N794">
        <v>4.1130000000000004</v>
      </c>
      <c r="O794">
        <v>0</v>
      </c>
      <c r="P794">
        <v>54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222.09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3010719</v>
      </c>
      <c r="B795">
        <v>1</v>
      </c>
      <c r="C795" t="s">
        <v>75</v>
      </c>
      <c r="D795" t="s">
        <v>80</v>
      </c>
      <c r="E795" t="s">
        <v>140</v>
      </c>
      <c r="F795" t="s">
        <v>2502</v>
      </c>
      <c r="G795" t="s">
        <v>142</v>
      </c>
      <c r="H795" t="s">
        <v>61</v>
      </c>
      <c r="I795" t="s">
        <v>129</v>
      </c>
      <c r="J795" t="s">
        <v>130</v>
      </c>
      <c r="K795" t="s">
        <v>131</v>
      </c>
      <c r="L795" t="s">
        <v>2503</v>
      </c>
      <c r="M795" t="s">
        <v>2504</v>
      </c>
      <c r="N795">
        <v>3.113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19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59.14</v>
      </c>
    </row>
    <row r="796" spans="1:26" x14ac:dyDescent="0.3">
      <c r="A796">
        <v>3010635</v>
      </c>
      <c r="B796">
        <v>1</v>
      </c>
      <c r="C796" t="s">
        <v>106</v>
      </c>
      <c r="D796" t="s">
        <v>120</v>
      </c>
      <c r="E796" t="s">
        <v>126</v>
      </c>
      <c r="F796" t="s">
        <v>177</v>
      </c>
      <c r="G796" t="s">
        <v>128</v>
      </c>
      <c r="H796" t="s">
        <v>58</v>
      </c>
      <c r="I796" t="s">
        <v>129</v>
      </c>
      <c r="J796" t="s">
        <v>130</v>
      </c>
      <c r="K796" t="s">
        <v>131</v>
      </c>
      <c r="L796" t="s">
        <v>2505</v>
      </c>
      <c r="M796" t="s">
        <v>2506</v>
      </c>
      <c r="N796">
        <v>3.4060000000000001</v>
      </c>
      <c r="O796">
        <v>22</v>
      </c>
      <c r="P796">
        <v>26</v>
      </c>
      <c r="Q796">
        <v>0</v>
      </c>
      <c r="R796">
        <v>0</v>
      </c>
      <c r="S796">
        <v>0</v>
      </c>
      <c r="T796">
        <v>0</v>
      </c>
      <c r="U796">
        <v>74.94</v>
      </c>
      <c r="V796">
        <v>88.57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3012082</v>
      </c>
      <c r="B797">
        <v>1</v>
      </c>
      <c r="C797" t="s">
        <v>106</v>
      </c>
      <c r="D797" t="s">
        <v>108</v>
      </c>
      <c r="E797" t="s">
        <v>153</v>
      </c>
      <c r="F797" t="s">
        <v>2507</v>
      </c>
      <c r="G797" t="s">
        <v>196</v>
      </c>
      <c r="H797" t="s">
        <v>58</v>
      </c>
      <c r="I797" t="s">
        <v>129</v>
      </c>
      <c r="J797" t="s">
        <v>130</v>
      </c>
      <c r="K797" t="s">
        <v>131</v>
      </c>
      <c r="L797" t="s">
        <v>2508</v>
      </c>
      <c r="M797" t="s">
        <v>2509</v>
      </c>
      <c r="N797">
        <v>4.3940000000000001</v>
      </c>
      <c r="O797">
        <v>2</v>
      </c>
      <c r="P797">
        <v>53</v>
      </c>
      <c r="Q797">
        <v>0</v>
      </c>
      <c r="R797">
        <v>0</v>
      </c>
      <c r="S797">
        <v>0</v>
      </c>
      <c r="T797">
        <v>0</v>
      </c>
      <c r="U797">
        <v>8.7899999999999991</v>
      </c>
      <c r="V797">
        <v>232.9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3012221</v>
      </c>
      <c r="B798">
        <v>1</v>
      </c>
      <c r="C798" t="s">
        <v>75</v>
      </c>
      <c r="D798" t="s">
        <v>82</v>
      </c>
      <c r="E798" t="s">
        <v>169</v>
      </c>
      <c r="F798" t="s">
        <v>2510</v>
      </c>
      <c r="G798" t="s">
        <v>161</v>
      </c>
      <c r="H798" t="s">
        <v>61</v>
      </c>
      <c r="I798" t="s">
        <v>129</v>
      </c>
      <c r="J798" t="s">
        <v>130</v>
      </c>
      <c r="K798" t="s">
        <v>131</v>
      </c>
      <c r="L798" t="s">
        <v>2511</v>
      </c>
      <c r="M798" t="s">
        <v>2512</v>
      </c>
      <c r="N798">
        <v>0.44400000000000001</v>
      </c>
      <c r="O798">
        <v>0</v>
      </c>
      <c r="P798">
        <v>990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439.73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3009591</v>
      </c>
      <c r="B799">
        <v>1</v>
      </c>
      <c r="C799" t="s">
        <v>75</v>
      </c>
      <c r="D799" t="s">
        <v>92</v>
      </c>
      <c r="E799" t="s">
        <v>140</v>
      </c>
      <c r="F799" t="s">
        <v>2513</v>
      </c>
      <c r="G799" t="s">
        <v>171</v>
      </c>
      <c r="H799" t="s">
        <v>61</v>
      </c>
      <c r="I799" t="s">
        <v>129</v>
      </c>
      <c r="J799" t="s">
        <v>130</v>
      </c>
      <c r="K799" t="s">
        <v>131</v>
      </c>
      <c r="L799" t="s">
        <v>2514</v>
      </c>
      <c r="M799" t="s">
        <v>2515</v>
      </c>
      <c r="N799">
        <v>1.504</v>
      </c>
      <c r="O799">
        <v>0</v>
      </c>
      <c r="P799">
        <v>58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87.26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3004775</v>
      </c>
      <c r="B800">
        <v>1</v>
      </c>
      <c r="C800" t="s">
        <v>75</v>
      </c>
      <c r="D800" t="s">
        <v>103</v>
      </c>
      <c r="E800" t="s">
        <v>134</v>
      </c>
      <c r="F800" t="s">
        <v>2516</v>
      </c>
      <c r="G800" t="s">
        <v>136</v>
      </c>
      <c r="H800" t="s">
        <v>58</v>
      </c>
      <c r="I800" t="s">
        <v>129</v>
      </c>
      <c r="J800" t="s">
        <v>130</v>
      </c>
      <c r="K800" t="s">
        <v>137</v>
      </c>
      <c r="L800" t="s">
        <v>2517</v>
      </c>
      <c r="M800" t="s">
        <v>2518</v>
      </c>
      <c r="N800">
        <v>6.5209999999999999</v>
      </c>
      <c r="O800">
        <v>32</v>
      </c>
      <c r="P800">
        <v>38</v>
      </c>
      <c r="Q800">
        <v>0</v>
      </c>
      <c r="R800">
        <v>0</v>
      </c>
      <c r="S800">
        <v>0</v>
      </c>
      <c r="T800">
        <v>0</v>
      </c>
      <c r="U800">
        <v>208.68</v>
      </c>
      <c r="V800">
        <v>247.81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3010734</v>
      </c>
      <c r="B801">
        <v>1</v>
      </c>
      <c r="C801" t="s">
        <v>106</v>
      </c>
      <c r="D801" t="s">
        <v>116</v>
      </c>
      <c r="E801" t="s">
        <v>140</v>
      </c>
      <c r="F801" t="s">
        <v>2519</v>
      </c>
      <c r="G801" t="s">
        <v>161</v>
      </c>
      <c r="H801" t="s">
        <v>61</v>
      </c>
      <c r="I801" t="s">
        <v>129</v>
      </c>
      <c r="J801" t="s">
        <v>130</v>
      </c>
      <c r="K801" t="s">
        <v>131</v>
      </c>
      <c r="L801" t="s">
        <v>2520</v>
      </c>
      <c r="M801" t="s">
        <v>2521</v>
      </c>
      <c r="N801">
        <v>1.0409999999999999</v>
      </c>
      <c r="O801">
        <v>0</v>
      </c>
      <c r="P801">
        <v>0</v>
      </c>
      <c r="Q801">
        <v>0</v>
      </c>
      <c r="R801">
        <v>29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30.2</v>
      </c>
      <c r="Y801">
        <v>0</v>
      </c>
      <c r="Z801">
        <v>0</v>
      </c>
    </row>
    <row r="802" spans="1:26" x14ac:dyDescent="0.3">
      <c r="A802">
        <v>3010513</v>
      </c>
      <c r="B802">
        <v>2</v>
      </c>
      <c r="C802" t="s">
        <v>75</v>
      </c>
      <c r="D802" t="s">
        <v>88</v>
      </c>
      <c r="E802" t="s">
        <v>169</v>
      </c>
      <c r="F802" t="s">
        <v>2522</v>
      </c>
      <c r="G802" t="s">
        <v>142</v>
      </c>
      <c r="H802" t="s">
        <v>61</v>
      </c>
      <c r="I802" t="s">
        <v>129</v>
      </c>
      <c r="J802" t="s">
        <v>130</v>
      </c>
      <c r="K802" t="s">
        <v>131</v>
      </c>
      <c r="L802" t="s">
        <v>2523</v>
      </c>
      <c r="M802" t="s">
        <v>2524</v>
      </c>
      <c r="N802">
        <v>0.22</v>
      </c>
      <c r="O802">
        <v>0</v>
      </c>
      <c r="P802">
        <v>75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16.52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3012534</v>
      </c>
      <c r="B803">
        <v>1</v>
      </c>
      <c r="C803" t="s">
        <v>75</v>
      </c>
      <c r="D803" t="s">
        <v>89</v>
      </c>
      <c r="E803" t="s">
        <v>145</v>
      </c>
      <c r="F803" t="s">
        <v>2525</v>
      </c>
      <c r="G803" t="s">
        <v>256</v>
      </c>
      <c r="H803" t="s">
        <v>61</v>
      </c>
      <c r="I803" t="s">
        <v>129</v>
      </c>
      <c r="J803" t="s">
        <v>130</v>
      </c>
      <c r="K803" t="s">
        <v>131</v>
      </c>
      <c r="L803" t="s">
        <v>2526</v>
      </c>
      <c r="M803" t="s">
        <v>2527</v>
      </c>
      <c r="N803">
        <v>1.601</v>
      </c>
      <c r="O803">
        <v>0</v>
      </c>
      <c r="P803">
        <v>9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14.41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3011330</v>
      </c>
      <c r="B804">
        <v>2</v>
      </c>
      <c r="C804" t="s">
        <v>75</v>
      </c>
      <c r="D804" t="s">
        <v>81</v>
      </c>
      <c r="E804" t="s">
        <v>169</v>
      </c>
      <c r="F804" t="s">
        <v>2528</v>
      </c>
      <c r="G804" t="s">
        <v>206</v>
      </c>
      <c r="H804" t="s">
        <v>61</v>
      </c>
      <c r="I804" t="s">
        <v>129</v>
      </c>
      <c r="J804" t="s">
        <v>130</v>
      </c>
      <c r="K804" t="s">
        <v>131</v>
      </c>
      <c r="L804" t="s">
        <v>2529</v>
      </c>
      <c r="M804" t="s">
        <v>2530</v>
      </c>
      <c r="N804">
        <v>0.38500000000000001</v>
      </c>
      <c r="O804">
        <v>0</v>
      </c>
      <c r="P804">
        <v>16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6.16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3011509</v>
      </c>
      <c r="B805">
        <v>1</v>
      </c>
      <c r="C805" t="s">
        <v>106</v>
      </c>
      <c r="D805" t="s">
        <v>108</v>
      </c>
      <c r="E805" t="s">
        <v>145</v>
      </c>
      <c r="F805" t="s">
        <v>2531</v>
      </c>
      <c r="G805" t="s">
        <v>147</v>
      </c>
      <c r="H805" t="s">
        <v>61</v>
      </c>
      <c r="I805" t="s">
        <v>129</v>
      </c>
      <c r="J805" t="s">
        <v>130</v>
      </c>
      <c r="K805" t="s">
        <v>131</v>
      </c>
      <c r="L805" t="s">
        <v>2532</v>
      </c>
      <c r="M805" t="s">
        <v>2533</v>
      </c>
      <c r="N805">
        <v>5.4930000000000003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1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5.49</v>
      </c>
    </row>
    <row r="806" spans="1:26" x14ac:dyDescent="0.3">
      <c r="A806">
        <v>3010779</v>
      </c>
      <c r="B806">
        <v>1</v>
      </c>
      <c r="C806" t="s">
        <v>75</v>
      </c>
      <c r="D806" t="s">
        <v>98</v>
      </c>
      <c r="E806" t="s">
        <v>153</v>
      </c>
      <c r="F806" t="s">
        <v>2534</v>
      </c>
      <c r="G806" t="s">
        <v>128</v>
      </c>
      <c r="H806" t="s">
        <v>58</v>
      </c>
      <c r="I806" t="s">
        <v>129</v>
      </c>
      <c r="J806" t="s">
        <v>130</v>
      </c>
      <c r="K806" t="s">
        <v>131</v>
      </c>
      <c r="L806" t="s">
        <v>2535</v>
      </c>
      <c r="M806" t="s">
        <v>2536</v>
      </c>
      <c r="N806">
        <v>5.3999999999999999E-2</v>
      </c>
      <c r="O806">
        <v>78</v>
      </c>
      <c r="P806">
        <v>10475</v>
      </c>
      <c r="Q806">
        <v>0</v>
      </c>
      <c r="R806">
        <v>0</v>
      </c>
      <c r="S806">
        <v>0</v>
      </c>
      <c r="T806">
        <v>0</v>
      </c>
      <c r="U806">
        <v>4.2</v>
      </c>
      <c r="V806">
        <v>564.49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3012688</v>
      </c>
      <c r="B807">
        <v>1</v>
      </c>
      <c r="C807" t="s">
        <v>75</v>
      </c>
      <c r="D807" t="s">
        <v>95</v>
      </c>
      <c r="E807" t="s">
        <v>145</v>
      </c>
      <c r="F807" t="s">
        <v>2537</v>
      </c>
      <c r="G807" t="s">
        <v>256</v>
      </c>
      <c r="H807" t="s">
        <v>61</v>
      </c>
      <c r="I807" t="s">
        <v>129</v>
      </c>
      <c r="J807" t="s">
        <v>130</v>
      </c>
      <c r="K807" t="s">
        <v>131</v>
      </c>
      <c r="L807" t="s">
        <v>2538</v>
      </c>
      <c r="M807" t="s">
        <v>2539</v>
      </c>
      <c r="N807">
        <v>4.085</v>
      </c>
      <c r="O807">
        <v>0</v>
      </c>
      <c r="P807">
        <v>11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44.93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3007843</v>
      </c>
      <c r="B808">
        <v>1</v>
      </c>
      <c r="C808" t="s">
        <v>75</v>
      </c>
      <c r="D808" t="s">
        <v>74</v>
      </c>
      <c r="E808" t="s">
        <v>153</v>
      </c>
      <c r="F808" t="s">
        <v>2540</v>
      </c>
      <c r="G808" t="s">
        <v>196</v>
      </c>
      <c r="H808" t="s">
        <v>58</v>
      </c>
      <c r="I808" t="s">
        <v>129</v>
      </c>
      <c r="J808" t="s">
        <v>130</v>
      </c>
      <c r="K808" t="s">
        <v>131</v>
      </c>
      <c r="L808" t="s">
        <v>2541</v>
      </c>
      <c r="M808" t="s">
        <v>2542</v>
      </c>
      <c r="N808">
        <v>2.5680000000000001</v>
      </c>
      <c r="O808">
        <v>0</v>
      </c>
      <c r="P808">
        <v>164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421.13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3011527</v>
      </c>
      <c r="B809">
        <v>1</v>
      </c>
      <c r="C809" t="s">
        <v>106</v>
      </c>
      <c r="D809" t="s">
        <v>118</v>
      </c>
      <c r="E809" t="s">
        <v>221</v>
      </c>
      <c r="F809" t="s">
        <v>2543</v>
      </c>
      <c r="G809" t="s">
        <v>2444</v>
      </c>
      <c r="H809" t="s">
        <v>58</v>
      </c>
      <c r="I809" t="s">
        <v>129</v>
      </c>
      <c r="J809" t="s">
        <v>130</v>
      </c>
      <c r="K809" t="s">
        <v>131</v>
      </c>
      <c r="L809" t="s">
        <v>2544</v>
      </c>
      <c r="M809" t="s">
        <v>2545</v>
      </c>
      <c r="N809">
        <v>1.028</v>
      </c>
      <c r="O809">
        <v>0</v>
      </c>
      <c r="P809">
        <v>0</v>
      </c>
      <c r="Q809">
        <v>4</v>
      </c>
      <c r="R809">
        <v>2135</v>
      </c>
      <c r="S809">
        <v>0</v>
      </c>
      <c r="T809">
        <v>0</v>
      </c>
      <c r="U809">
        <v>0</v>
      </c>
      <c r="V809">
        <v>0</v>
      </c>
      <c r="W809">
        <v>4.1100000000000003</v>
      </c>
      <c r="X809">
        <v>2195.83</v>
      </c>
      <c r="Y809">
        <v>0</v>
      </c>
      <c r="Z809">
        <v>0</v>
      </c>
    </row>
    <row r="810" spans="1:26" x14ac:dyDescent="0.3">
      <c r="A810">
        <v>3012887</v>
      </c>
      <c r="B810">
        <v>1</v>
      </c>
      <c r="C810" t="s">
        <v>106</v>
      </c>
      <c r="D810" t="s">
        <v>107</v>
      </c>
      <c r="E810" t="s">
        <v>126</v>
      </c>
      <c r="F810" t="s">
        <v>2546</v>
      </c>
      <c r="G810" t="s">
        <v>128</v>
      </c>
      <c r="H810" t="s">
        <v>58</v>
      </c>
      <c r="I810" t="s">
        <v>129</v>
      </c>
      <c r="J810" t="s">
        <v>130</v>
      </c>
      <c r="K810" t="s">
        <v>131</v>
      </c>
      <c r="L810" t="s">
        <v>2547</v>
      </c>
      <c r="M810" t="s">
        <v>2548</v>
      </c>
      <c r="N810">
        <v>0.63800000000000001</v>
      </c>
      <c r="O810">
        <v>70</v>
      </c>
      <c r="P810">
        <v>1</v>
      </c>
      <c r="Q810">
        <v>79</v>
      </c>
      <c r="R810">
        <v>110</v>
      </c>
      <c r="S810">
        <v>55</v>
      </c>
      <c r="T810">
        <v>0</v>
      </c>
      <c r="U810">
        <v>44.68</v>
      </c>
      <c r="V810">
        <v>0.64</v>
      </c>
      <c r="W810">
        <v>50.43</v>
      </c>
      <c r="X810">
        <v>70.22</v>
      </c>
      <c r="Y810">
        <v>35.11</v>
      </c>
      <c r="Z810">
        <v>0</v>
      </c>
    </row>
    <row r="811" spans="1:26" x14ac:dyDescent="0.3">
      <c r="A811">
        <v>3011544</v>
      </c>
      <c r="B811">
        <v>1</v>
      </c>
      <c r="C811" t="s">
        <v>75</v>
      </c>
      <c r="D811" t="s">
        <v>97</v>
      </c>
      <c r="E811" t="s">
        <v>145</v>
      </c>
      <c r="F811" t="s">
        <v>2549</v>
      </c>
      <c r="G811" t="s">
        <v>206</v>
      </c>
      <c r="H811" t="s">
        <v>61</v>
      </c>
      <c r="I811" t="s">
        <v>129</v>
      </c>
      <c r="J811" t="s">
        <v>130</v>
      </c>
      <c r="K811" t="s">
        <v>131</v>
      </c>
      <c r="L811" t="s">
        <v>2550</v>
      </c>
      <c r="M811" t="s">
        <v>2551</v>
      </c>
      <c r="N811">
        <v>9.9390000000000001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9.94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3012895</v>
      </c>
      <c r="B812">
        <v>1</v>
      </c>
      <c r="C812" t="s">
        <v>106</v>
      </c>
      <c r="D812" t="s">
        <v>119</v>
      </c>
      <c r="E812" t="s">
        <v>169</v>
      </c>
      <c r="F812" t="s">
        <v>2552</v>
      </c>
      <c r="G812" t="s">
        <v>2553</v>
      </c>
      <c r="H812" t="s">
        <v>61</v>
      </c>
      <c r="I812" t="s">
        <v>129</v>
      </c>
      <c r="J812" t="s">
        <v>130</v>
      </c>
      <c r="K812" t="s">
        <v>131</v>
      </c>
      <c r="L812" t="s">
        <v>2554</v>
      </c>
      <c r="M812" t="s">
        <v>2555</v>
      </c>
      <c r="N812">
        <v>1.054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30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31.63</v>
      </c>
    </row>
    <row r="813" spans="1:26" x14ac:dyDescent="0.3">
      <c r="A813">
        <v>3012893</v>
      </c>
      <c r="B813">
        <v>1</v>
      </c>
      <c r="C813" t="s">
        <v>75</v>
      </c>
      <c r="D813" t="s">
        <v>90</v>
      </c>
      <c r="E813" t="s">
        <v>140</v>
      </c>
      <c r="F813" t="s">
        <v>2556</v>
      </c>
      <c r="G813" t="s">
        <v>142</v>
      </c>
      <c r="H813" t="s">
        <v>61</v>
      </c>
      <c r="I813" t="s">
        <v>129</v>
      </c>
      <c r="J813" t="s">
        <v>130</v>
      </c>
      <c r="K813" t="s">
        <v>131</v>
      </c>
      <c r="L813" t="s">
        <v>2557</v>
      </c>
      <c r="M813" t="s">
        <v>2558</v>
      </c>
      <c r="N813">
        <v>6.7489999999999997</v>
      </c>
      <c r="O813">
        <v>0</v>
      </c>
      <c r="P813">
        <v>10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67.489999999999995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3010796</v>
      </c>
      <c r="B814">
        <v>1</v>
      </c>
      <c r="C814" t="s">
        <v>75</v>
      </c>
      <c r="D814" t="s">
        <v>82</v>
      </c>
      <c r="E814" t="s">
        <v>164</v>
      </c>
      <c r="F814" t="s">
        <v>2559</v>
      </c>
      <c r="G814" t="s">
        <v>142</v>
      </c>
      <c r="H814" t="s">
        <v>61</v>
      </c>
      <c r="I814" t="s">
        <v>129</v>
      </c>
      <c r="J814" t="s">
        <v>130</v>
      </c>
      <c r="K814" t="s">
        <v>131</v>
      </c>
      <c r="L814" t="s">
        <v>2560</v>
      </c>
      <c r="M814" t="s">
        <v>2561</v>
      </c>
      <c r="N814">
        <v>1.819</v>
      </c>
      <c r="O814">
        <v>0</v>
      </c>
      <c r="P814">
        <v>75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136.43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3011527</v>
      </c>
      <c r="B815">
        <v>2</v>
      </c>
      <c r="C815" t="s">
        <v>106</v>
      </c>
      <c r="D815" t="s">
        <v>118</v>
      </c>
      <c r="E815" t="s">
        <v>153</v>
      </c>
      <c r="F815" t="s">
        <v>2562</v>
      </c>
      <c r="G815" t="s">
        <v>2444</v>
      </c>
      <c r="H815" t="s">
        <v>58</v>
      </c>
      <c r="I815" t="s">
        <v>129</v>
      </c>
      <c r="J815" t="s">
        <v>130</v>
      </c>
      <c r="K815" t="s">
        <v>131</v>
      </c>
      <c r="L815" t="s">
        <v>2545</v>
      </c>
      <c r="M815" t="s">
        <v>2563</v>
      </c>
      <c r="N815">
        <v>3.6429999999999998</v>
      </c>
      <c r="O815">
        <v>0</v>
      </c>
      <c r="P815">
        <v>0</v>
      </c>
      <c r="Q815">
        <v>4</v>
      </c>
      <c r="R815">
        <v>1179</v>
      </c>
      <c r="S815">
        <v>0</v>
      </c>
      <c r="T815">
        <v>0</v>
      </c>
      <c r="U815">
        <v>0</v>
      </c>
      <c r="V815">
        <v>0</v>
      </c>
      <c r="W815">
        <v>14.57</v>
      </c>
      <c r="X815">
        <v>4295.63</v>
      </c>
      <c r="Y815">
        <v>0</v>
      </c>
      <c r="Z815">
        <v>0</v>
      </c>
    </row>
    <row r="816" spans="1:26" x14ac:dyDescent="0.3">
      <c r="A816">
        <v>3011993</v>
      </c>
      <c r="B816">
        <v>1</v>
      </c>
      <c r="C816" t="s">
        <v>75</v>
      </c>
      <c r="D816" t="s">
        <v>91</v>
      </c>
      <c r="E816" t="s">
        <v>145</v>
      </c>
      <c r="F816" t="s">
        <v>2564</v>
      </c>
      <c r="G816" t="s">
        <v>206</v>
      </c>
      <c r="H816" t="s">
        <v>61</v>
      </c>
      <c r="I816" t="s">
        <v>129</v>
      </c>
      <c r="J816" t="s">
        <v>130</v>
      </c>
      <c r="K816" t="s">
        <v>131</v>
      </c>
      <c r="L816" t="s">
        <v>2565</v>
      </c>
      <c r="M816" t="s">
        <v>2566</v>
      </c>
      <c r="N816">
        <v>4.9989999999999997</v>
      </c>
      <c r="O816">
        <v>0</v>
      </c>
      <c r="P816">
        <v>14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69.98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3011596</v>
      </c>
      <c r="B817">
        <v>1</v>
      </c>
      <c r="C817" t="s">
        <v>75</v>
      </c>
      <c r="D817" t="s">
        <v>78</v>
      </c>
      <c r="E817" t="s">
        <v>145</v>
      </c>
      <c r="F817" t="s">
        <v>2567</v>
      </c>
      <c r="G817" t="s">
        <v>206</v>
      </c>
      <c r="H817" t="s">
        <v>61</v>
      </c>
      <c r="I817" t="s">
        <v>129</v>
      </c>
      <c r="J817" t="s">
        <v>130</v>
      </c>
      <c r="K817" t="s">
        <v>131</v>
      </c>
      <c r="L817" t="s">
        <v>2568</v>
      </c>
      <c r="M817" t="s">
        <v>2569</v>
      </c>
      <c r="N817">
        <v>1.111</v>
      </c>
      <c r="O817">
        <v>0</v>
      </c>
      <c r="P817">
        <v>4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4.4400000000000004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3010451</v>
      </c>
      <c r="B818">
        <v>1</v>
      </c>
      <c r="C818" t="s">
        <v>75</v>
      </c>
      <c r="D818" t="s">
        <v>83</v>
      </c>
      <c r="E818" t="s">
        <v>153</v>
      </c>
      <c r="F818" t="s">
        <v>2570</v>
      </c>
      <c r="G818" t="s">
        <v>196</v>
      </c>
      <c r="H818" t="s">
        <v>58</v>
      </c>
      <c r="I818" t="s">
        <v>129</v>
      </c>
      <c r="J818" t="s">
        <v>130</v>
      </c>
      <c r="K818" t="s">
        <v>131</v>
      </c>
      <c r="L818" t="s">
        <v>2571</v>
      </c>
      <c r="M818" t="s">
        <v>2572</v>
      </c>
      <c r="N818">
        <v>4.9269999999999996</v>
      </c>
      <c r="O818">
        <v>0</v>
      </c>
      <c r="P818">
        <v>0</v>
      </c>
      <c r="Q818">
        <v>0</v>
      </c>
      <c r="R818">
        <v>22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108.4</v>
      </c>
      <c r="Y818">
        <v>0</v>
      </c>
      <c r="Z818">
        <v>0</v>
      </c>
    </row>
    <row r="819" spans="1:26" x14ac:dyDescent="0.3">
      <c r="A819">
        <v>3010814</v>
      </c>
      <c r="B819">
        <v>1</v>
      </c>
      <c r="C819" t="s">
        <v>75</v>
      </c>
      <c r="D819" t="s">
        <v>102</v>
      </c>
      <c r="E819" t="s">
        <v>140</v>
      </c>
      <c r="F819" t="s">
        <v>2573</v>
      </c>
      <c r="G819" t="s">
        <v>185</v>
      </c>
      <c r="H819" t="s">
        <v>61</v>
      </c>
      <c r="I819" t="s">
        <v>129</v>
      </c>
      <c r="J819" t="s">
        <v>130</v>
      </c>
      <c r="K819" t="s">
        <v>131</v>
      </c>
      <c r="L819" t="s">
        <v>2574</v>
      </c>
      <c r="M819" t="s">
        <v>2575</v>
      </c>
      <c r="N819">
        <v>1.1679999999999999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2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2.34</v>
      </c>
    </row>
    <row r="820" spans="1:26" x14ac:dyDescent="0.3">
      <c r="A820">
        <v>3010816</v>
      </c>
      <c r="B820">
        <v>1</v>
      </c>
      <c r="C820" t="s">
        <v>75</v>
      </c>
      <c r="D820" t="s">
        <v>83</v>
      </c>
      <c r="E820" t="s">
        <v>153</v>
      </c>
      <c r="F820" t="s">
        <v>2576</v>
      </c>
      <c r="G820" t="s">
        <v>196</v>
      </c>
      <c r="H820" t="s">
        <v>58</v>
      </c>
      <c r="I820" t="s">
        <v>129</v>
      </c>
      <c r="J820" t="s">
        <v>130</v>
      </c>
      <c r="K820" t="s">
        <v>131</v>
      </c>
      <c r="L820" t="s">
        <v>2577</v>
      </c>
      <c r="M820" t="s">
        <v>2578</v>
      </c>
      <c r="N820">
        <v>3.476</v>
      </c>
      <c r="O820">
        <v>0</v>
      </c>
      <c r="P820">
        <v>0</v>
      </c>
      <c r="Q820">
        <v>0</v>
      </c>
      <c r="R820">
        <v>0</v>
      </c>
      <c r="S820">
        <v>2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6.95</v>
      </c>
      <c r="Z820">
        <v>0</v>
      </c>
    </row>
    <row r="821" spans="1:26" x14ac:dyDescent="0.3">
      <c r="A821">
        <v>3010811</v>
      </c>
      <c r="B821">
        <v>1</v>
      </c>
      <c r="C821" t="s">
        <v>75</v>
      </c>
      <c r="D821" t="s">
        <v>96</v>
      </c>
      <c r="E821" t="s">
        <v>221</v>
      </c>
      <c r="F821" t="s">
        <v>2579</v>
      </c>
      <c r="G821" t="s">
        <v>128</v>
      </c>
      <c r="H821" t="s">
        <v>58</v>
      </c>
      <c r="I821" t="s">
        <v>129</v>
      </c>
      <c r="J821" t="s">
        <v>130</v>
      </c>
      <c r="K821" t="s">
        <v>131</v>
      </c>
      <c r="L821" t="s">
        <v>2580</v>
      </c>
      <c r="M821" t="s">
        <v>2581</v>
      </c>
      <c r="N821">
        <v>0.28899999999999998</v>
      </c>
      <c r="O821">
        <v>8</v>
      </c>
      <c r="P821">
        <v>5006</v>
      </c>
      <c r="Q821">
        <v>0</v>
      </c>
      <c r="R821">
        <v>0</v>
      </c>
      <c r="S821">
        <v>0</v>
      </c>
      <c r="T821">
        <v>0</v>
      </c>
      <c r="U821">
        <v>2.3199999999999998</v>
      </c>
      <c r="V821">
        <v>1448.96</v>
      </c>
      <c r="W821">
        <v>0</v>
      </c>
      <c r="X821">
        <v>0</v>
      </c>
      <c r="Y821">
        <v>0</v>
      </c>
      <c r="Z821">
        <v>0</v>
      </c>
    </row>
    <row r="822" spans="1:26" x14ac:dyDescent="0.3">
      <c r="A822">
        <v>3010818</v>
      </c>
      <c r="B822">
        <v>1</v>
      </c>
      <c r="C822" t="s">
        <v>75</v>
      </c>
      <c r="D822" t="s">
        <v>98</v>
      </c>
      <c r="E822" t="s">
        <v>153</v>
      </c>
      <c r="F822" t="s">
        <v>2582</v>
      </c>
      <c r="G822" t="s">
        <v>128</v>
      </c>
      <c r="H822" t="s">
        <v>58</v>
      </c>
      <c r="I822" t="s">
        <v>129</v>
      </c>
      <c r="J822" t="s">
        <v>130</v>
      </c>
      <c r="K822" t="s">
        <v>131</v>
      </c>
      <c r="L822" t="s">
        <v>2583</v>
      </c>
      <c r="M822" t="s">
        <v>2584</v>
      </c>
      <c r="N822">
        <v>1.304</v>
      </c>
      <c r="O822">
        <v>1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1.3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3011616</v>
      </c>
      <c r="B823">
        <v>1</v>
      </c>
      <c r="C823" t="s">
        <v>75</v>
      </c>
      <c r="D823" t="s">
        <v>95</v>
      </c>
      <c r="E823" t="s">
        <v>145</v>
      </c>
      <c r="F823" t="s">
        <v>2585</v>
      </c>
      <c r="G823" t="s">
        <v>206</v>
      </c>
      <c r="H823" t="s">
        <v>61</v>
      </c>
      <c r="I823" t="s">
        <v>129</v>
      </c>
      <c r="J823" t="s">
        <v>130</v>
      </c>
      <c r="K823" t="s">
        <v>131</v>
      </c>
      <c r="L823" t="s">
        <v>2586</v>
      </c>
      <c r="M823" t="s">
        <v>2587</v>
      </c>
      <c r="N823">
        <v>3.262</v>
      </c>
      <c r="O823">
        <v>0</v>
      </c>
      <c r="P823">
        <v>4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13.05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3010838</v>
      </c>
      <c r="B824">
        <v>1</v>
      </c>
      <c r="C824" t="s">
        <v>106</v>
      </c>
      <c r="D824" t="s">
        <v>121</v>
      </c>
      <c r="E824" t="s">
        <v>134</v>
      </c>
      <c r="F824" t="s">
        <v>2588</v>
      </c>
      <c r="G824" t="s">
        <v>128</v>
      </c>
      <c r="H824" t="s">
        <v>58</v>
      </c>
      <c r="I824" t="s">
        <v>129</v>
      </c>
      <c r="J824" t="s">
        <v>130</v>
      </c>
      <c r="K824" t="s">
        <v>131</v>
      </c>
      <c r="L824" t="s">
        <v>2589</v>
      </c>
      <c r="M824" t="s">
        <v>2590</v>
      </c>
      <c r="N824">
        <v>0.66100000000000003</v>
      </c>
      <c r="O824">
        <v>265</v>
      </c>
      <c r="P824">
        <v>395</v>
      </c>
      <c r="Q824">
        <v>0</v>
      </c>
      <c r="R824">
        <v>0</v>
      </c>
      <c r="S824">
        <v>0</v>
      </c>
      <c r="T824">
        <v>0</v>
      </c>
      <c r="U824">
        <v>175.05</v>
      </c>
      <c r="V824">
        <v>260.92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3010885</v>
      </c>
      <c r="B825">
        <v>1</v>
      </c>
      <c r="C825" t="s">
        <v>75</v>
      </c>
      <c r="D825" t="s">
        <v>95</v>
      </c>
      <c r="E825" t="s">
        <v>164</v>
      </c>
      <c r="F825" t="s">
        <v>2591</v>
      </c>
      <c r="G825" t="s">
        <v>185</v>
      </c>
      <c r="H825" t="s">
        <v>61</v>
      </c>
      <c r="I825" t="s">
        <v>129</v>
      </c>
      <c r="J825" t="s">
        <v>130</v>
      </c>
      <c r="K825" t="s">
        <v>131</v>
      </c>
      <c r="L825" t="s">
        <v>2592</v>
      </c>
      <c r="M825" t="s">
        <v>2593</v>
      </c>
      <c r="N825">
        <v>5.2919999999999998</v>
      </c>
      <c r="O825">
        <v>0</v>
      </c>
      <c r="P825">
        <v>31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164.04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3012293</v>
      </c>
      <c r="B826">
        <v>1</v>
      </c>
      <c r="C826" t="s">
        <v>106</v>
      </c>
      <c r="D826" t="s">
        <v>121</v>
      </c>
      <c r="E826" t="s">
        <v>145</v>
      </c>
      <c r="F826" t="s">
        <v>2594</v>
      </c>
      <c r="G826" t="s">
        <v>147</v>
      </c>
      <c r="H826" t="s">
        <v>61</v>
      </c>
      <c r="I826" t="s">
        <v>129</v>
      </c>
      <c r="J826" t="s">
        <v>130</v>
      </c>
      <c r="K826" t="s">
        <v>131</v>
      </c>
      <c r="L826" t="s">
        <v>2595</v>
      </c>
      <c r="M826" t="s">
        <v>2596</v>
      </c>
      <c r="N826">
        <v>2.6190000000000002</v>
      </c>
      <c r="O826">
        <v>0</v>
      </c>
      <c r="P826">
        <v>4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10.48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3010925</v>
      </c>
      <c r="B827">
        <v>1</v>
      </c>
      <c r="C827" t="s">
        <v>75</v>
      </c>
      <c r="D827" t="s">
        <v>104</v>
      </c>
      <c r="E827" t="s">
        <v>169</v>
      </c>
      <c r="F827" t="s">
        <v>2597</v>
      </c>
      <c r="G827" t="s">
        <v>270</v>
      </c>
      <c r="H827" t="s">
        <v>61</v>
      </c>
      <c r="I827" t="s">
        <v>129</v>
      </c>
      <c r="J827" t="s">
        <v>130</v>
      </c>
      <c r="K827" t="s">
        <v>131</v>
      </c>
      <c r="L827" t="s">
        <v>2598</v>
      </c>
      <c r="M827" t="s">
        <v>2599</v>
      </c>
      <c r="N827">
        <v>6.8410000000000002</v>
      </c>
      <c r="O827">
        <v>0</v>
      </c>
      <c r="P827">
        <v>45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307.83999999999997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3010919</v>
      </c>
      <c r="B828">
        <v>1</v>
      </c>
      <c r="C828" t="s">
        <v>75</v>
      </c>
      <c r="D828" t="s">
        <v>103</v>
      </c>
      <c r="E828" t="s">
        <v>145</v>
      </c>
      <c r="F828" t="s">
        <v>2600</v>
      </c>
      <c r="G828" t="s">
        <v>147</v>
      </c>
      <c r="H828" t="s">
        <v>61</v>
      </c>
      <c r="I828" t="s">
        <v>129</v>
      </c>
      <c r="J828" t="s">
        <v>130</v>
      </c>
      <c r="K828" t="s">
        <v>131</v>
      </c>
      <c r="L828" t="s">
        <v>2601</v>
      </c>
      <c r="M828" t="s">
        <v>2602</v>
      </c>
      <c r="N828">
        <v>1.742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1.74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3012912</v>
      </c>
      <c r="B829">
        <v>1</v>
      </c>
      <c r="C829" t="s">
        <v>106</v>
      </c>
      <c r="D829" t="s">
        <v>108</v>
      </c>
      <c r="E829" t="s">
        <v>153</v>
      </c>
      <c r="F829" t="s">
        <v>2603</v>
      </c>
      <c r="G829" t="s">
        <v>196</v>
      </c>
      <c r="H829" t="s">
        <v>58</v>
      </c>
      <c r="I829" t="s">
        <v>129</v>
      </c>
      <c r="J829" t="s">
        <v>130</v>
      </c>
      <c r="K829" t="s">
        <v>131</v>
      </c>
      <c r="L829" t="s">
        <v>2604</v>
      </c>
      <c r="M829" t="s">
        <v>2605</v>
      </c>
      <c r="N829">
        <v>1.2649999999999999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2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2.5299999999999998</v>
      </c>
    </row>
    <row r="830" spans="1:26" x14ac:dyDescent="0.3">
      <c r="A830">
        <v>3012826</v>
      </c>
      <c r="B830">
        <v>3</v>
      </c>
      <c r="C830" t="s">
        <v>75</v>
      </c>
      <c r="D830" t="s">
        <v>91</v>
      </c>
      <c r="E830" t="s">
        <v>164</v>
      </c>
      <c r="F830" t="s">
        <v>2606</v>
      </c>
      <c r="G830" t="s">
        <v>270</v>
      </c>
      <c r="H830" t="s">
        <v>61</v>
      </c>
      <c r="I830" t="s">
        <v>129</v>
      </c>
      <c r="J830" t="s">
        <v>130</v>
      </c>
      <c r="K830" t="s">
        <v>131</v>
      </c>
      <c r="L830" t="s">
        <v>2607</v>
      </c>
      <c r="M830" t="s">
        <v>2608</v>
      </c>
      <c r="N830">
        <v>1.4139999999999999</v>
      </c>
      <c r="O830">
        <v>0</v>
      </c>
      <c r="P830">
        <v>163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230.5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3001533</v>
      </c>
      <c r="B831">
        <v>1</v>
      </c>
      <c r="C831" t="s">
        <v>106</v>
      </c>
      <c r="D831" t="s">
        <v>108</v>
      </c>
      <c r="E831" t="s">
        <v>134</v>
      </c>
      <c r="F831" t="s">
        <v>2609</v>
      </c>
      <c r="G831" t="s">
        <v>2610</v>
      </c>
      <c r="H831" t="s">
        <v>56</v>
      </c>
      <c r="I831" t="s">
        <v>129</v>
      </c>
      <c r="J831" t="s">
        <v>130</v>
      </c>
      <c r="K831" t="s">
        <v>137</v>
      </c>
      <c r="L831" t="s">
        <v>2611</v>
      </c>
      <c r="M831" t="s">
        <v>2612</v>
      </c>
      <c r="N831">
        <v>6.2480000000000002</v>
      </c>
      <c r="O831">
        <v>143</v>
      </c>
      <c r="P831">
        <v>3100</v>
      </c>
      <c r="Q831">
        <v>0</v>
      </c>
      <c r="R831">
        <v>0</v>
      </c>
      <c r="S831">
        <v>0</v>
      </c>
      <c r="T831">
        <v>169</v>
      </c>
      <c r="U831">
        <v>893.39</v>
      </c>
      <c r="V831">
        <v>19367.25</v>
      </c>
      <c r="W831">
        <v>0</v>
      </c>
      <c r="X831">
        <v>0</v>
      </c>
      <c r="Y831">
        <v>0</v>
      </c>
      <c r="Z831">
        <v>1055.83</v>
      </c>
    </row>
    <row r="832" spans="1:26" x14ac:dyDescent="0.3">
      <c r="A832">
        <v>3019942</v>
      </c>
      <c r="B832">
        <v>1</v>
      </c>
      <c r="C832" t="s">
        <v>106</v>
      </c>
      <c r="D832" t="s">
        <v>119</v>
      </c>
      <c r="E832" t="s">
        <v>221</v>
      </c>
      <c r="F832" t="s">
        <v>2613</v>
      </c>
      <c r="G832" t="s">
        <v>128</v>
      </c>
      <c r="H832" t="s">
        <v>58</v>
      </c>
      <c r="I832" t="s">
        <v>129</v>
      </c>
      <c r="J832" t="s">
        <v>130</v>
      </c>
      <c r="K832" t="s">
        <v>131</v>
      </c>
      <c r="L832" t="s">
        <v>2614</v>
      </c>
      <c r="M832" t="s">
        <v>2615</v>
      </c>
      <c r="N832">
        <v>1.2509999999999999</v>
      </c>
      <c r="O832">
        <v>11</v>
      </c>
      <c r="P832">
        <v>7</v>
      </c>
      <c r="Q832">
        <v>760</v>
      </c>
      <c r="R832">
        <v>14630</v>
      </c>
      <c r="S832">
        <v>197</v>
      </c>
      <c r="T832">
        <v>6277</v>
      </c>
      <c r="U832">
        <v>13.76</v>
      </c>
      <c r="V832">
        <v>8.75</v>
      </c>
      <c r="W832">
        <v>950.42</v>
      </c>
      <c r="X832">
        <v>18295.63</v>
      </c>
      <c r="Y832">
        <v>246.36</v>
      </c>
      <c r="Z832">
        <v>7849.74</v>
      </c>
    </row>
    <row r="833" spans="1:26" x14ac:dyDescent="0.3">
      <c r="A833">
        <v>3016615</v>
      </c>
      <c r="B833">
        <v>1</v>
      </c>
      <c r="C833" t="s">
        <v>106</v>
      </c>
      <c r="D833" t="s">
        <v>108</v>
      </c>
      <c r="E833" t="s">
        <v>140</v>
      </c>
      <c r="F833" t="s">
        <v>2616</v>
      </c>
      <c r="G833" t="s">
        <v>2617</v>
      </c>
      <c r="H833" t="s">
        <v>61</v>
      </c>
      <c r="I833" t="s">
        <v>129</v>
      </c>
      <c r="J833" t="s">
        <v>59</v>
      </c>
      <c r="K833" t="s">
        <v>131</v>
      </c>
      <c r="L833" t="s">
        <v>2618</v>
      </c>
      <c r="M833" t="s">
        <v>2619</v>
      </c>
      <c r="N833">
        <v>0.65300000000000002</v>
      </c>
      <c r="O833">
        <v>0</v>
      </c>
      <c r="P833">
        <v>0</v>
      </c>
      <c r="Q833">
        <v>0</v>
      </c>
      <c r="R833">
        <v>10</v>
      </c>
      <c r="S833">
        <v>0</v>
      </c>
      <c r="T833">
        <v>4</v>
      </c>
      <c r="U833">
        <v>0</v>
      </c>
      <c r="V833">
        <v>0</v>
      </c>
      <c r="W833">
        <v>0</v>
      </c>
      <c r="X833">
        <v>6.53</v>
      </c>
      <c r="Y833">
        <v>0</v>
      </c>
      <c r="Z833">
        <v>2.61</v>
      </c>
    </row>
    <row r="834" spans="1:26" x14ac:dyDescent="0.3">
      <c r="A834">
        <v>3016618</v>
      </c>
      <c r="B834">
        <v>1</v>
      </c>
      <c r="C834" t="s">
        <v>75</v>
      </c>
      <c r="D834" t="s">
        <v>83</v>
      </c>
      <c r="E834" t="s">
        <v>145</v>
      </c>
      <c r="F834" t="s">
        <v>2620</v>
      </c>
      <c r="G834" t="s">
        <v>206</v>
      </c>
      <c r="H834" t="s">
        <v>61</v>
      </c>
      <c r="I834" t="s">
        <v>129</v>
      </c>
      <c r="J834" t="s">
        <v>130</v>
      </c>
      <c r="K834" t="s">
        <v>131</v>
      </c>
      <c r="L834" t="s">
        <v>2621</v>
      </c>
      <c r="M834" t="s">
        <v>2622</v>
      </c>
      <c r="N834">
        <v>1.3140000000000001</v>
      </c>
      <c r="O834">
        <v>0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1.31</v>
      </c>
      <c r="Y834">
        <v>0</v>
      </c>
      <c r="Z834">
        <v>0</v>
      </c>
    </row>
    <row r="835" spans="1:26" x14ac:dyDescent="0.3">
      <c r="A835">
        <v>3013528</v>
      </c>
      <c r="B835">
        <v>1</v>
      </c>
      <c r="C835" t="s">
        <v>106</v>
      </c>
      <c r="D835" t="s">
        <v>115</v>
      </c>
      <c r="E835" t="s">
        <v>126</v>
      </c>
      <c r="F835" t="s">
        <v>2422</v>
      </c>
      <c r="G835" t="s">
        <v>128</v>
      </c>
      <c r="H835" t="s">
        <v>58</v>
      </c>
      <c r="I835" t="s">
        <v>129</v>
      </c>
      <c r="J835" t="s">
        <v>130</v>
      </c>
      <c r="K835" t="s">
        <v>131</v>
      </c>
      <c r="L835" t="s">
        <v>2623</v>
      </c>
      <c r="M835" t="s">
        <v>2624</v>
      </c>
      <c r="N835">
        <v>0.68600000000000005</v>
      </c>
      <c r="O835">
        <v>0</v>
      </c>
      <c r="P835">
        <v>0</v>
      </c>
      <c r="Q835">
        <v>3</v>
      </c>
      <c r="R835">
        <v>0</v>
      </c>
      <c r="S835">
        <v>61</v>
      </c>
      <c r="T835">
        <v>503</v>
      </c>
      <c r="U835">
        <v>0</v>
      </c>
      <c r="V835">
        <v>0</v>
      </c>
      <c r="W835">
        <v>2.06</v>
      </c>
      <c r="X835">
        <v>0</v>
      </c>
      <c r="Y835">
        <v>41.82</v>
      </c>
      <c r="Z835">
        <v>344.83</v>
      </c>
    </row>
    <row r="836" spans="1:26" x14ac:dyDescent="0.3">
      <c r="A836">
        <v>3001952</v>
      </c>
      <c r="B836">
        <v>1</v>
      </c>
      <c r="C836" t="s">
        <v>75</v>
      </c>
      <c r="D836" t="s">
        <v>79</v>
      </c>
      <c r="E836" t="s">
        <v>169</v>
      </c>
      <c r="F836" t="s">
        <v>2625</v>
      </c>
      <c r="G836" t="s">
        <v>171</v>
      </c>
      <c r="H836" t="s">
        <v>61</v>
      </c>
      <c r="I836" t="s">
        <v>129</v>
      </c>
      <c r="J836" t="s">
        <v>130</v>
      </c>
      <c r="K836" t="s">
        <v>131</v>
      </c>
      <c r="L836" t="s">
        <v>2626</v>
      </c>
      <c r="M836" t="s">
        <v>2627</v>
      </c>
      <c r="N836">
        <v>6.1849999999999996</v>
      </c>
      <c r="O836">
        <v>0</v>
      </c>
      <c r="P836">
        <v>26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160.82</v>
      </c>
      <c r="W836">
        <v>0</v>
      </c>
      <c r="X836">
        <v>0</v>
      </c>
      <c r="Y836">
        <v>0</v>
      </c>
      <c r="Z836">
        <v>0</v>
      </c>
    </row>
    <row r="837" spans="1:26" x14ac:dyDescent="0.3">
      <c r="A837">
        <v>3020588</v>
      </c>
      <c r="B837">
        <v>1</v>
      </c>
      <c r="C837" t="s">
        <v>75</v>
      </c>
      <c r="D837" t="s">
        <v>96</v>
      </c>
      <c r="E837" t="s">
        <v>145</v>
      </c>
      <c r="F837" t="s">
        <v>2628</v>
      </c>
      <c r="G837" t="s">
        <v>147</v>
      </c>
      <c r="H837" t="s">
        <v>61</v>
      </c>
      <c r="I837" t="s">
        <v>129</v>
      </c>
      <c r="J837" t="s">
        <v>130</v>
      </c>
      <c r="K837" t="s">
        <v>131</v>
      </c>
      <c r="L837" t="s">
        <v>2629</v>
      </c>
      <c r="M837" t="s">
        <v>2630</v>
      </c>
      <c r="N837">
        <v>1.272</v>
      </c>
      <c r="O837">
        <v>0</v>
      </c>
      <c r="P837">
        <v>2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2.54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3020596</v>
      </c>
      <c r="B838">
        <v>1</v>
      </c>
      <c r="C838" t="s">
        <v>75</v>
      </c>
      <c r="D838" t="s">
        <v>79</v>
      </c>
      <c r="E838" t="s">
        <v>140</v>
      </c>
      <c r="F838" t="s">
        <v>2631</v>
      </c>
      <c r="G838" t="s">
        <v>161</v>
      </c>
      <c r="H838" t="s">
        <v>61</v>
      </c>
      <c r="I838" t="s">
        <v>129</v>
      </c>
      <c r="J838" t="s">
        <v>130</v>
      </c>
      <c r="K838" t="s">
        <v>131</v>
      </c>
      <c r="L838" t="s">
        <v>2632</v>
      </c>
      <c r="M838" t="s">
        <v>2633</v>
      </c>
      <c r="N838">
        <v>0.90400000000000003</v>
      </c>
      <c r="O838">
        <v>0</v>
      </c>
      <c r="P838">
        <v>83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75.05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3014952</v>
      </c>
      <c r="B839">
        <v>1</v>
      </c>
      <c r="C839" t="s">
        <v>75</v>
      </c>
      <c r="D839" t="s">
        <v>102</v>
      </c>
      <c r="E839" t="s">
        <v>153</v>
      </c>
      <c r="F839" t="s">
        <v>2634</v>
      </c>
      <c r="G839" t="s">
        <v>136</v>
      </c>
      <c r="H839" t="s">
        <v>58</v>
      </c>
      <c r="I839" t="s">
        <v>129</v>
      </c>
      <c r="J839" t="s">
        <v>130</v>
      </c>
      <c r="K839" t="s">
        <v>137</v>
      </c>
      <c r="L839" t="s">
        <v>2635</v>
      </c>
      <c r="M839" t="s">
        <v>2636</v>
      </c>
      <c r="N839">
        <v>3.3330000000000002</v>
      </c>
      <c r="O839">
        <v>18</v>
      </c>
      <c r="P839">
        <v>1612</v>
      </c>
      <c r="Q839">
        <v>0</v>
      </c>
      <c r="R839">
        <v>0</v>
      </c>
      <c r="S839">
        <v>0</v>
      </c>
      <c r="T839">
        <v>0</v>
      </c>
      <c r="U839">
        <v>59.99</v>
      </c>
      <c r="V839">
        <v>5372.44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3012313</v>
      </c>
      <c r="B840">
        <v>1</v>
      </c>
      <c r="C840" t="s">
        <v>75</v>
      </c>
      <c r="D840" t="s">
        <v>103</v>
      </c>
      <c r="E840" t="s">
        <v>145</v>
      </c>
      <c r="F840" t="s">
        <v>2637</v>
      </c>
      <c r="G840" t="s">
        <v>147</v>
      </c>
      <c r="H840" t="s">
        <v>61</v>
      </c>
      <c r="I840" t="s">
        <v>129</v>
      </c>
      <c r="J840" t="s">
        <v>130</v>
      </c>
      <c r="K840" t="s">
        <v>131</v>
      </c>
      <c r="L840" t="s">
        <v>2638</v>
      </c>
      <c r="M840" t="s">
        <v>2639</v>
      </c>
      <c r="N840">
        <v>3.5209999999999999</v>
      </c>
      <c r="O840">
        <v>0</v>
      </c>
      <c r="P840">
        <v>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3.52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3013108</v>
      </c>
      <c r="B841">
        <v>1</v>
      </c>
      <c r="C841" t="s">
        <v>106</v>
      </c>
      <c r="D841" t="s">
        <v>107</v>
      </c>
      <c r="E841" t="s">
        <v>145</v>
      </c>
      <c r="F841" t="s">
        <v>2640</v>
      </c>
      <c r="G841" t="s">
        <v>147</v>
      </c>
      <c r="H841" t="s">
        <v>61</v>
      </c>
      <c r="I841" t="s">
        <v>129</v>
      </c>
      <c r="J841" t="s">
        <v>130</v>
      </c>
      <c r="K841" t="s">
        <v>131</v>
      </c>
      <c r="L841" t="s">
        <v>2641</v>
      </c>
      <c r="M841" t="s">
        <v>2642</v>
      </c>
      <c r="N841">
        <v>1.8089999999999999</v>
      </c>
      <c r="O841">
        <v>0</v>
      </c>
      <c r="P841">
        <v>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10.86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3013058</v>
      </c>
      <c r="B842">
        <v>1</v>
      </c>
      <c r="C842" t="s">
        <v>75</v>
      </c>
      <c r="D842" t="s">
        <v>79</v>
      </c>
      <c r="E842" t="s">
        <v>145</v>
      </c>
      <c r="F842" t="s">
        <v>2643</v>
      </c>
      <c r="G842" t="s">
        <v>378</v>
      </c>
      <c r="H842" t="s">
        <v>61</v>
      </c>
      <c r="I842" t="s">
        <v>129</v>
      </c>
      <c r="J842" t="s">
        <v>130</v>
      </c>
      <c r="K842" t="s">
        <v>131</v>
      </c>
      <c r="L842" t="s">
        <v>2644</v>
      </c>
      <c r="M842" t="s">
        <v>2645</v>
      </c>
      <c r="N842">
        <v>2.375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3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7.12</v>
      </c>
    </row>
    <row r="843" spans="1:26" x14ac:dyDescent="0.3">
      <c r="A843">
        <v>3011083</v>
      </c>
      <c r="B843">
        <v>1</v>
      </c>
      <c r="C843" t="s">
        <v>75</v>
      </c>
      <c r="D843" t="s">
        <v>91</v>
      </c>
      <c r="E843" t="s">
        <v>145</v>
      </c>
      <c r="F843" t="s">
        <v>2646</v>
      </c>
      <c r="G843" t="s">
        <v>206</v>
      </c>
      <c r="H843" t="s">
        <v>61</v>
      </c>
      <c r="I843" t="s">
        <v>129</v>
      </c>
      <c r="J843" t="s">
        <v>130</v>
      </c>
      <c r="K843" t="s">
        <v>131</v>
      </c>
      <c r="L843" t="s">
        <v>2647</v>
      </c>
      <c r="M843" t="s">
        <v>2396</v>
      </c>
      <c r="N843">
        <v>3.7789999999999999</v>
      </c>
      <c r="O843">
        <v>0</v>
      </c>
      <c r="P843">
        <v>11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41.57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3012898</v>
      </c>
      <c r="B844">
        <v>1</v>
      </c>
      <c r="C844" t="s">
        <v>75</v>
      </c>
      <c r="D844" t="s">
        <v>86</v>
      </c>
      <c r="E844" t="s">
        <v>126</v>
      </c>
      <c r="F844" t="s">
        <v>2648</v>
      </c>
      <c r="G844" t="s">
        <v>128</v>
      </c>
      <c r="H844" t="s">
        <v>58</v>
      </c>
      <c r="I844" t="s">
        <v>129</v>
      </c>
      <c r="J844" t="s">
        <v>130</v>
      </c>
      <c r="K844" t="s">
        <v>131</v>
      </c>
      <c r="L844" t="s">
        <v>2649</v>
      </c>
      <c r="M844" t="s">
        <v>2650</v>
      </c>
      <c r="N844">
        <v>1.4970000000000001</v>
      </c>
      <c r="O844">
        <v>174</v>
      </c>
      <c r="P844">
        <v>5409</v>
      </c>
      <c r="Q844">
        <v>0</v>
      </c>
      <c r="R844">
        <v>0</v>
      </c>
      <c r="S844">
        <v>0</v>
      </c>
      <c r="T844">
        <v>0</v>
      </c>
      <c r="U844">
        <v>260.47000000000003</v>
      </c>
      <c r="V844">
        <v>8096.97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3018194</v>
      </c>
      <c r="B845">
        <v>1</v>
      </c>
      <c r="C845" t="s">
        <v>106</v>
      </c>
      <c r="D845" t="s">
        <v>121</v>
      </c>
      <c r="E845" t="s">
        <v>153</v>
      </c>
      <c r="F845" t="s">
        <v>2651</v>
      </c>
      <c r="G845" t="s">
        <v>161</v>
      </c>
      <c r="H845" t="s">
        <v>58</v>
      </c>
      <c r="I845" t="s">
        <v>129</v>
      </c>
      <c r="J845" t="s">
        <v>130</v>
      </c>
      <c r="K845" t="s">
        <v>131</v>
      </c>
      <c r="L845" t="s">
        <v>2652</v>
      </c>
      <c r="M845" t="s">
        <v>2653</v>
      </c>
      <c r="N845">
        <v>1.901</v>
      </c>
      <c r="O845">
        <v>11</v>
      </c>
      <c r="P845">
        <v>1216</v>
      </c>
      <c r="Q845">
        <v>0</v>
      </c>
      <c r="R845">
        <v>0</v>
      </c>
      <c r="S845">
        <v>0</v>
      </c>
      <c r="T845">
        <v>0</v>
      </c>
      <c r="U845">
        <v>20.91</v>
      </c>
      <c r="V845">
        <v>2311.38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3010928</v>
      </c>
      <c r="B846">
        <v>1</v>
      </c>
      <c r="C846" t="s">
        <v>75</v>
      </c>
      <c r="D846" t="s">
        <v>84</v>
      </c>
      <c r="E846" t="s">
        <v>153</v>
      </c>
      <c r="F846" t="s">
        <v>2654</v>
      </c>
      <c r="G846" t="s">
        <v>128</v>
      </c>
      <c r="H846" t="s">
        <v>58</v>
      </c>
      <c r="I846" t="s">
        <v>129</v>
      </c>
      <c r="J846" t="s">
        <v>130</v>
      </c>
      <c r="K846" t="s">
        <v>131</v>
      </c>
      <c r="L846" t="s">
        <v>2655</v>
      </c>
      <c r="M846" t="s">
        <v>2656</v>
      </c>
      <c r="N846">
        <v>0.39900000000000002</v>
      </c>
      <c r="O846">
        <v>15</v>
      </c>
      <c r="P846">
        <v>13</v>
      </c>
      <c r="Q846">
        <v>0</v>
      </c>
      <c r="R846">
        <v>0</v>
      </c>
      <c r="S846">
        <v>0</v>
      </c>
      <c r="T846">
        <v>0</v>
      </c>
      <c r="U846">
        <v>5.98</v>
      </c>
      <c r="V846">
        <v>5.18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3016615</v>
      </c>
      <c r="B847">
        <v>2</v>
      </c>
      <c r="C847" t="s">
        <v>106</v>
      </c>
      <c r="D847" t="s">
        <v>108</v>
      </c>
      <c r="E847" t="s">
        <v>169</v>
      </c>
      <c r="F847" t="s">
        <v>2657</v>
      </c>
      <c r="G847" t="s">
        <v>2617</v>
      </c>
      <c r="H847" t="s">
        <v>61</v>
      </c>
      <c r="I847" t="s">
        <v>129</v>
      </c>
      <c r="J847" t="s">
        <v>130</v>
      </c>
      <c r="K847" t="s">
        <v>131</v>
      </c>
      <c r="L847" t="s">
        <v>2619</v>
      </c>
      <c r="M847" t="s">
        <v>2658</v>
      </c>
      <c r="N847">
        <v>2.0840000000000001</v>
      </c>
      <c r="O847">
        <v>0</v>
      </c>
      <c r="P847">
        <v>0</v>
      </c>
      <c r="Q847">
        <v>0</v>
      </c>
      <c r="R847">
        <v>27</v>
      </c>
      <c r="S847">
        <v>0</v>
      </c>
      <c r="T847">
        <v>4</v>
      </c>
      <c r="U847">
        <v>0</v>
      </c>
      <c r="V847">
        <v>0</v>
      </c>
      <c r="W847">
        <v>0</v>
      </c>
      <c r="X847">
        <v>56.27</v>
      </c>
      <c r="Y847">
        <v>0</v>
      </c>
      <c r="Z847">
        <v>8.34</v>
      </c>
    </row>
    <row r="848" spans="1:26" x14ac:dyDescent="0.3">
      <c r="A848">
        <v>3020334</v>
      </c>
      <c r="B848">
        <v>1</v>
      </c>
      <c r="C848" t="s">
        <v>75</v>
      </c>
      <c r="D848" t="s">
        <v>97</v>
      </c>
      <c r="E848" t="s">
        <v>221</v>
      </c>
      <c r="F848" t="s">
        <v>2659</v>
      </c>
      <c r="G848" t="s">
        <v>128</v>
      </c>
      <c r="H848" t="s">
        <v>58</v>
      </c>
      <c r="I848" t="s">
        <v>129</v>
      </c>
      <c r="J848" t="s">
        <v>130</v>
      </c>
      <c r="K848" t="s">
        <v>131</v>
      </c>
      <c r="L848" t="s">
        <v>2660</v>
      </c>
      <c r="M848" t="s">
        <v>2661</v>
      </c>
      <c r="N848">
        <v>1.9330000000000001</v>
      </c>
      <c r="O848">
        <v>0</v>
      </c>
      <c r="P848">
        <v>3497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6757.95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3020613</v>
      </c>
      <c r="B849">
        <v>1</v>
      </c>
      <c r="C849" t="s">
        <v>75</v>
      </c>
      <c r="D849" t="s">
        <v>97</v>
      </c>
      <c r="E849" t="s">
        <v>145</v>
      </c>
      <c r="F849" t="s">
        <v>2662</v>
      </c>
      <c r="G849" t="s">
        <v>147</v>
      </c>
      <c r="H849" t="s">
        <v>61</v>
      </c>
      <c r="I849" t="s">
        <v>129</v>
      </c>
      <c r="J849" t="s">
        <v>130</v>
      </c>
      <c r="K849" t="s">
        <v>131</v>
      </c>
      <c r="L849" t="s">
        <v>2663</v>
      </c>
      <c r="M849" t="s">
        <v>2664</v>
      </c>
      <c r="N849">
        <v>6.4560000000000004</v>
      </c>
      <c r="O849">
        <v>0</v>
      </c>
      <c r="P849">
        <v>3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19.37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3020366</v>
      </c>
      <c r="B850">
        <v>1</v>
      </c>
      <c r="C850" t="s">
        <v>75</v>
      </c>
      <c r="D850" t="s">
        <v>97</v>
      </c>
      <c r="E850" t="s">
        <v>221</v>
      </c>
      <c r="F850" t="s">
        <v>2665</v>
      </c>
      <c r="G850" t="s">
        <v>374</v>
      </c>
      <c r="H850" t="s">
        <v>58</v>
      </c>
      <c r="I850" t="s">
        <v>129</v>
      </c>
      <c r="J850" t="s">
        <v>130</v>
      </c>
      <c r="K850" t="s">
        <v>131</v>
      </c>
      <c r="L850" t="s">
        <v>2666</v>
      </c>
      <c r="M850" t="s">
        <v>2667</v>
      </c>
      <c r="N850">
        <v>0.52800000000000002</v>
      </c>
      <c r="O850">
        <v>0</v>
      </c>
      <c r="P850">
        <v>3500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1849.17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3019916</v>
      </c>
      <c r="B851">
        <v>2</v>
      </c>
      <c r="C851" t="s">
        <v>75</v>
      </c>
      <c r="D851" t="s">
        <v>81</v>
      </c>
      <c r="E851" t="s">
        <v>169</v>
      </c>
      <c r="F851" t="s">
        <v>2668</v>
      </c>
      <c r="G851" t="s">
        <v>142</v>
      </c>
      <c r="H851" t="s">
        <v>61</v>
      </c>
      <c r="I851" t="s">
        <v>129</v>
      </c>
      <c r="J851" t="s">
        <v>130</v>
      </c>
      <c r="K851" t="s">
        <v>131</v>
      </c>
      <c r="L851" t="s">
        <v>2669</v>
      </c>
      <c r="M851" t="s">
        <v>2670</v>
      </c>
      <c r="N851">
        <v>0.503</v>
      </c>
      <c r="O851">
        <v>0</v>
      </c>
      <c r="P851">
        <v>1021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513.34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3005303</v>
      </c>
      <c r="B852">
        <v>1</v>
      </c>
      <c r="C852" t="s">
        <v>75</v>
      </c>
      <c r="D852" t="s">
        <v>97</v>
      </c>
      <c r="E852" t="s">
        <v>140</v>
      </c>
      <c r="F852" t="s">
        <v>2671</v>
      </c>
      <c r="G852" t="s">
        <v>192</v>
      </c>
      <c r="H852" t="s">
        <v>61</v>
      </c>
      <c r="I852" t="s">
        <v>129</v>
      </c>
      <c r="J852" t="s">
        <v>130</v>
      </c>
      <c r="K852" t="s">
        <v>137</v>
      </c>
      <c r="L852" t="s">
        <v>2672</v>
      </c>
      <c r="M852" t="s">
        <v>2673</v>
      </c>
      <c r="N852">
        <v>8.7219999999999995</v>
      </c>
      <c r="O852">
        <v>0</v>
      </c>
      <c r="P852">
        <v>153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1334.46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3013996</v>
      </c>
      <c r="B853">
        <v>1</v>
      </c>
      <c r="C853" t="s">
        <v>106</v>
      </c>
      <c r="D853" t="s">
        <v>116</v>
      </c>
      <c r="E853" t="s">
        <v>221</v>
      </c>
      <c r="F853" t="s">
        <v>2674</v>
      </c>
      <c r="G853" t="s">
        <v>128</v>
      </c>
      <c r="H853" t="s">
        <v>58</v>
      </c>
      <c r="I853" t="s">
        <v>129</v>
      </c>
      <c r="J853" t="s">
        <v>130</v>
      </c>
      <c r="K853" t="s">
        <v>131</v>
      </c>
      <c r="L853" t="s">
        <v>2675</v>
      </c>
      <c r="M853" t="s">
        <v>2676</v>
      </c>
      <c r="N853">
        <v>0.13400000000000001</v>
      </c>
      <c r="O853">
        <v>0</v>
      </c>
      <c r="P853">
        <v>0</v>
      </c>
      <c r="Q853">
        <v>41</v>
      </c>
      <c r="R853">
        <v>1913</v>
      </c>
      <c r="S853">
        <v>9</v>
      </c>
      <c r="T853">
        <v>1804</v>
      </c>
      <c r="U853">
        <v>0</v>
      </c>
      <c r="V853">
        <v>0</v>
      </c>
      <c r="W853">
        <v>5.49</v>
      </c>
      <c r="X853">
        <v>256.13</v>
      </c>
      <c r="Y853">
        <v>1.21</v>
      </c>
      <c r="Z853">
        <v>241.54</v>
      </c>
    </row>
    <row r="854" spans="1:26" x14ac:dyDescent="0.3">
      <c r="A854">
        <v>3010303</v>
      </c>
      <c r="B854">
        <v>1</v>
      </c>
      <c r="C854" t="s">
        <v>75</v>
      </c>
      <c r="D854" t="s">
        <v>99</v>
      </c>
      <c r="E854" t="s">
        <v>221</v>
      </c>
      <c r="F854" t="s">
        <v>2677</v>
      </c>
      <c r="G854" t="s">
        <v>374</v>
      </c>
      <c r="H854" t="s">
        <v>58</v>
      </c>
      <c r="I854" t="s">
        <v>129</v>
      </c>
      <c r="J854" t="s">
        <v>130</v>
      </c>
      <c r="K854" t="s">
        <v>131</v>
      </c>
      <c r="L854" t="s">
        <v>2678</v>
      </c>
      <c r="M854" t="s">
        <v>2679</v>
      </c>
      <c r="N854">
        <v>0.379</v>
      </c>
      <c r="O854">
        <v>56</v>
      </c>
      <c r="P854">
        <v>256</v>
      </c>
      <c r="Q854">
        <v>0</v>
      </c>
      <c r="R854">
        <v>0</v>
      </c>
      <c r="S854">
        <v>0</v>
      </c>
      <c r="T854">
        <v>0</v>
      </c>
      <c r="U854">
        <v>21.22</v>
      </c>
      <c r="V854">
        <v>97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3005780</v>
      </c>
      <c r="B855">
        <v>1</v>
      </c>
      <c r="C855" t="s">
        <v>75</v>
      </c>
      <c r="D855" t="s">
        <v>84</v>
      </c>
      <c r="E855" t="s">
        <v>134</v>
      </c>
      <c r="F855" t="s">
        <v>2680</v>
      </c>
      <c r="G855" t="s">
        <v>128</v>
      </c>
      <c r="H855" t="s">
        <v>58</v>
      </c>
      <c r="I855" t="s">
        <v>129</v>
      </c>
      <c r="J855" t="s">
        <v>130</v>
      </c>
      <c r="K855" t="s">
        <v>131</v>
      </c>
      <c r="L855" t="s">
        <v>2681</v>
      </c>
      <c r="M855" t="s">
        <v>2682</v>
      </c>
      <c r="N855">
        <v>0.69599999999999995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0.7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3013527</v>
      </c>
      <c r="B856">
        <v>1</v>
      </c>
      <c r="C856" t="s">
        <v>75</v>
      </c>
      <c r="D856" t="s">
        <v>84</v>
      </c>
      <c r="E856" t="s">
        <v>145</v>
      </c>
      <c r="F856" t="s">
        <v>2683</v>
      </c>
      <c r="G856" t="s">
        <v>147</v>
      </c>
      <c r="H856" t="s">
        <v>61</v>
      </c>
      <c r="I856" t="s">
        <v>129</v>
      </c>
      <c r="J856" t="s">
        <v>130</v>
      </c>
      <c r="K856" t="s">
        <v>131</v>
      </c>
      <c r="L856" t="s">
        <v>2684</v>
      </c>
      <c r="M856" t="s">
        <v>2685</v>
      </c>
      <c r="N856">
        <v>2.7429999999999999</v>
      </c>
      <c r="O856">
        <v>0</v>
      </c>
      <c r="P856">
        <v>7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19.2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3005748</v>
      </c>
      <c r="B857">
        <v>3</v>
      </c>
      <c r="C857" t="s">
        <v>75</v>
      </c>
      <c r="D857" t="s">
        <v>84</v>
      </c>
      <c r="E857" t="s">
        <v>153</v>
      </c>
      <c r="F857" t="s">
        <v>2686</v>
      </c>
      <c r="G857" t="s">
        <v>352</v>
      </c>
      <c r="H857" t="s">
        <v>58</v>
      </c>
      <c r="I857" t="s">
        <v>129</v>
      </c>
      <c r="J857" t="s">
        <v>130</v>
      </c>
      <c r="K857" t="s">
        <v>131</v>
      </c>
      <c r="L857" t="s">
        <v>2687</v>
      </c>
      <c r="M857" t="s">
        <v>2688</v>
      </c>
      <c r="N857">
        <v>6.3760000000000003</v>
      </c>
      <c r="O857">
        <v>0</v>
      </c>
      <c r="P857">
        <v>263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1676.85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3016999</v>
      </c>
      <c r="B858">
        <v>1</v>
      </c>
      <c r="C858" t="s">
        <v>75</v>
      </c>
      <c r="D858" t="s">
        <v>79</v>
      </c>
      <c r="E858" t="s">
        <v>221</v>
      </c>
      <c r="F858" t="s">
        <v>2689</v>
      </c>
      <c r="G858" t="s">
        <v>128</v>
      </c>
      <c r="H858" t="s">
        <v>58</v>
      </c>
      <c r="I858" t="s">
        <v>129</v>
      </c>
      <c r="J858" t="s">
        <v>130</v>
      </c>
      <c r="K858" t="s">
        <v>131</v>
      </c>
      <c r="L858" t="s">
        <v>2690</v>
      </c>
      <c r="M858" t="s">
        <v>2691</v>
      </c>
      <c r="N858">
        <v>1.2649999999999999</v>
      </c>
      <c r="O858">
        <v>0</v>
      </c>
      <c r="P858">
        <v>0</v>
      </c>
      <c r="Q858">
        <v>0</v>
      </c>
      <c r="R858">
        <v>0</v>
      </c>
      <c r="S858">
        <v>12</v>
      </c>
      <c r="T858">
        <v>124</v>
      </c>
      <c r="U858">
        <v>0</v>
      </c>
      <c r="V858">
        <v>0</v>
      </c>
      <c r="W858">
        <v>0</v>
      </c>
      <c r="X858">
        <v>0</v>
      </c>
      <c r="Y858">
        <v>15.18</v>
      </c>
      <c r="Z858">
        <v>156.88</v>
      </c>
    </row>
    <row r="859" spans="1:26" x14ac:dyDescent="0.3">
      <c r="A859">
        <v>3014521</v>
      </c>
      <c r="B859">
        <v>1</v>
      </c>
      <c r="C859" t="s">
        <v>75</v>
      </c>
      <c r="D859" t="s">
        <v>104</v>
      </c>
      <c r="E859" t="s">
        <v>169</v>
      </c>
      <c r="F859" t="s">
        <v>2597</v>
      </c>
      <c r="G859" t="s">
        <v>171</v>
      </c>
      <c r="H859" t="s">
        <v>61</v>
      </c>
      <c r="I859" t="s">
        <v>129</v>
      </c>
      <c r="J859" t="s">
        <v>130</v>
      </c>
      <c r="K859" t="s">
        <v>131</v>
      </c>
      <c r="L859" t="s">
        <v>2692</v>
      </c>
      <c r="M859" t="s">
        <v>2693</v>
      </c>
      <c r="N859">
        <v>0.70799999999999996</v>
      </c>
      <c r="O859">
        <v>0</v>
      </c>
      <c r="P859">
        <v>45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31.87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3016973</v>
      </c>
      <c r="B860">
        <v>1</v>
      </c>
      <c r="C860" t="s">
        <v>75</v>
      </c>
      <c r="D860" t="s">
        <v>103</v>
      </c>
      <c r="E860" t="s">
        <v>140</v>
      </c>
      <c r="F860" t="s">
        <v>2694</v>
      </c>
      <c r="G860" t="s">
        <v>166</v>
      </c>
      <c r="H860" t="s">
        <v>61</v>
      </c>
      <c r="I860" t="s">
        <v>129</v>
      </c>
      <c r="J860" t="s">
        <v>130</v>
      </c>
      <c r="K860" t="s">
        <v>131</v>
      </c>
      <c r="L860" t="s">
        <v>2695</v>
      </c>
      <c r="M860" t="s">
        <v>2696</v>
      </c>
      <c r="N860">
        <v>1.3939999999999999</v>
      </c>
      <c r="O860">
        <v>0</v>
      </c>
      <c r="P860">
        <v>3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4.18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3010972</v>
      </c>
      <c r="B861">
        <v>1</v>
      </c>
      <c r="C861" t="s">
        <v>75</v>
      </c>
      <c r="D861" t="s">
        <v>90</v>
      </c>
      <c r="E861" t="s">
        <v>126</v>
      </c>
      <c r="F861" t="s">
        <v>2697</v>
      </c>
      <c r="G861" t="s">
        <v>128</v>
      </c>
      <c r="H861" t="s">
        <v>58</v>
      </c>
      <c r="I861" t="s">
        <v>129</v>
      </c>
      <c r="J861" t="s">
        <v>130</v>
      </c>
      <c r="K861" t="s">
        <v>131</v>
      </c>
      <c r="L861" t="s">
        <v>2698</v>
      </c>
      <c r="M861" t="s">
        <v>2699</v>
      </c>
      <c r="N861">
        <v>3.4649999999999999</v>
      </c>
      <c r="O861">
        <v>0</v>
      </c>
      <c r="P861">
        <v>0</v>
      </c>
      <c r="Q861">
        <v>0</v>
      </c>
      <c r="R861">
        <v>0</v>
      </c>
      <c r="S861">
        <v>4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13.86</v>
      </c>
      <c r="Z861">
        <v>0</v>
      </c>
    </row>
    <row r="862" spans="1:26" x14ac:dyDescent="0.3">
      <c r="A862">
        <v>3015938</v>
      </c>
      <c r="B862">
        <v>1</v>
      </c>
      <c r="C862" t="s">
        <v>106</v>
      </c>
      <c r="D862" t="s">
        <v>107</v>
      </c>
      <c r="E862" t="s">
        <v>221</v>
      </c>
      <c r="F862" t="s">
        <v>2700</v>
      </c>
      <c r="G862" t="s">
        <v>128</v>
      </c>
      <c r="H862" t="s">
        <v>58</v>
      </c>
      <c r="I862" t="s">
        <v>129</v>
      </c>
      <c r="J862" t="s">
        <v>130</v>
      </c>
      <c r="K862" t="s">
        <v>131</v>
      </c>
      <c r="L862" t="s">
        <v>2701</v>
      </c>
      <c r="M862" t="s">
        <v>2702</v>
      </c>
      <c r="N862">
        <v>0.39900000000000002</v>
      </c>
      <c r="O862">
        <v>435</v>
      </c>
      <c r="P862">
        <v>18807</v>
      </c>
      <c r="Q862">
        <v>14</v>
      </c>
      <c r="R862">
        <v>0</v>
      </c>
      <c r="S862">
        <v>112</v>
      </c>
      <c r="T862">
        <v>4894</v>
      </c>
      <c r="U862">
        <v>173.76</v>
      </c>
      <c r="V862">
        <v>7512.35</v>
      </c>
      <c r="W862">
        <v>5.59</v>
      </c>
      <c r="X862">
        <v>0</v>
      </c>
      <c r="Y862">
        <v>44.74</v>
      </c>
      <c r="Z862">
        <v>1954.88</v>
      </c>
    </row>
    <row r="863" spans="1:26" x14ac:dyDescent="0.3">
      <c r="A863">
        <v>3017253</v>
      </c>
      <c r="B863">
        <v>1</v>
      </c>
      <c r="C863" t="s">
        <v>75</v>
      </c>
      <c r="D863" t="s">
        <v>87</v>
      </c>
      <c r="E863" t="s">
        <v>221</v>
      </c>
      <c r="F863" t="s">
        <v>2703</v>
      </c>
      <c r="G863" t="s">
        <v>161</v>
      </c>
      <c r="H863" t="s">
        <v>58</v>
      </c>
      <c r="I863" t="s">
        <v>129</v>
      </c>
      <c r="J863" t="s">
        <v>130</v>
      </c>
      <c r="K863" t="s">
        <v>131</v>
      </c>
      <c r="L863" t="s">
        <v>2704</v>
      </c>
      <c r="M863" t="s">
        <v>2705</v>
      </c>
      <c r="N863">
        <v>0.441</v>
      </c>
      <c r="O863">
        <v>5</v>
      </c>
      <c r="P863">
        <v>9652</v>
      </c>
      <c r="Q863">
        <v>0</v>
      </c>
      <c r="R863">
        <v>0</v>
      </c>
      <c r="S863">
        <v>0</v>
      </c>
      <c r="T863">
        <v>0</v>
      </c>
      <c r="U863">
        <v>2.21</v>
      </c>
      <c r="V863">
        <v>4259.45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3011204</v>
      </c>
      <c r="B864">
        <v>1</v>
      </c>
      <c r="C864" t="s">
        <v>75</v>
      </c>
      <c r="D864" t="s">
        <v>102</v>
      </c>
      <c r="E864" t="s">
        <v>145</v>
      </c>
      <c r="F864" t="s">
        <v>2706</v>
      </c>
      <c r="G864" t="s">
        <v>256</v>
      </c>
      <c r="H864" t="s">
        <v>61</v>
      </c>
      <c r="I864" t="s">
        <v>129</v>
      </c>
      <c r="J864" t="s">
        <v>130</v>
      </c>
      <c r="K864" t="s">
        <v>131</v>
      </c>
      <c r="L864" t="s">
        <v>2707</v>
      </c>
      <c r="M864" t="s">
        <v>2708</v>
      </c>
      <c r="N864">
        <v>8.0050000000000008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2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16.010000000000002</v>
      </c>
    </row>
    <row r="865" spans="1:26" x14ac:dyDescent="0.3">
      <c r="A865">
        <v>3017100</v>
      </c>
      <c r="B865">
        <v>1</v>
      </c>
      <c r="C865" t="s">
        <v>75</v>
      </c>
      <c r="D865" t="s">
        <v>88</v>
      </c>
      <c r="E865" t="s">
        <v>145</v>
      </c>
      <c r="F865" t="s">
        <v>2709</v>
      </c>
      <c r="G865" t="s">
        <v>256</v>
      </c>
      <c r="H865" t="s">
        <v>61</v>
      </c>
      <c r="I865" t="s">
        <v>129</v>
      </c>
      <c r="J865" t="s">
        <v>130</v>
      </c>
      <c r="K865" t="s">
        <v>131</v>
      </c>
      <c r="L865" t="s">
        <v>2710</v>
      </c>
      <c r="M865" t="s">
        <v>2711</v>
      </c>
      <c r="N865">
        <v>2.1800000000000002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2.1800000000000002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3011665</v>
      </c>
      <c r="B866">
        <v>1</v>
      </c>
      <c r="C866" t="s">
        <v>75</v>
      </c>
      <c r="D866" t="s">
        <v>74</v>
      </c>
      <c r="E866" t="s">
        <v>140</v>
      </c>
      <c r="F866" t="s">
        <v>2712</v>
      </c>
      <c r="G866" t="s">
        <v>142</v>
      </c>
      <c r="H866" t="s">
        <v>61</v>
      </c>
      <c r="I866" t="s">
        <v>129</v>
      </c>
      <c r="J866" t="s">
        <v>130</v>
      </c>
      <c r="K866" t="s">
        <v>131</v>
      </c>
      <c r="L866" t="s">
        <v>2713</v>
      </c>
      <c r="M866" t="s">
        <v>2714</v>
      </c>
      <c r="N866">
        <v>3.4729999999999999</v>
      </c>
      <c r="O866">
        <v>0</v>
      </c>
      <c r="P866">
        <v>76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263.95999999999998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3017007</v>
      </c>
      <c r="B867">
        <v>1</v>
      </c>
      <c r="C867" t="s">
        <v>75</v>
      </c>
      <c r="D867" t="s">
        <v>92</v>
      </c>
      <c r="E867" t="s">
        <v>221</v>
      </c>
      <c r="F867" t="s">
        <v>2715</v>
      </c>
      <c r="G867" t="s">
        <v>128</v>
      </c>
      <c r="H867" t="s">
        <v>58</v>
      </c>
      <c r="I867" t="s">
        <v>129</v>
      </c>
      <c r="J867" t="s">
        <v>130</v>
      </c>
      <c r="K867" t="s">
        <v>131</v>
      </c>
      <c r="L867" t="s">
        <v>2716</v>
      </c>
      <c r="M867" t="s">
        <v>2717</v>
      </c>
      <c r="N867">
        <v>1.24</v>
      </c>
      <c r="O867">
        <v>42</v>
      </c>
      <c r="P867">
        <v>568</v>
      </c>
      <c r="Q867">
        <v>0</v>
      </c>
      <c r="R867">
        <v>0</v>
      </c>
      <c r="S867">
        <v>0</v>
      </c>
      <c r="T867">
        <v>0</v>
      </c>
      <c r="U867">
        <v>52.07</v>
      </c>
      <c r="V867">
        <v>704.16</v>
      </c>
      <c r="W867">
        <v>0</v>
      </c>
      <c r="X867">
        <v>0</v>
      </c>
      <c r="Y867">
        <v>0</v>
      </c>
      <c r="Z867">
        <v>0</v>
      </c>
    </row>
    <row r="868" spans="1:26" x14ac:dyDescent="0.3">
      <c r="A868">
        <v>3010139</v>
      </c>
      <c r="B868">
        <v>1</v>
      </c>
      <c r="C868" t="s">
        <v>106</v>
      </c>
      <c r="D868" t="s">
        <v>115</v>
      </c>
      <c r="E868" t="s">
        <v>169</v>
      </c>
      <c r="F868" t="s">
        <v>2718</v>
      </c>
      <c r="G868" t="s">
        <v>136</v>
      </c>
      <c r="H868" t="s">
        <v>61</v>
      </c>
      <c r="I868" t="s">
        <v>129</v>
      </c>
      <c r="J868" t="s">
        <v>130</v>
      </c>
      <c r="K868" t="s">
        <v>137</v>
      </c>
      <c r="L868" t="s">
        <v>2719</v>
      </c>
      <c r="M868" t="s">
        <v>2720</v>
      </c>
      <c r="N868">
        <v>5.7489999999999997</v>
      </c>
      <c r="O868">
        <v>0</v>
      </c>
      <c r="P868">
        <v>477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2742.49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3012330</v>
      </c>
      <c r="B869">
        <v>1</v>
      </c>
      <c r="C869" t="s">
        <v>75</v>
      </c>
      <c r="D869" t="s">
        <v>97</v>
      </c>
      <c r="E869" t="s">
        <v>169</v>
      </c>
      <c r="F869" t="s">
        <v>2721</v>
      </c>
      <c r="G869" t="s">
        <v>171</v>
      </c>
      <c r="H869" t="s">
        <v>61</v>
      </c>
      <c r="I869" t="s">
        <v>129</v>
      </c>
      <c r="J869" t="s">
        <v>130</v>
      </c>
      <c r="K869" t="s">
        <v>131</v>
      </c>
      <c r="L869" t="s">
        <v>2722</v>
      </c>
      <c r="M869" t="s">
        <v>2723</v>
      </c>
      <c r="N869">
        <v>4.2670000000000003</v>
      </c>
      <c r="O869">
        <v>0</v>
      </c>
      <c r="P869">
        <v>193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823.52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3003165</v>
      </c>
      <c r="B870">
        <v>1</v>
      </c>
      <c r="C870" t="s">
        <v>75</v>
      </c>
      <c r="D870" t="s">
        <v>85</v>
      </c>
      <c r="E870" t="s">
        <v>140</v>
      </c>
      <c r="F870" t="s">
        <v>2724</v>
      </c>
      <c r="G870" t="s">
        <v>161</v>
      </c>
      <c r="H870" t="s">
        <v>61</v>
      </c>
      <c r="I870" t="s">
        <v>129</v>
      </c>
      <c r="J870" t="s">
        <v>130</v>
      </c>
      <c r="K870" t="s">
        <v>131</v>
      </c>
      <c r="L870" t="s">
        <v>2725</v>
      </c>
      <c r="M870" t="s">
        <v>2726</v>
      </c>
      <c r="N870">
        <v>2.9660000000000002</v>
      </c>
      <c r="O870">
        <v>0</v>
      </c>
      <c r="P870">
        <v>0</v>
      </c>
      <c r="Q870">
        <v>0</v>
      </c>
      <c r="R870">
        <v>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5.93</v>
      </c>
      <c r="Y870">
        <v>0</v>
      </c>
      <c r="Z870">
        <v>0</v>
      </c>
    </row>
    <row r="871" spans="1:26" x14ac:dyDescent="0.3">
      <c r="A871">
        <v>3017925</v>
      </c>
      <c r="B871">
        <v>1</v>
      </c>
      <c r="C871" t="s">
        <v>106</v>
      </c>
      <c r="D871" t="s">
        <v>112</v>
      </c>
      <c r="E871" t="s">
        <v>153</v>
      </c>
      <c r="F871" t="s">
        <v>2727</v>
      </c>
      <c r="G871" t="s">
        <v>934</v>
      </c>
      <c r="H871" t="s">
        <v>58</v>
      </c>
      <c r="I871" t="s">
        <v>129</v>
      </c>
      <c r="J871" t="s">
        <v>130</v>
      </c>
      <c r="K871" t="s">
        <v>131</v>
      </c>
      <c r="L871" t="s">
        <v>2728</v>
      </c>
      <c r="M871" t="s">
        <v>2729</v>
      </c>
      <c r="N871">
        <v>0.48199999999999998</v>
      </c>
      <c r="O871">
        <v>2</v>
      </c>
      <c r="P871">
        <v>26</v>
      </c>
      <c r="Q871">
        <v>0</v>
      </c>
      <c r="R871">
        <v>0</v>
      </c>
      <c r="S871">
        <v>0</v>
      </c>
      <c r="T871">
        <v>0</v>
      </c>
      <c r="U871">
        <v>0.96</v>
      </c>
      <c r="V871">
        <v>12.54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3010978</v>
      </c>
      <c r="B872">
        <v>1</v>
      </c>
      <c r="C872" t="s">
        <v>75</v>
      </c>
      <c r="D872" t="s">
        <v>99</v>
      </c>
      <c r="E872" t="s">
        <v>221</v>
      </c>
      <c r="F872" t="s">
        <v>2730</v>
      </c>
      <c r="G872" t="s">
        <v>128</v>
      </c>
      <c r="H872" t="s">
        <v>58</v>
      </c>
      <c r="I872" t="s">
        <v>129</v>
      </c>
      <c r="J872" t="s">
        <v>130</v>
      </c>
      <c r="K872" t="s">
        <v>131</v>
      </c>
      <c r="L872" t="s">
        <v>2731</v>
      </c>
      <c r="M872" t="s">
        <v>2732</v>
      </c>
      <c r="N872">
        <v>2.1659999999999999</v>
      </c>
      <c r="O872">
        <v>0</v>
      </c>
      <c r="P872">
        <v>5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10.83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3011675</v>
      </c>
      <c r="B873">
        <v>1</v>
      </c>
      <c r="C873" t="s">
        <v>75</v>
      </c>
      <c r="D873" t="s">
        <v>89</v>
      </c>
      <c r="E873" t="s">
        <v>145</v>
      </c>
      <c r="F873" t="s">
        <v>2733</v>
      </c>
      <c r="G873" t="s">
        <v>147</v>
      </c>
      <c r="H873" t="s">
        <v>61</v>
      </c>
      <c r="I873" t="s">
        <v>129</v>
      </c>
      <c r="J873" t="s">
        <v>130</v>
      </c>
      <c r="K873" t="s">
        <v>131</v>
      </c>
      <c r="L873" t="s">
        <v>2734</v>
      </c>
      <c r="M873" t="s">
        <v>2735</v>
      </c>
      <c r="N873">
        <v>1.214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1.21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3016734</v>
      </c>
      <c r="B874">
        <v>1</v>
      </c>
      <c r="C874" t="s">
        <v>75</v>
      </c>
      <c r="D874" t="s">
        <v>97</v>
      </c>
      <c r="E874" t="s">
        <v>145</v>
      </c>
      <c r="F874" t="s">
        <v>2736</v>
      </c>
      <c r="G874" t="s">
        <v>147</v>
      </c>
      <c r="H874" t="s">
        <v>61</v>
      </c>
      <c r="I874" t="s">
        <v>129</v>
      </c>
      <c r="J874" t="s">
        <v>130</v>
      </c>
      <c r="K874" t="s">
        <v>131</v>
      </c>
      <c r="L874" t="s">
        <v>2737</v>
      </c>
      <c r="M874" t="s">
        <v>2738</v>
      </c>
      <c r="N874">
        <v>5.7610000000000001</v>
      </c>
      <c r="O874">
        <v>0</v>
      </c>
      <c r="P874">
        <v>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11.52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3017060</v>
      </c>
      <c r="B875">
        <v>1</v>
      </c>
      <c r="C875" t="s">
        <v>75</v>
      </c>
      <c r="D875" t="s">
        <v>84</v>
      </c>
      <c r="E875" t="s">
        <v>145</v>
      </c>
      <c r="F875" t="s">
        <v>2739</v>
      </c>
      <c r="G875" t="s">
        <v>147</v>
      </c>
      <c r="H875" t="s">
        <v>61</v>
      </c>
      <c r="I875" t="s">
        <v>129</v>
      </c>
      <c r="J875" t="s">
        <v>130</v>
      </c>
      <c r="K875" t="s">
        <v>131</v>
      </c>
      <c r="L875" t="s">
        <v>2740</v>
      </c>
      <c r="M875" t="s">
        <v>2741</v>
      </c>
      <c r="N875">
        <v>2.024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2.02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3012056</v>
      </c>
      <c r="B876">
        <v>1</v>
      </c>
      <c r="C876" t="s">
        <v>75</v>
      </c>
      <c r="D876" t="s">
        <v>74</v>
      </c>
      <c r="E876" t="s">
        <v>140</v>
      </c>
      <c r="F876" t="s">
        <v>2742</v>
      </c>
      <c r="G876" t="s">
        <v>161</v>
      </c>
      <c r="H876" t="s">
        <v>61</v>
      </c>
      <c r="I876" t="s">
        <v>129</v>
      </c>
      <c r="J876" t="s">
        <v>130</v>
      </c>
      <c r="K876" t="s">
        <v>131</v>
      </c>
      <c r="L876" t="s">
        <v>2743</v>
      </c>
      <c r="M876" t="s">
        <v>2744</v>
      </c>
      <c r="N876">
        <v>1.871</v>
      </c>
      <c r="O876">
        <v>0</v>
      </c>
      <c r="P876">
        <v>9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16.84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3013224</v>
      </c>
      <c r="B877">
        <v>1</v>
      </c>
      <c r="C877" t="s">
        <v>75</v>
      </c>
      <c r="D877" t="s">
        <v>82</v>
      </c>
      <c r="E877" t="s">
        <v>153</v>
      </c>
      <c r="F877" t="s">
        <v>2745</v>
      </c>
      <c r="G877" t="s">
        <v>192</v>
      </c>
      <c r="H877" t="s">
        <v>58</v>
      </c>
      <c r="I877" t="s">
        <v>129</v>
      </c>
      <c r="J877" t="s">
        <v>130</v>
      </c>
      <c r="K877" t="s">
        <v>137</v>
      </c>
      <c r="L877" t="s">
        <v>2746</v>
      </c>
      <c r="M877" t="s">
        <v>2747</v>
      </c>
      <c r="N877">
        <v>8.0429999999999993</v>
      </c>
      <c r="O877">
        <v>0</v>
      </c>
      <c r="P877">
        <v>996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8010.61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3017051</v>
      </c>
      <c r="B878">
        <v>1</v>
      </c>
      <c r="C878" t="s">
        <v>75</v>
      </c>
      <c r="D878" t="s">
        <v>100</v>
      </c>
      <c r="E878" t="s">
        <v>145</v>
      </c>
      <c r="F878" t="s">
        <v>2748</v>
      </c>
      <c r="G878" t="s">
        <v>147</v>
      </c>
      <c r="H878" t="s">
        <v>61</v>
      </c>
      <c r="I878" t="s">
        <v>129</v>
      </c>
      <c r="J878" t="s">
        <v>130</v>
      </c>
      <c r="K878" t="s">
        <v>131</v>
      </c>
      <c r="L878" t="s">
        <v>2749</v>
      </c>
      <c r="M878" t="s">
        <v>2750</v>
      </c>
      <c r="N878">
        <v>2.3820000000000001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2.38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3016498</v>
      </c>
      <c r="B879">
        <v>1</v>
      </c>
      <c r="C879" t="s">
        <v>106</v>
      </c>
      <c r="D879" t="s">
        <v>107</v>
      </c>
      <c r="E879" t="s">
        <v>221</v>
      </c>
      <c r="F879" t="s">
        <v>2751</v>
      </c>
      <c r="G879" t="s">
        <v>128</v>
      </c>
      <c r="H879" t="s">
        <v>58</v>
      </c>
      <c r="I879" t="s">
        <v>129</v>
      </c>
      <c r="J879" t="s">
        <v>130</v>
      </c>
      <c r="K879" t="s">
        <v>131</v>
      </c>
      <c r="L879" t="s">
        <v>2752</v>
      </c>
      <c r="M879" t="s">
        <v>2753</v>
      </c>
      <c r="N879">
        <v>0.16900000000000001</v>
      </c>
      <c r="O879">
        <v>179</v>
      </c>
      <c r="P879">
        <v>501</v>
      </c>
      <c r="Q879">
        <v>0</v>
      </c>
      <c r="R879">
        <v>0</v>
      </c>
      <c r="S879">
        <v>0</v>
      </c>
      <c r="T879">
        <v>0</v>
      </c>
      <c r="U879">
        <v>30.23</v>
      </c>
      <c r="V879">
        <v>84.61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3012337</v>
      </c>
      <c r="B880">
        <v>1</v>
      </c>
      <c r="C880" t="s">
        <v>106</v>
      </c>
      <c r="D880" t="s">
        <v>115</v>
      </c>
      <c r="E880" t="s">
        <v>169</v>
      </c>
      <c r="F880" t="s">
        <v>2754</v>
      </c>
      <c r="G880" t="s">
        <v>161</v>
      </c>
      <c r="H880" t="s">
        <v>61</v>
      </c>
      <c r="I880" t="s">
        <v>129</v>
      </c>
      <c r="J880" t="s">
        <v>130</v>
      </c>
      <c r="K880" t="s">
        <v>131</v>
      </c>
      <c r="L880" t="s">
        <v>2755</v>
      </c>
      <c r="M880" t="s">
        <v>2756</v>
      </c>
      <c r="N880">
        <v>0.60599999999999998</v>
      </c>
      <c r="O880">
        <v>0</v>
      </c>
      <c r="P880">
        <v>19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11.5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3011684</v>
      </c>
      <c r="B881">
        <v>1</v>
      </c>
      <c r="C881" t="s">
        <v>75</v>
      </c>
      <c r="D881" t="s">
        <v>97</v>
      </c>
      <c r="E881" t="s">
        <v>140</v>
      </c>
      <c r="F881" t="s">
        <v>2757</v>
      </c>
      <c r="G881" t="s">
        <v>142</v>
      </c>
      <c r="H881" t="s">
        <v>61</v>
      </c>
      <c r="I881" t="s">
        <v>129</v>
      </c>
      <c r="J881" t="s">
        <v>130</v>
      </c>
      <c r="K881" t="s">
        <v>131</v>
      </c>
      <c r="L881" t="s">
        <v>2758</v>
      </c>
      <c r="M881" t="s">
        <v>2759</v>
      </c>
      <c r="N881">
        <v>2.8370000000000002</v>
      </c>
      <c r="O881">
        <v>0</v>
      </c>
      <c r="P881">
        <v>140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397.18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3016556</v>
      </c>
      <c r="B882">
        <v>1</v>
      </c>
      <c r="C882" t="s">
        <v>75</v>
      </c>
      <c r="D882" t="s">
        <v>84</v>
      </c>
      <c r="E882" t="s">
        <v>164</v>
      </c>
      <c r="F882" t="s">
        <v>2760</v>
      </c>
      <c r="G882" t="s">
        <v>452</v>
      </c>
      <c r="H882" t="s">
        <v>61</v>
      </c>
      <c r="I882" t="s">
        <v>129</v>
      </c>
      <c r="J882" t="s">
        <v>130</v>
      </c>
      <c r="K882" t="s">
        <v>131</v>
      </c>
      <c r="L882" t="s">
        <v>2761</v>
      </c>
      <c r="M882" t="s">
        <v>2762</v>
      </c>
      <c r="N882">
        <v>0.104</v>
      </c>
      <c r="O882">
        <v>0</v>
      </c>
      <c r="P882">
        <v>30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3.11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3010985</v>
      </c>
      <c r="B883">
        <v>1</v>
      </c>
      <c r="C883" t="s">
        <v>106</v>
      </c>
      <c r="D883" t="s">
        <v>121</v>
      </c>
      <c r="E883" t="s">
        <v>126</v>
      </c>
      <c r="F883" t="s">
        <v>2763</v>
      </c>
      <c r="G883" t="s">
        <v>128</v>
      </c>
      <c r="H883" t="s">
        <v>58</v>
      </c>
      <c r="I883" t="s">
        <v>129</v>
      </c>
      <c r="J883" t="s">
        <v>130</v>
      </c>
      <c r="K883" t="s">
        <v>131</v>
      </c>
      <c r="L883" t="s">
        <v>2764</v>
      </c>
      <c r="M883" t="s">
        <v>2765</v>
      </c>
      <c r="N883">
        <v>0.91100000000000003</v>
      </c>
      <c r="O883">
        <v>151</v>
      </c>
      <c r="P883">
        <v>482</v>
      </c>
      <c r="Q883">
        <v>0</v>
      </c>
      <c r="R883">
        <v>0</v>
      </c>
      <c r="S883">
        <v>0</v>
      </c>
      <c r="T883">
        <v>0</v>
      </c>
      <c r="U883">
        <v>137.54</v>
      </c>
      <c r="V883">
        <v>439.05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3009853</v>
      </c>
      <c r="B884">
        <v>1</v>
      </c>
      <c r="C884" t="s">
        <v>75</v>
      </c>
      <c r="D884" t="s">
        <v>85</v>
      </c>
      <c r="E884" t="s">
        <v>221</v>
      </c>
      <c r="F884" t="s">
        <v>2766</v>
      </c>
      <c r="G884" t="s">
        <v>602</v>
      </c>
      <c r="H884" t="s">
        <v>58</v>
      </c>
      <c r="I884" t="s">
        <v>129</v>
      </c>
      <c r="J884" t="s">
        <v>130</v>
      </c>
      <c r="K884" t="s">
        <v>131</v>
      </c>
      <c r="L884" t="s">
        <v>2767</v>
      </c>
      <c r="M884" t="s">
        <v>2768</v>
      </c>
      <c r="N884">
        <v>0.97599999999999998</v>
      </c>
      <c r="O884">
        <v>0</v>
      </c>
      <c r="P884">
        <v>0</v>
      </c>
      <c r="Q884">
        <v>0</v>
      </c>
      <c r="R884">
        <v>5967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5823.19</v>
      </c>
      <c r="Y884">
        <v>0</v>
      </c>
      <c r="Z884">
        <v>0</v>
      </c>
    </row>
    <row r="885" spans="1:26" x14ac:dyDescent="0.3">
      <c r="A885">
        <v>3015950</v>
      </c>
      <c r="B885">
        <v>1</v>
      </c>
      <c r="C885" t="s">
        <v>75</v>
      </c>
      <c r="D885" t="s">
        <v>104</v>
      </c>
      <c r="E885" t="s">
        <v>169</v>
      </c>
      <c r="F885" t="s">
        <v>2769</v>
      </c>
      <c r="G885" t="s">
        <v>181</v>
      </c>
      <c r="H885" t="s">
        <v>61</v>
      </c>
      <c r="I885" t="s">
        <v>129</v>
      </c>
      <c r="J885" t="s">
        <v>130</v>
      </c>
      <c r="K885" t="s">
        <v>137</v>
      </c>
      <c r="L885" t="s">
        <v>2770</v>
      </c>
      <c r="M885" t="s">
        <v>2771</v>
      </c>
      <c r="N885">
        <v>4.633</v>
      </c>
      <c r="O885">
        <v>0</v>
      </c>
      <c r="P885">
        <v>17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78.75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3005563</v>
      </c>
      <c r="B886">
        <v>1</v>
      </c>
      <c r="C886" t="s">
        <v>75</v>
      </c>
      <c r="D886" t="s">
        <v>103</v>
      </c>
      <c r="E886" t="s">
        <v>126</v>
      </c>
      <c r="F886" t="s">
        <v>2772</v>
      </c>
      <c r="G886" t="s">
        <v>128</v>
      </c>
      <c r="H886" t="s">
        <v>58</v>
      </c>
      <c r="I886" t="s">
        <v>129</v>
      </c>
      <c r="J886" t="s">
        <v>130</v>
      </c>
      <c r="K886" t="s">
        <v>131</v>
      </c>
      <c r="L886" t="s">
        <v>2773</v>
      </c>
      <c r="M886" t="s">
        <v>2774</v>
      </c>
      <c r="N886">
        <v>1.4359999999999999</v>
      </c>
      <c r="O886">
        <v>12</v>
      </c>
      <c r="P886">
        <v>1480</v>
      </c>
      <c r="Q886">
        <v>0</v>
      </c>
      <c r="R886">
        <v>0</v>
      </c>
      <c r="S886">
        <v>0</v>
      </c>
      <c r="T886">
        <v>0</v>
      </c>
      <c r="U886">
        <v>17.23</v>
      </c>
      <c r="V886">
        <v>2124.62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3008728</v>
      </c>
      <c r="B887">
        <v>1</v>
      </c>
      <c r="C887" t="s">
        <v>75</v>
      </c>
      <c r="D887" t="s">
        <v>100</v>
      </c>
      <c r="E887" t="s">
        <v>221</v>
      </c>
      <c r="F887" t="s">
        <v>2775</v>
      </c>
      <c r="G887" t="s">
        <v>128</v>
      </c>
      <c r="H887" t="s">
        <v>58</v>
      </c>
      <c r="I887" t="s">
        <v>129</v>
      </c>
      <c r="J887" t="s">
        <v>130</v>
      </c>
      <c r="K887" t="s">
        <v>131</v>
      </c>
      <c r="L887" t="s">
        <v>2776</v>
      </c>
      <c r="M887" t="s">
        <v>2777</v>
      </c>
      <c r="N887">
        <v>0.48299999999999998</v>
      </c>
      <c r="O887">
        <v>40</v>
      </c>
      <c r="P887">
        <v>15800</v>
      </c>
      <c r="Q887">
        <v>0</v>
      </c>
      <c r="R887">
        <v>0</v>
      </c>
      <c r="S887">
        <v>0</v>
      </c>
      <c r="T887">
        <v>0</v>
      </c>
      <c r="U887">
        <v>19.32</v>
      </c>
      <c r="V887">
        <v>7632.28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3007410</v>
      </c>
      <c r="B888">
        <v>1</v>
      </c>
      <c r="C888" t="s">
        <v>106</v>
      </c>
      <c r="D888" t="s">
        <v>108</v>
      </c>
      <c r="E888" t="s">
        <v>169</v>
      </c>
      <c r="F888" t="s">
        <v>2778</v>
      </c>
      <c r="G888" t="s">
        <v>854</v>
      </c>
      <c r="H888" t="s">
        <v>61</v>
      </c>
      <c r="I888" t="s">
        <v>129</v>
      </c>
      <c r="J888" t="s">
        <v>130</v>
      </c>
      <c r="K888" t="s">
        <v>131</v>
      </c>
      <c r="L888" t="s">
        <v>2779</v>
      </c>
      <c r="M888" t="s">
        <v>2780</v>
      </c>
      <c r="N888">
        <v>0.73199999999999998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174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127.4</v>
      </c>
    </row>
    <row r="889" spans="1:26" x14ac:dyDescent="0.3">
      <c r="A889">
        <v>3005630</v>
      </c>
      <c r="B889">
        <v>1</v>
      </c>
      <c r="C889" t="s">
        <v>106</v>
      </c>
      <c r="D889" t="s">
        <v>115</v>
      </c>
      <c r="E889" t="s">
        <v>140</v>
      </c>
      <c r="F889" t="s">
        <v>2781</v>
      </c>
      <c r="G889" t="s">
        <v>142</v>
      </c>
      <c r="H889" t="s">
        <v>61</v>
      </c>
      <c r="I889" t="s">
        <v>129</v>
      </c>
      <c r="J889" t="s">
        <v>130</v>
      </c>
      <c r="K889" t="s">
        <v>131</v>
      </c>
      <c r="L889" t="s">
        <v>2782</v>
      </c>
      <c r="M889" t="s">
        <v>2783</v>
      </c>
      <c r="N889">
        <v>4.016</v>
      </c>
      <c r="O889">
        <v>0</v>
      </c>
      <c r="P889">
        <v>229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919.75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3008326</v>
      </c>
      <c r="B890">
        <v>1</v>
      </c>
      <c r="C890" t="s">
        <v>106</v>
      </c>
      <c r="D890" t="s">
        <v>115</v>
      </c>
      <c r="E890" t="s">
        <v>145</v>
      </c>
      <c r="F890" t="s">
        <v>2784</v>
      </c>
      <c r="G890" t="s">
        <v>378</v>
      </c>
      <c r="H890" t="s">
        <v>61</v>
      </c>
      <c r="I890" t="s">
        <v>129</v>
      </c>
      <c r="J890" t="s">
        <v>130</v>
      </c>
      <c r="K890" t="s">
        <v>131</v>
      </c>
      <c r="L890" t="s">
        <v>2785</v>
      </c>
      <c r="M890" t="s">
        <v>2786</v>
      </c>
      <c r="N890">
        <v>3.851</v>
      </c>
      <c r="O890">
        <v>0</v>
      </c>
      <c r="P890">
        <v>6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23.11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3012338</v>
      </c>
      <c r="B891">
        <v>1</v>
      </c>
      <c r="C891" t="s">
        <v>75</v>
      </c>
      <c r="D891" t="s">
        <v>77</v>
      </c>
      <c r="E891" t="s">
        <v>145</v>
      </c>
      <c r="F891" t="s">
        <v>2787</v>
      </c>
      <c r="G891" t="s">
        <v>206</v>
      </c>
      <c r="H891" t="s">
        <v>61</v>
      </c>
      <c r="I891" t="s">
        <v>129</v>
      </c>
      <c r="J891" t="s">
        <v>130</v>
      </c>
      <c r="K891" t="s">
        <v>131</v>
      </c>
      <c r="L891" t="s">
        <v>2788</v>
      </c>
      <c r="M891" t="s">
        <v>2789</v>
      </c>
      <c r="N891">
        <v>2.7789999999999999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5.56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3001904</v>
      </c>
      <c r="B892">
        <v>1</v>
      </c>
      <c r="C892" t="s">
        <v>75</v>
      </c>
      <c r="D892" t="s">
        <v>89</v>
      </c>
      <c r="E892" t="s">
        <v>140</v>
      </c>
      <c r="F892" t="s">
        <v>2790</v>
      </c>
      <c r="G892" t="s">
        <v>142</v>
      </c>
      <c r="H892" t="s">
        <v>61</v>
      </c>
      <c r="I892" t="s">
        <v>129</v>
      </c>
      <c r="J892" t="s">
        <v>130</v>
      </c>
      <c r="K892" t="s">
        <v>131</v>
      </c>
      <c r="L892" t="s">
        <v>2791</v>
      </c>
      <c r="M892" t="s">
        <v>2792</v>
      </c>
      <c r="N892">
        <v>0.373</v>
      </c>
      <c r="O892">
        <v>0</v>
      </c>
      <c r="P892">
        <v>93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34.65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3019663</v>
      </c>
      <c r="B893">
        <v>1</v>
      </c>
      <c r="C893" t="s">
        <v>75</v>
      </c>
      <c r="D893" t="s">
        <v>99</v>
      </c>
      <c r="E893" t="s">
        <v>140</v>
      </c>
      <c r="F893" t="s">
        <v>2793</v>
      </c>
      <c r="G893" t="s">
        <v>142</v>
      </c>
      <c r="H893" t="s">
        <v>61</v>
      </c>
      <c r="I893" t="s">
        <v>129</v>
      </c>
      <c r="J893" t="s">
        <v>130</v>
      </c>
      <c r="K893" t="s">
        <v>131</v>
      </c>
      <c r="L893" t="s">
        <v>2794</v>
      </c>
      <c r="M893" t="s">
        <v>2795</v>
      </c>
      <c r="N893">
        <v>7.01</v>
      </c>
      <c r="O893">
        <v>0</v>
      </c>
      <c r="P893">
        <v>5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35.049999999999997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3007388</v>
      </c>
      <c r="B894">
        <v>1</v>
      </c>
      <c r="C894" t="s">
        <v>106</v>
      </c>
      <c r="D894" t="s">
        <v>115</v>
      </c>
      <c r="E894" t="s">
        <v>153</v>
      </c>
      <c r="F894" t="s">
        <v>2796</v>
      </c>
      <c r="G894" t="s">
        <v>746</v>
      </c>
      <c r="H894" t="s">
        <v>58</v>
      </c>
      <c r="I894" t="s">
        <v>129</v>
      </c>
      <c r="J894" t="s">
        <v>130</v>
      </c>
      <c r="K894" t="s">
        <v>131</v>
      </c>
      <c r="L894" t="s">
        <v>2797</v>
      </c>
      <c r="M894" t="s">
        <v>2798</v>
      </c>
      <c r="N894">
        <v>2.6110000000000002</v>
      </c>
      <c r="O894">
        <v>0</v>
      </c>
      <c r="P894">
        <v>14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36.549999999999997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3005922</v>
      </c>
      <c r="B895">
        <v>1</v>
      </c>
      <c r="C895" t="s">
        <v>75</v>
      </c>
      <c r="D895" t="s">
        <v>93</v>
      </c>
      <c r="E895" t="s">
        <v>221</v>
      </c>
      <c r="F895" t="s">
        <v>2799</v>
      </c>
      <c r="G895" t="s">
        <v>128</v>
      </c>
      <c r="H895" t="s">
        <v>58</v>
      </c>
      <c r="I895" t="s">
        <v>129</v>
      </c>
      <c r="J895" t="s">
        <v>130</v>
      </c>
      <c r="K895" t="s">
        <v>131</v>
      </c>
      <c r="L895" t="s">
        <v>2800</v>
      </c>
      <c r="M895" t="s">
        <v>2801</v>
      </c>
      <c r="N895">
        <v>9.4E-2</v>
      </c>
      <c r="O895">
        <v>2</v>
      </c>
      <c r="P895">
        <v>123</v>
      </c>
      <c r="Q895">
        <v>11</v>
      </c>
      <c r="R895">
        <v>240</v>
      </c>
      <c r="S895">
        <v>23</v>
      </c>
      <c r="T895">
        <v>1341</v>
      </c>
      <c r="U895">
        <v>0.19</v>
      </c>
      <c r="V895">
        <v>11.58</v>
      </c>
      <c r="W895">
        <v>1.04</v>
      </c>
      <c r="X895">
        <v>22.6</v>
      </c>
      <c r="Y895">
        <v>2.17</v>
      </c>
      <c r="Z895">
        <v>126.28</v>
      </c>
    </row>
    <row r="896" spans="1:26" x14ac:dyDescent="0.3">
      <c r="A896">
        <v>3001803</v>
      </c>
      <c r="B896">
        <v>1</v>
      </c>
      <c r="C896" t="s">
        <v>75</v>
      </c>
      <c r="D896" t="s">
        <v>97</v>
      </c>
      <c r="E896" t="s">
        <v>221</v>
      </c>
      <c r="F896" t="s">
        <v>2802</v>
      </c>
      <c r="G896" t="s">
        <v>128</v>
      </c>
      <c r="H896" t="s">
        <v>58</v>
      </c>
      <c r="I896" t="s">
        <v>129</v>
      </c>
      <c r="J896" t="s">
        <v>130</v>
      </c>
      <c r="K896" t="s">
        <v>131</v>
      </c>
      <c r="L896" t="s">
        <v>2803</v>
      </c>
      <c r="M896" t="s">
        <v>2804</v>
      </c>
      <c r="N896">
        <v>2.952</v>
      </c>
      <c r="O896">
        <v>6</v>
      </c>
      <c r="P896">
        <v>1806</v>
      </c>
      <c r="Q896">
        <v>0</v>
      </c>
      <c r="R896">
        <v>0</v>
      </c>
      <c r="S896">
        <v>0</v>
      </c>
      <c r="T896">
        <v>0</v>
      </c>
      <c r="U896">
        <v>17.71</v>
      </c>
      <c r="V896">
        <v>5331.26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3005911</v>
      </c>
      <c r="B897">
        <v>1</v>
      </c>
      <c r="C897" t="s">
        <v>75</v>
      </c>
      <c r="D897" t="s">
        <v>99</v>
      </c>
      <c r="E897" t="s">
        <v>221</v>
      </c>
      <c r="F897" t="s">
        <v>2805</v>
      </c>
      <c r="G897" t="s">
        <v>128</v>
      </c>
      <c r="H897" t="s">
        <v>58</v>
      </c>
      <c r="I897" t="s">
        <v>129</v>
      </c>
      <c r="J897" t="s">
        <v>130</v>
      </c>
      <c r="K897" t="s">
        <v>131</v>
      </c>
      <c r="L897" t="s">
        <v>2806</v>
      </c>
      <c r="M897" t="s">
        <v>2807</v>
      </c>
      <c r="N897">
        <v>1.131</v>
      </c>
      <c r="O897">
        <v>196</v>
      </c>
      <c r="P897">
        <v>2859</v>
      </c>
      <c r="Q897">
        <v>0</v>
      </c>
      <c r="R897">
        <v>0</v>
      </c>
      <c r="S897">
        <v>20</v>
      </c>
      <c r="T897">
        <v>73</v>
      </c>
      <c r="U897">
        <v>221.64</v>
      </c>
      <c r="V897">
        <v>3233.05</v>
      </c>
      <c r="W897">
        <v>0</v>
      </c>
      <c r="X897">
        <v>0</v>
      </c>
      <c r="Y897">
        <v>22.62</v>
      </c>
      <c r="Z897">
        <v>82.55</v>
      </c>
    </row>
    <row r="898" spans="1:26" x14ac:dyDescent="0.3">
      <c r="A898">
        <v>3013517</v>
      </c>
      <c r="B898">
        <v>1</v>
      </c>
      <c r="C898" t="s">
        <v>106</v>
      </c>
      <c r="D898" t="s">
        <v>108</v>
      </c>
      <c r="E898" t="s">
        <v>153</v>
      </c>
      <c r="F898" t="s">
        <v>2808</v>
      </c>
      <c r="G898" t="s">
        <v>352</v>
      </c>
      <c r="H898" t="s">
        <v>58</v>
      </c>
      <c r="I898" t="s">
        <v>129</v>
      </c>
      <c r="J898" t="s">
        <v>130</v>
      </c>
      <c r="K898" t="s">
        <v>131</v>
      </c>
      <c r="L898" t="s">
        <v>2809</v>
      </c>
      <c r="M898" t="s">
        <v>2810</v>
      </c>
      <c r="N898">
        <v>6.6589999999999998</v>
      </c>
      <c r="O898">
        <v>20</v>
      </c>
      <c r="P898">
        <v>80</v>
      </c>
      <c r="Q898">
        <v>0</v>
      </c>
      <c r="R898">
        <v>0</v>
      </c>
      <c r="S898">
        <v>0</v>
      </c>
      <c r="T898">
        <v>0</v>
      </c>
      <c r="U898">
        <v>133.19</v>
      </c>
      <c r="V898">
        <v>532.74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3005809</v>
      </c>
      <c r="B899">
        <v>2</v>
      </c>
      <c r="C899" t="s">
        <v>75</v>
      </c>
      <c r="D899" t="s">
        <v>89</v>
      </c>
      <c r="E899" t="s">
        <v>169</v>
      </c>
      <c r="F899" t="s">
        <v>2811</v>
      </c>
      <c r="G899" t="s">
        <v>142</v>
      </c>
      <c r="H899" t="s">
        <v>61</v>
      </c>
      <c r="I899" t="s">
        <v>129</v>
      </c>
      <c r="J899" t="s">
        <v>130</v>
      </c>
      <c r="K899" t="s">
        <v>131</v>
      </c>
      <c r="L899" t="s">
        <v>2812</v>
      </c>
      <c r="M899" t="s">
        <v>2813</v>
      </c>
      <c r="N899">
        <v>0.57099999999999995</v>
      </c>
      <c r="O899">
        <v>0</v>
      </c>
      <c r="P899">
        <v>1117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638.24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3007457</v>
      </c>
      <c r="B900">
        <v>1</v>
      </c>
      <c r="C900" t="s">
        <v>106</v>
      </c>
      <c r="D900" t="s">
        <v>115</v>
      </c>
      <c r="E900" t="s">
        <v>221</v>
      </c>
      <c r="F900" t="s">
        <v>2814</v>
      </c>
      <c r="G900" t="s">
        <v>128</v>
      </c>
      <c r="H900" t="s">
        <v>58</v>
      </c>
      <c r="I900" t="s">
        <v>129</v>
      </c>
      <c r="J900" t="s">
        <v>130</v>
      </c>
      <c r="K900" t="s">
        <v>131</v>
      </c>
      <c r="L900" t="s">
        <v>2815</v>
      </c>
      <c r="M900" t="s">
        <v>2816</v>
      </c>
      <c r="N900">
        <v>1.746</v>
      </c>
      <c r="O900">
        <v>74</v>
      </c>
      <c r="P900">
        <v>518</v>
      </c>
      <c r="Q900">
        <v>0</v>
      </c>
      <c r="R900">
        <v>0</v>
      </c>
      <c r="S900">
        <v>0</v>
      </c>
      <c r="T900">
        <v>0</v>
      </c>
      <c r="U900">
        <v>129.16999999999999</v>
      </c>
      <c r="V900">
        <v>904.2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3005881</v>
      </c>
      <c r="B901">
        <v>1</v>
      </c>
      <c r="C901" t="s">
        <v>106</v>
      </c>
      <c r="D901" t="s">
        <v>108</v>
      </c>
      <c r="E901" t="s">
        <v>221</v>
      </c>
      <c r="F901" t="s">
        <v>2817</v>
      </c>
      <c r="G901" t="s">
        <v>128</v>
      </c>
      <c r="H901" t="s">
        <v>58</v>
      </c>
      <c r="I901" t="s">
        <v>129</v>
      </c>
      <c r="J901" t="s">
        <v>130</v>
      </c>
      <c r="K901" t="s">
        <v>131</v>
      </c>
      <c r="L901" t="s">
        <v>2818</v>
      </c>
      <c r="M901" t="s">
        <v>2819</v>
      </c>
      <c r="N901">
        <v>0.84099999999999997</v>
      </c>
      <c r="O901">
        <v>0</v>
      </c>
      <c r="P901">
        <v>0</v>
      </c>
      <c r="Q901">
        <v>0</v>
      </c>
      <c r="R901">
        <v>0</v>
      </c>
      <c r="S901">
        <v>2</v>
      </c>
      <c r="T901">
        <v>559</v>
      </c>
      <c r="U901">
        <v>0</v>
      </c>
      <c r="V901">
        <v>0</v>
      </c>
      <c r="W901">
        <v>0</v>
      </c>
      <c r="X901">
        <v>0</v>
      </c>
      <c r="Y901">
        <v>1.68</v>
      </c>
      <c r="Z901">
        <v>470.34</v>
      </c>
    </row>
    <row r="902" spans="1:26" x14ac:dyDescent="0.3">
      <c r="A902">
        <v>3008261</v>
      </c>
      <c r="B902">
        <v>1</v>
      </c>
      <c r="C902" t="s">
        <v>106</v>
      </c>
      <c r="D902" t="s">
        <v>120</v>
      </c>
      <c r="E902" t="s">
        <v>126</v>
      </c>
      <c r="F902" t="s">
        <v>2820</v>
      </c>
      <c r="G902" t="s">
        <v>136</v>
      </c>
      <c r="H902" t="s">
        <v>58</v>
      </c>
      <c r="I902" t="s">
        <v>129</v>
      </c>
      <c r="J902" t="s">
        <v>130</v>
      </c>
      <c r="K902" t="s">
        <v>137</v>
      </c>
      <c r="L902" t="s">
        <v>2821</v>
      </c>
      <c r="M902" t="s">
        <v>2822</v>
      </c>
      <c r="N902">
        <v>7.7309999999999999</v>
      </c>
      <c r="O902">
        <v>209</v>
      </c>
      <c r="P902">
        <v>138</v>
      </c>
      <c r="Q902">
        <v>0</v>
      </c>
      <c r="R902">
        <v>0</v>
      </c>
      <c r="S902">
        <v>0</v>
      </c>
      <c r="T902">
        <v>0</v>
      </c>
      <c r="U902">
        <v>1615.69</v>
      </c>
      <c r="V902">
        <v>1066.82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3016319</v>
      </c>
      <c r="B903">
        <v>1</v>
      </c>
      <c r="C903" t="s">
        <v>75</v>
      </c>
      <c r="D903" t="s">
        <v>81</v>
      </c>
      <c r="E903" t="s">
        <v>145</v>
      </c>
      <c r="F903" t="s">
        <v>2823</v>
      </c>
      <c r="G903" t="s">
        <v>256</v>
      </c>
      <c r="H903" t="s">
        <v>61</v>
      </c>
      <c r="I903" t="s">
        <v>129</v>
      </c>
      <c r="J903" t="s">
        <v>130</v>
      </c>
      <c r="K903" t="s">
        <v>131</v>
      </c>
      <c r="L903" t="s">
        <v>2824</v>
      </c>
      <c r="M903" t="s">
        <v>2825</v>
      </c>
      <c r="N903">
        <v>3.2810000000000001</v>
      </c>
      <c r="O903">
        <v>0</v>
      </c>
      <c r="P903">
        <v>4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13.12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3011667</v>
      </c>
      <c r="B904">
        <v>1</v>
      </c>
      <c r="C904" t="s">
        <v>75</v>
      </c>
      <c r="D904" t="s">
        <v>74</v>
      </c>
      <c r="E904" t="s">
        <v>221</v>
      </c>
      <c r="F904" t="s">
        <v>2826</v>
      </c>
      <c r="G904" t="s">
        <v>128</v>
      </c>
      <c r="H904" t="s">
        <v>58</v>
      </c>
      <c r="I904" t="s">
        <v>129</v>
      </c>
      <c r="J904" t="s">
        <v>130</v>
      </c>
      <c r="K904" t="s">
        <v>131</v>
      </c>
      <c r="L904" t="s">
        <v>2827</v>
      </c>
      <c r="M904" t="s">
        <v>2828</v>
      </c>
      <c r="N904">
        <v>1.593</v>
      </c>
      <c r="O904">
        <v>82</v>
      </c>
      <c r="P904">
        <v>2825</v>
      </c>
      <c r="Q904">
        <v>0</v>
      </c>
      <c r="R904">
        <v>0</v>
      </c>
      <c r="S904">
        <v>0</v>
      </c>
      <c r="T904">
        <v>0</v>
      </c>
      <c r="U904">
        <v>130.61000000000001</v>
      </c>
      <c r="V904">
        <v>4499.6000000000004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3020084</v>
      </c>
      <c r="B905">
        <v>1</v>
      </c>
      <c r="C905" t="s">
        <v>75</v>
      </c>
      <c r="D905" t="s">
        <v>85</v>
      </c>
      <c r="E905" t="s">
        <v>169</v>
      </c>
      <c r="F905" t="s">
        <v>2829</v>
      </c>
      <c r="G905" t="s">
        <v>962</v>
      </c>
      <c r="H905" t="s">
        <v>61</v>
      </c>
      <c r="I905" t="s">
        <v>129</v>
      </c>
      <c r="J905" t="s">
        <v>130</v>
      </c>
      <c r="K905" t="s">
        <v>131</v>
      </c>
      <c r="L905" t="s">
        <v>2830</v>
      </c>
      <c r="M905" t="s">
        <v>2831</v>
      </c>
      <c r="N905">
        <v>0.437</v>
      </c>
      <c r="O905">
        <v>0</v>
      </c>
      <c r="P905">
        <v>0</v>
      </c>
      <c r="Q905">
        <v>0</v>
      </c>
      <c r="R905">
        <v>131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57.28</v>
      </c>
      <c r="Y905">
        <v>0</v>
      </c>
      <c r="Z905">
        <v>0</v>
      </c>
    </row>
    <row r="906" spans="1:26" x14ac:dyDescent="0.3">
      <c r="A906">
        <v>3012343</v>
      </c>
      <c r="B906">
        <v>1</v>
      </c>
      <c r="C906" t="s">
        <v>106</v>
      </c>
      <c r="D906" t="s">
        <v>116</v>
      </c>
      <c r="E906" t="s">
        <v>140</v>
      </c>
      <c r="F906" t="s">
        <v>2832</v>
      </c>
      <c r="G906" t="s">
        <v>161</v>
      </c>
      <c r="H906" t="s">
        <v>61</v>
      </c>
      <c r="I906" t="s">
        <v>129</v>
      </c>
      <c r="J906" t="s">
        <v>130</v>
      </c>
      <c r="K906" t="s">
        <v>131</v>
      </c>
      <c r="L906" t="s">
        <v>2833</v>
      </c>
      <c r="M906" t="s">
        <v>2834</v>
      </c>
      <c r="N906">
        <v>0.84799999999999998</v>
      </c>
      <c r="O906">
        <v>0</v>
      </c>
      <c r="P906">
        <v>0</v>
      </c>
      <c r="Q906">
        <v>0</v>
      </c>
      <c r="R906">
        <v>16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13.56</v>
      </c>
      <c r="Y906">
        <v>0</v>
      </c>
      <c r="Z906">
        <v>0</v>
      </c>
    </row>
    <row r="907" spans="1:26" x14ac:dyDescent="0.3">
      <c r="A907">
        <v>3010219</v>
      </c>
      <c r="B907">
        <v>1</v>
      </c>
      <c r="C907" t="s">
        <v>106</v>
      </c>
      <c r="D907" t="s">
        <v>118</v>
      </c>
      <c r="E907" t="s">
        <v>140</v>
      </c>
      <c r="F907" t="s">
        <v>2835</v>
      </c>
      <c r="G907" t="s">
        <v>161</v>
      </c>
      <c r="H907" t="s">
        <v>61</v>
      </c>
      <c r="I907" t="s">
        <v>129</v>
      </c>
      <c r="J907" t="s">
        <v>130</v>
      </c>
      <c r="K907" t="s">
        <v>131</v>
      </c>
      <c r="L907" t="s">
        <v>2836</v>
      </c>
      <c r="M907" t="s">
        <v>2837</v>
      </c>
      <c r="N907">
        <v>0.746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27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20.14</v>
      </c>
    </row>
    <row r="908" spans="1:26" x14ac:dyDescent="0.3">
      <c r="A908">
        <v>3020030</v>
      </c>
      <c r="B908">
        <v>1</v>
      </c>
      <c r="C908" t="s">
        <v>106</v>
      </c>
      <c r="D908" t="s">
        <v>116</v>
      </c>
      <c r="E908" t="s">
        <v>140</v>
      </c>
      <c r="F908" t="s">
        <v>2838</v>
      </c>
      <c r="G908" t="s">
        <v>142</v>
      </c>
      <c r="H908" t="s">
        <v>61</v>
      </c>
      <c r="I908" t="s">
        <v>129</v>
      </c>
      <c r="J908" t="s">
        <v>130</v>
      </c>
      <c r="K908" t="s">
        <v>131</v>
      </c>
      <c r="L908" t="s">
        <v>2839</v>
      </c>
      <c r="M908" t="s">
        <v>2840</v>
      </c>
      <c r="N908">
        <v>2.738</v>
      </c>
      <c r="O908">
        <v>0</v>
      </c>
      <c r="P908">
        <v>0</v>
      </c>
      <c r="Q908">
        <v>0</v>
      </c>
      <c r="R908">
        <v>4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10.95</v>
      </c>
      <c r="Y908">
        <v>0</v>
      </c>
      <c r="Z908">
        <v>0</v>
      </c>
    </row>
    <row r="909" spans="1:26" x14ac:dyDescent="0.3">
      <c r="A909">
        <v>3011889</v>
      </c>
      <c r="B909">
        <v>1</v>
      </c>
      <c r="C909" t="s">
        <v>75</v>
      </c>
      <c r="D909" t="s">
        <v>97</v>
      </c>
      <c r="E909" t="s">
        <v>145</v>
      </c>
      <c r="F909" t="s">
        <v>2841</v>
      </c>
      <c r="G909" t="s">
        <v>206</v>
      </c>
      <c r="H909" t="s">
        <v>61</v>
      </c>
      <c r="I909" t="s">
        <v>129</v>
      </c>
      <c r="J909" t="s">
        <v>130</v>
      </c>
      <c r="K909" t="s">
        <v>131</v>
      </c>
      <c r="L909" t="s">
        <v>2842</v>
      </c>
      <c r="M909" t="s">
        <v>2843</v>
      </c>
      <c r="N909">
        <v>1.4510000000000001</v>
      </c>
      <c r="O909">
        <v>0</v>
      </c>
      <c r="P909">
        <v>15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21.77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3013324</v>
      </c>
      <c r="B910">
        <v>1</v>
      </c>
      <c r="C910" t="s">
        <v>106</v>
      </c>
      <c r="D910" t="s">
        <v>114</v>
      </c>
      <c r="E910" t="s">
        <v>126</v>
      </c>
      <c r="F910" t="s">
        <v>2844</v>
      </c>
      <c r="G910" t="s">
        <v>128</v>
      </c>
      <c r="H910" t="s">
        <v>58</v>
      </c>
      <c r="I910" t="s">
        <v>129</v>
      </c>
      <c r="J910" t="s">
        <v>130</v>
      </c>
      <c r="K910" t="s">
        <v>131</v>
      </c>
      <c r="L910" t="s">
        <v>2845</v>
      </c>
      <c r="M910" t="s">
        <v>2846</v>
      </c>
      <c r="N910">
        <v>0.19</v>
      </c>
      <c r="O910">
        <v>0</v>
      </c>
      <c r="P910">
        <v>0</v>
      </c>
      <c r="Q910">
        <v>18</v>
      </c>
      <c r="R910">
        <v>1235</v>
      </c>
      <c r="S910">
        <v>0</v>
      </c>
      <c r="T910">
        <v>0</v>
      </c>
      <c r="U910">
        <v>0</v>
      </c>
      <c r="V910">
        <v>0</v>
      </c>
      <c r="W910">
        <v>3.43</v>
      </c>
      <c r="X910">
        <v>234.99</v>
      </c>
      <c r="Y910">
        <v>0</v>
      </c>
      <c r="Z910">
        <v>0</v>
      </c>
    </row>
    <row r="911" spans="1:26" x14ac:dyDescent="0.3">
      <c r="A911">
        <v>3019858</v>
      </c>
      <c r="B911">
        <v>1</v>
      </c>
      <c r="C911" t="s">
        <v>106</v>
      </c>
      <c r="D911" t="s">
        <v>118</v>
      </c>
      <c r="E911" t="s">
        <v>126</v>
      </c>
      <c r="F911" t="s">
        <v>2847</v>
      </c>
      <c r="G911" t="s">
        <v>128</v>
      </c>
      <c r="H911" t="s">
        <v>58</v>
      </c>
      <c r="I911" t="s">
        <v>129</v>
      </c>
      <c r="J911" t="s">
        <v>130</v>
      </c>
      <c r="K911" t="s">
        <v>131</v>
      </c>
      <c r="L911" t="s">
        <v>2848</v>
      </c>
      <c r="M911" t="s">
        <v>2849</v>
      </c>
      <c r="N911">
        <v>0.223</v>
      </c>
      <c r="O911">
        <v>0</v>
      </c>
      <c r="P911">
        <v>0</v>
      </c>
      <c r="Q911">
        <v>1</v>
      </c>
      <c r="R911">
        <v>82</v>
      </c>
      <c r="S911">
        <v>8</v>
      </c>
      <c r="T911">
        <v>279</v>
      </c>
      <c r="U911">
        <v>0</v>
      </c>
      <c r="V911">
        <v>0</v>
      </c>
      <c r="W911">
        <v>0.22</v>
      </c>
      <c r="X911">
        <v>18.25</v>
      </c>
      <c r="Y911">
        <v>1.78</v>
      </c>
      <c r="Z911">
        <v>62.08</v>
      </c>
    </row>
    <row r="912" spans="1:26" x14ac:dyDescent="0.3">
      <c r="A912">
        <v>3010056</v>
      </c>
      <c r="B912">
        <v>1</v>
      </c>
      <c r="C912" t="s">
        <v>75</v>
      </c>
      <c r="D912" t="s">
        <v>99</v>
      </c>
      <c r="E912" t="s">
        <v>153</v>
      </c>
      <c r="F912" t="s">
        <v>2850</v>
      </c>
      <c r="G912" t="s">
        <v>128</v>
      </c>
      <c r="H912" t="s">
        <v>58</v>
      </c>
      <c r="I912" t="s">
        <v>1703</v>
      </c>
      <c r="J912" t="s">
        <v>130</v>
      </c>
      <c r="K912" t="s">
        <v>131</v>
      </c>
      <c r="L912" t="s">
        <v>2851</v>
      </c>
      <c r="M912" t="s">
        <v>2852</v>
      </c>
      <c r="N912">
        <v>2.5000000000000001E-2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200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5.0599999999999996</v>
      </c>
    </row>
    <row r="913" spans="1:26" x14ac:dyDescent="0.3">
      <c r="A913">
        <v>3015485</v>
      </c>
      <c r="B913">
        <v>1</v>
      </c>
      <c r="C913" t="s">
        <v>75</v>
      </c>
      <c r="D913" t="s">
        <v>85</v>
      </c>
      <c r="E913" t="s">
        <v>221</v>
      </c>
      <c r="F913" t="s">
        <v>2853</v>
      </c>
      <c r="G913" t="s">
        <v>128</v>
      </c>
      <c r="H913" t="s">
        <v>58</v>
      </c>
      <c r="I913" t="s">
        <v>129</v>
      </c>
      <c r="J913" t="s">
        <v>130</v>
      </c>
      <c r="K913" t="s">
        <v>131</v>
      </c>
      <c r="L913" t="s">
        <v>2854</v>
      </c>
      <c r="M913" t="s">
        <v>2855</v>
      </c>
      <c r="N913">
        <v>0.14299999999999999</v>
      </c>
      <c r="O913">
        <v>0</v>
      </c>
      <c r="P913">
        <v>0</v>
      </c>
      <c r="Q913">
        <v>8</v>
      </c>
      <c r="R913">
        <v>220</v>
      </c>
      <c r="S913">
        <v>66</v>
      </c>
      <c r="T913">
        <v>324</v>
      </c>
      <c r="U913">
        <v>0</v>
      </c>
      <c r="V913">
        <v>0</v>
      </c>
      <c r="W913">
        <v>1.1399999999999999</v>
      </c>
      <c r="X913">
        <v>31.35</v>
      </c>
      <c r="Y913">
        <v>9.41</v>
      </c>
      <c r="Z913">
        <v>46.17</v>
      </c>
    </row>
    <row r="914" spans="1:26" x14ac:dyDescent="0.3">
      <c r="A914">
        <v>3007460</v>
      </c>
      <c r="B914">
        <v>1</v>
      </c>
      <c r="C914" t="s">
        <v>75</v>
      </c>
      <c r="D914" t="s">
        <v>78</v>
      </c>
      <c r="E914" t="s">
        <v>140</v>
      </c>
      <c r="F914" t="s">
        <v>2856</v>
      </c>
      <c r="G914" t="s">
        <v>1638</v>
      </c>
      <c r="H914" t="s">
        <v>61</v>
      </c>
      <c r="I914" t="s">
        <v>129</v>
      </c>
      <c r="J914" t="s">
        <v>130</v>
      </c>
      <c r="K914" t="s">
        <v>131</v>
      </c>
      <c r="L914" t="s">
        <v>2857</v>
      </c>
      <c r="M914" t="s">
        <v>1967</v>
      </c>
      <c r="N914">
        <v>2.544</v>
      </c>
      <c r="O914">
        <v>0</v>
      </c>
      <c r="P914">
        <v>168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427.32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3012146</v>
      </c>
      <c r="B915">
        <v>1</v>
      </c>
      <c r="C915" t="s">
        <v>75</v>
      </c>
      <c r="D915" t="s">
        <v>97</v>
      </c>
      <c r="E915" t="s">
        <v>221</v>
      </c>
      <c r="F915" t="s">
        <v>2858</v>
      </c>
      <c r="G915" t="s">
        <v>128</v>
      </c>
      <c r="H915" t="s">
        <v>58</v>
      </c>
      <c r="I915" t="s">
        <v>129</v>
      </c>
      <c r="J915" t="s">
        <v>130</v>
      </c>
      <c r="K915" t="s">
        <v>131</v>
      </c>
      <c r="L915" t="s">
        <v>2859</v>
      </c>
      <c r="M915" t="s">
        <v>2860</v>
      </c>
      <c r="N915">
        <v>0.68300000000000005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0.68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3019901</v>
      </c>
      <c r="B916">
        <v>1</v>
      </c>
      <c r="C916" t="s">
        <v>106</v>
      </c>
      <c r="D916" t="s">
        <v>115</v>
      </c>
      <c r="E916" t="s">
        <v>126</v>
      </c>
      <c r="F916" t="s">
        <v>2861</v>
      </c>
      <c r="G916" t="s">
        <v>128</v>
      </c>
      <c r="H916" t="s">
        <v>58</v>
      </c>
      <c r="I916" t="s">
        <v>129</v>
      </c>
      <c r="J916" t="s">
        <v>130</v>
      </c>
      <c r="K916" t="s">
        <v>131</v>
      </c>
      <c r="L916" t="s">
        <v>2862</v>
      </c>
      <c r="M916" t="s">
        <v>2863</v>
      </c>
      <c r="N916">
        <v>0.59199999999999997</v>
      </c>
      <c r="O916">
        <v>57</v>
      </c>
      <c r="P916">
        <v>28</v>
      </c>
      <c r="Q916">
        <v>0</v>
      </c>
      <c r="R916">
        <v>0</v>
      </c>
      <c r="S916">
        <v>1</v>
      </c>
      <c r="T916">
        <v>63</v>
      </c>
      <c r="U916">
        <v>33.76</v>
      </c>
      <c r="V916">
        <v>16.579999999999998</v>
      </c>
      <c r="W916">
        <v>0</v>
      </c>
      <c r="X916">
        <v>0</v>
      </c>
      <c r="Y916">
        <v>0.59</v>
      </c>
      <c r="Z916">
        <v>37.31</v>
      </c>
    </row>
    <row r="917" spans="1:26" x14ac:dyDescent="0.3">
      <c r="A917">
        <v>3007143</v>
      </c>
      <c r="B917">
        <v>1</v>
      </c>
      <c r="C917" t="s">
        <v>75</v>
      </c>
      <c r="D917" t="s">
        <v>79</v>
      </c>
      <c r="E917" t="s">
        <v>169</v>
      </c>
      <c r="F917" t="s">
        <v>2864</v>
      </c>
      <c r="G917" t="s">
        <v>171</v>
      </c>
      <c r="H917" t="s">
        <v>61</v>
      </c>
      <c r="I917" t="s">
        <v>129</v>
      </c>
      <c r="J917" t="s">
        <v>130</v>
      </c>
      <c r="K917" t="s">
        <v>131</v>
      </c>
      <c r="L917" t="s">
        <v>2865</v>
      </c>
      <c r="M917" t="s">
        <v>2866</v>
      </c>
      <c r="N917">
        <v>0.51600000000000001</v>
      </c>
      <c r="O917">
        <v>0</v>
      </c>
      <c r="P917">
        <v>614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316.55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3020119</v>
      </c>
      <c r="B918">
        <v>1</v>
      </c>
      <c r="C918" t="s">
        <v>75</v>
      </c>
      <c r="D918" t="s">
        <v>74</v>
      </c>
      <c r="E918" t="s">
        <v>164</v>
      </c>
      <c r="F918" t="s">
        <v>2867</v>
      </c>
      <c r="G918" t="s">
        <v>185</v>
      </c>
      <c r="H918" t="s">
        <v>61</v>
      </c>
      <c r="I918" t="s">
        <v>129</v>
      </c>
      <c r="J918" t="s">
        <v>130</v>
      </c>
      <c r="K918" t="s">
        <v>131</v>
      </c>
      <c r="L918" t="s">
        <v>2868</v>
      </c>
      <c r="M918" t="s">
        <v>2869</v>
      </c>
      <c r="N918">
        <v>1.2949999999999999</v>
      </c>
      <c r="O918">
        <v>0</v>
      </c>
      <c r="P918">
        <v>139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180.05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3007180</v>
      </c>
      <c r="B919">
        <v>2</v>
      </c>
      <c r="C919" t="s">
        <v>75</v>
      </c>
      <c r="D919" t="s">
        <v>79</v>
      </c>
      <c r="E919" t="s">
        <v>169</v>
      </c>
      <c r="F919" t="s">
        <v>2870</v>
      </c>
      <c r="G919" t="s">
        <v>1638</v>
      </c>
      <c r="H919" t="s">
        <v>61</v>
      </c>
      <c r="I919" t="s">
        <v>129</v>
      </c>
      <c r="J919" t="s">
        <v>130</v>
      </c>
      <c r="K919" t="s">
        <v>131</v>
      </c>
      <c r="L919" t="s">
        <v>2871</v>
      </c>
      <c r="M919" t="s">
        <v>2872</v>
      </c>
      <c r="N919">
        <v>0.48099999999999998</v>
      </c>
      <c r="O919">
        <v>0</v>
      </c>
      <c r="P919">
        <v>441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212.17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3015499</v>
      </c>
      <c r="B920">
        <v>1</v>
      </c>
      <c r="C920" t="s">
        <v>75</v>
      </c>
      <c r="D920" t="s">
        <v>78</v>
      </c>
      <c r="E920" t="s">
        <v>140</v>
      </c>
      <c r="F920" t="s">
        <v>2873</v>
      </c>
      <c r="G920" t="s">
        <v>181</v>
      </c>
      <c r="H920" t="s">
        <v>61</v>
      </c>
      <c r="I920" t="s">
        <v>129</v>
      </c>
      <c r="J920" t="s">
        <v>130</v>
      </c>
      <c r="K920" t="s">
        <v>137</v>
      </c>
      <c r="L920" t="s">
        <v>2874</v>
      </c>
      <c r="M920" t="s">
        <v>2875</v>
      </c>
      <c r="N920">
        <v>1.0589999999999999</v>
      </c>
      <c r="O920">
        <v>0</v>
      </c>
      <c r="P920">
        <v>123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130.24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3020088</v>
      </c>
      <c r="B921">
        <v>1</v>
      </c>
      <c r="C921" t="s">
        <v>106</v>
      </c>
      <c r="D921" t="s">
        <v>115</v>
      </c>
      <c r="E921" t="s">
        <v>153</v>
      </c>
      <c r="F921" t="s">
        <v>2876</v>
      </c>
      <c r="G921" t="s">
        <v>196</v>
      </c>
      <c r="H921" t="s">
        <v>58</v>
      </c>
      <c r="I921" t="s">
        <v>129</v>
      </c>
      <c r="J921" t="s">
        <v>130</v>
      </c>
      <c r="K921" t="s">
        <v>131</v>
      </c>
      <c r="L921" t="s">
        <v>2877</v>
      </c>
      <c r="M921" t="s">
        <v>2878</v>
      </c>
      <c r="N921">
        <v>1.2310000000000001</v>
      </c>
      <c r="O921">
        <v>0</v>
      </c>
      <c r="P921">
        <v>73</v>
      </c>
      <c r="Q921">
        <v>0</v>
      </c>
      <c r="R921">
        <v>0</v>
      </c>
      <c r="S921">
        <v>0</v>
      </c>
      <c r="T921">
        <v>44</v>
      </c>
      <c r="U921">
        <v>0</v>
      </c>
      <c r="V921">
        <v>89.85</v>
      </c>
      <c r="W921">
        <v>0</v>
      </c>
      <c r="X921">
        <v>0</v>
      </c>
      <c r="Y921">
        <v>0</v>
      </c>
      <c r="Z921">
        <v>54.15</v>
      </c>
    </row>
    <row r="922" spans="1:26" x14ac:dyDescent="0.3">
      <c r="A922">
        <v>3020121</v>
      </c>
      <c r="B922">
        <v>1</v>
      </c>
      <c r="C922" t="s">
        <v>75</v>
      </c>
      <c r="D922" t="s">
        <v>91</v>
      </c>
      <c r="E922" t="s">
        <v>145</v>
      </c>
      <c r="F922" t="s">
        <v>2879</v>
      </c>
      <c r="G922" t="s">
        <v>206</v>
      </c>
      <c r="H922" t="s">
        <v>61</v>
      </c>
      <c r="I922" t="s">
        <v>129</v>
      </c>
      <c r="J922" t="s">
        <v>130</v>
      </c>
      <c r="K922" t="s">
        <v>131</v>
      </c>
      <c r="L922" t="s">
        <v>2880</v>
      </c>
      <c r="M922" t="s">
        <v>2881</v>
      </c>
      <c r="N922">
        <v>0.68600000000000005</v>
      </c>
      <c r="O922">
        <v>0</v>
      </c>
      <c r="P922">
        <v>7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4.8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3008428</v>
      </c>
      <c r="B923">
        <v>1</v>
      </c>
      <c r="C923" t="s">
        <v>75</v>
      </c>
      <c r="D923" t="s">
        <v>92</v>
      </c>
      <c r="E923" t="s">
        <v>221</v>
      </c>
      <c r="F923" t="s">
        <v>1516</v>
      </c>
      <c r="G923" t="s">
        <v>192</v>
      </c>
      <c r="H923" t="s">
        <v>58</v>
      </c>
      <c r="I923" t="s">
        <v>129</v>
      </c>
      <c r="J923" t="s">
        <v>130</v>
      </c>
      <c r="K923" t="s">
        <v>137</v>
      </c>
      <c r="L923" t="s">
        <v>2882</v>
      </c>
      <c r="M923" t="s">
        <v>2883</v>
      </c>
      <c r="N923">
        <v>6.91</v>
      </c>
      <c r="O923">
        <v>0</v>
      </c>
      <c r="P923">
        <v>701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4843.72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3017147</v>
      </c>
      <c r="B924">
        <v>1</v>
      </c>
      <c r="C924" t="s">
        <v>106</v>
      </c>
      <c r="D924" t="s">
        <v>118</v>
      </c>
      <c r="E924" t="s">
        <v>221</v>
      </c>
      <c r="F924" t="s">
        <v>2884</v>
      </c>
      <c r="G924" t="s">
        <v>128</v>
      </c>
      <c r="H924" t="s">
        <v>58</v>
      </c>
      <c r="I924" t="s">
        <v>129</v>
      </c>
      <c r="J924" t="s">
        <v>130</v>
      </c>
      <c r="K924" t="s">
        <v>131</v>
      </c>
      <c r="L924" t="s">
        <v>2885</v>
      </c>
      <c r="M924" t="s">
        <v>2886</v>
      </c>
      <c r="N924">
        <v>0.80700000000000005</v>
      </c>
      <c r="O924">
        <v>0</v>
      </c>
      <c r="P924">
        <v>0</v>
      </c>
      <c r="Q924">
        <v>2</v>
      </c>
      <c r="R924">
        <v>226</v>
      </c>
      <c r="S924">
        <v>4</v>
      </c>
      <c r="T924">
        <v>1178</v>
      </c>
      <c r="U924">
        <v>0</v>
      </c>
      <c r="V924">
        <v>0</v>
      </c>
      <c r="W924">
        <v>1.61</v>
      </c>
      <c r="X924">
        <v>182.37</v>
      </c>
      <c r="Y924">
        <v>3.23</v>
      </c>
      <c r="Z924">
        <v>950.58</v>
      </c>
    </row>
    <row r="925" spans="1:26" x14ac:dyDescent="0.3">
      <c r="A925">
        <v>3009775</v>
      </c>
      <c r="B925">
        <v>1</v>
      </c>
      <c r="C925" t="s">
        <v>106</v>
      </c>
      <c r="D925" t="s">
        <v>109</v>
      </c>
      <c r="E925" t="s">
        <v>140</v>
      </c>
      <c r="F925" t="s">
        <v>1312</v>
      </c>
      <c r="G925" t="s">
        <v>142</v>
      </c>
      <c r="H925" t="s">
        <v>61</v>
      </c>
      <c r="I925" t="s">
        <v>129</v>
      </c>
      <c r="J925" t="s">
        <v>130</v>
      </c>
      <c r="K925" t="s">
        <v>131</v>
      </c>
      <c r="L925" t="s">
        <v>2887</v>
      </c>
      <c r="M925" t="s">
        <v>2888</v>
      </c>
      <c r="N925">
        <v>0.55900000000000005</v>
      </c>
      <c r="O925">
        <v>0</v>
      </c>
      <c r="P925">
        <v>0</v>
      </c>
      <c r="Q925">
        <v>0</v>
      </c>
      <c r="R925">
        <v>217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121.2</v>
      </c>
      <c r="Y925">
        <v>0</v>
      </c>
      <c r="Z925">
        <v>0</v>
      </c>
    </row>
    <row r="926" spans="1:26" x14ac:dyDescent="0.3">
      <c r="A926">
        <v>3011709</v>
      </c>
      <c r="B926">
        <v>1</v>
      </c>
      <c r="C926" t="s">
        <v>75</v>
      </c>
      <c r="D926" t="s">
        <v>82</v>
      </c>
      <c r="E926" t="s">
        <v>140</v>
      </c>
      <c r="F926" t="s">
        <v>2889</v>
      </c>
      <c r="G926" t="s">
        <v>142</v>
      </c>
      <c r="H926" t="s">
        <v>61</v>
      </c>
      <c r="I926" t="s">
        <v>129</v>
      </c>
      <c r="J926" t="s">
        <v>130</v>
      </c>
      <c r="K926" t="s">
        <v>131</v>
      </c>
      <c r="L926" t="s">
        <v>2890</v>
      </c>
      <c r="M926" t="s">
        <v>2891</v>
      </c>
      <c r="N926">
        <v>1.5029999999999999</v>
      </c>
      <c r="O926">
        <v>0</v>
      </c>
      <c r="P926">
        <v>45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67.63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3012038</v>
      </c>
      <c r="B927">
        <v>1</v>
      </c>
      <c r="C927" t="s">
        <v>106</v>
      </c>
      <c r="D927" t="s">
        <v>108</v>
      </c>
      <c r="E927" t="s">
        <v>126</v>
      </c>
      <c r="F927" t="s">
        <v>2892</v>
      </c>
      <c r="G927" t="s">
        <v>128</v>
      </c>
      <c r="H927" t="s">
        <v>58</v>
      </c>
      <c r="I927" t="s">
        <v>129</v>
      </c>
      <c r="J927" t="s">
        <v>130</v>
      </c>
      <c r="K927" t="s">
        <v>131</v>
      </c>
      <c r="L927" t="s">
        <v>2893</v>
      </c>
      <c r="M927" t="s">
        <v>2894</v>
      </c>
      <c r="N927">
        <v>0.18099999999999999</v>
      </c>
      <c r="O927">
        <v>42</v>
      </c>
      <c r="P927">
        <v>1126</v>
      </c>
      <c r="Q927">
        <v>0</v>
      </c>
      <c r="R927">
        <v>0</v>
      </c>
      <c r="S927">
        <v>0</v>
      </c>
      <c r="T927">
        <v>0</v>
      </c>
      <c r="U927">
        <v>7.62</v>
      </c>
      <c r="V927">
        <v>204.24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3017155</v>
      </c>
      <c r="B928">
        <v>1</v>
      </c>
      <c r="C928" t="s">
        <v>75</v>
      </c>
      <c r="D928" t="s">
        <v>78</v>
      </c>
      <c r="E928" t="s">
        <v>134</v>
      </c>
      <c r="F928" t="s">
        <v>2895</v>
      </c>
      <c r="G928" t="s">
        <v>2896</v>
      </c>
      <c r="H928" t="s">
        <v>56</v>
      </c>
      <c r="I928" t="s">
        <v>129</v>
      </c>
      <c r="J928" t="s">
        <v>130</v>
      </c>
      <c r="K928" t="s">
        <v>137</v>
      </c>
      <c r="L928" t="s">
        <v>2897</v>
      </c>
      <c r="M928" t="s">
        <v>2898</v>
      </c>
      <c r="N928">
        <v>0.159</v>
      </c>
      <c r="O928">
        <v>4</v>
      </c>
      <c r="P928">
        <v>24879</v>
      </c>
      <c r="Q928">
        <v>0</v>
      </c>
      <c r="R928">
        <v>0</v>
      </c>
      <c r="S928">
        <v>0</v>
      </c>
      <c r="T928">
        <v>0</v>
      </c>
      <c r="U928">
        <v>0.64</v>
      </c>
      <c r="V928">
        <v>3959.91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3018516</v>
      </c>
      <c r="B929">
        <v>1</v>
      </c>
      <c r="C929" t="s">
        <v>106</v>
      </c>
      <c r="D929" t="s">
        <v>107</v>
      </c>
      <c r="E929" t="s">
        <v>221</v>
      </c>
      <c r="F929" t="s">
        <v>2899</v>
      </c>
      <c r="G929" t="s">
        <v>128</v>
      </c>
      <c r="H929" t="s">
        <v>58</v>
      </c>
      <c r="I929" t="s">
        <v>129</v>
      </c>
      <c r="J929" t="s">
        <v>130</v>
      </c>
      <c r="K929" t="s">
        <v>131</v>
      </c>
      <c r="L929" t="s">
        <v>2900</v>
      </c>
      <c r="M929" t="s">
        <v>2901</v>
      </c>
      <c r="N929">
        <v>0.248</v>
      </c>
      <c r="O929">
        <v>78</v>
      </c>
      <c r="P929">
        <v>608</v>
      </c>
      <c r="Q929">
        <v>0</v>
      </c>
      <c r="R929">
        <v>0</v>
      </c>
      <c r="S929">
        <v>36</v>
      </c>
      <c r="T929">
        <v>527</v>
      </c>
      <c r="U929">
        <v>19.309999999999999</v>
      </c>
      <c r="V929">
        <v>150.47999999999999</v>
      </c>
      <c r="W929">
        <v>0</v>
      </c>
      <c r="X929">
        <v>0</v>
      </c>
      <c r="Y929">
        <v>8.91</v>
      </c>
      <c r="Z929">
        <v>130.43</v>
      </c>
    </row>
    <row r="930" spans="1:26" x14ac:dyDescent="0.3">
      <c r="A930">
        <v>3005484</v>
      </c>
      <c r="B930">
        <v>1</v>
      </c>
      <c r="C930" t="s">
        <v>106</v>
      </c>
      <c r="D930" t="s">
        <v>115</v>
      </c>
      <c r="E930" t="s">
        <v>153</v>
      </c>
      <c r="F930" t="s">
        <v>2902</v>
      </c>
      <c r="G930" t="s">
        <v>746</v>
      </c>
      <c r="H930" t="s">
        <v>58</v>
      </c>
      <c r="I930" t="s">
        <v>129</v>
      </c>
      <c r="J930" t="s">
        <v>130</v>
      </c>
      <c r="K930" t="s">
        <v>131</v>
      </c>
      <c r="L930" t="s">
        <v>2903</v>
      </c>
      <c r="M930" t="s">
        <v>2904</v>
      </c>
      <c r="N930">
        <v>0.67600000000000005</v>
      </c>
      <c r="O930">
        <v>4</v>
      </c>
      <c r="P930">
        <v>4</v>
      </c>
      <c r="Q930">
        <v>0</v>
      </c>
      <c r="R930">
        <v>0</v>
      </c>
      <c r="S930">
        <v>0</v>
      </c>
      <c r="T930">
        <v>0</v>
      </c>
      <c r="U930">
        <v>2.7</v>
      </c>
      <c r="V930">
        <v>2.7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3017144</v>
      </c>
      <c r="B931">
        <v>1</v>
      </c>
      <c r="C931" t="s">
        <v>75</v>
      </c>
      <c r="D931" t="s">
        <v>95</v>
      </c>
      <c r="E931" t="s">
        <v>140</v>
      </c>
      <c r="F931" t="s">
        <v>2905</v>
      </c>
      <c r="G931" t="s">
        <v>142</v>
      </c>
      <c r="H931" t="s">
        <v>61</v>
      </c>
      <c r="I931" t="s">
        <v>129</v>
      </c>
      <c r="J931" t="s">
        <v>130</v>
      </c>
      <c r="K931" t="s">
        <v>131</v>
      </c>
      <c r="L931" t="s">
        <v>2906</v>
      </c>
      <c r="M931" t="s">
        <v>2907</v>
      </c>
      <c r="N931">
        <v>1.9039999999999999</v>
      </c>
      <c r="O931">
        <v>0</v>
      </c>
      <c r="P931">
        <v>69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131.38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3017144</v>
      </c>
      <c r="B932">
        <v>2</v>
      </c>
      <c r="C932" t="s">
        <v>75</v>
      </c>
      <c r="D932" t="s">
        <v>95</v>
      </c>
      <c r="E932" t="s">
        <v>169</v>
      </c>
      <c r="F932" t="s">
        <v>2908</v>
      </c>
      <c r="G932" t="s">
        <v>142</v>
      </c>
      <c r="H932" t="s">
        <v>61</v>
      </c>
      <c r="I932" t="s">
        <v>129</v>
      </c>
      <c r="J932" t="s">
        <v>130</v>
      </c>
      <c r="K932" t="s">
        <v>131</v>
      </c>
      <c r="L932" t="s">
        <v>2907</v>
      </c>
      <c r="M932" t="s">
        <v>2909</v>
      </c>
      <c r="N932">
        <v>0.14099999999999999</v>
      </c>
      <c r="O932">
        <v>0</v>
      </c>
      <c r="P932">
        <v>313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44.17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3017163</v>
      </c>
      <c r="B933">
        <v>1</v>
      </c>
      <c r="C933" t="s">
        <v>106</v>
      </c>
      <c r="D933" t="s">
        <v>119</v>
      </c>
      <c r="E933" t="s">
        <v>126</v>
      </c>
      <c r="F933" t="s">
        <v>2910</v>
      </c>
      <c r="G933" t="s">
        <v>128</v>
      </c>
      <c r="H933" t="s">
        <v>58</v>
      </c>
      <c r="I933" t="s">
        <v>129</v>
      </c>
      <c r="J933" t="s">
        <v>130</v>
      </c>
      <c r="K933" t="s">
        <v>131</v>
      </c>
      <c r="L933" t="s">
        <v>2911</v>
      </c>
      <c r="M933" t="s">
        <v>2912</v>
      </c>
      <c r="N933">
        <v>1.0469999999999999</v>
      </c>
      <c r="O933">
        <v>4</v>
      </c>
      <c r="P933">
        <v>152</v>
      </c>
      <c r="Q933">
        <v>0</v>
      </c>
      <c r="R933">
        <v>0</v>
      </c>
      <c r="S933">
        <v>11</v>
      </c>
      <c r="T933">
        <v>0</v>
      </c>
      <c r="U933">
        <v>4.1900000000000004</v>
      </c>
      <c r="V933">
        <v>159.09</v>
      </c>
      <c r="W933">
        <v>0</v>
      </c>
      <c r="X933">
        <v>0</v>
      </c>
      <c r="Y933">
        <v>11.51</v>
      </c>
      <c r="Z933">
        <v>0</v>
      </c>
    </row>
    <row r="934" spans="1:26" x14ac:dyDescent="0.3">
      <c r="A934">
        <v>3008896</v>
      </c>
      <c r="B934">
        <v>1</v>
      </c>
      <c r="C934" t="s">
        <v>106</v>
      </c>
      <c r="D934" t="s">
        <v>121</v>
      </c>
      <c r="E934" t="s">
        <v>153</v>
      </c>
      <c r="F934" t="s">
        <v>2913</v>
      </c>
      <c r="G934" t="s">
        <v>128</v>
      </c>
      <c r="H934" t="s">
        <v>58</v>
      </c>
      <c r="I934" t="s">
        <v>129</v>
      </c>
      <c r="J934" t="s">
        <v>130</v>
      </c>
      <c r="K934" t="s">
        <v>131</v>
      </c>
      <c r="L934" t="s">
        <v>2914</v>
      </c>
      <c r="M934" t="s">
        <v>2915</v>
      </c>
      <c r="N934">
        <v>2.218</v>
      </c>
      <c r="O934">
        <v>0</v>
      </c>
      <c r="P934">
        <v>1045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2318.1999999999998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3017152</v>
      </c>
      <c r="B935">
        <v>1</v>
      </c>
      <c r="C935" t="s">
        <v>106</v>
      </c>
      <c r="D935" t="s">
        <v>113</v>
      </c>
      <c r="E935" t="s">
        <v>126</v>
      </c>
      <c r="F935" t="s">
        <v>2916</v>
      </c>
      <c r="G935" t="s">
        <v>128</v>
      </c>
      <c r="H935" t="s">
        <v>58</v>
      </c>
      <c r="I935" t="s">
        <v>129</v>
      </c>
      <c r="J935" t="s">
        <v>130</v>
      </c>
      <c r="K935" t="s">
        <v>131</v>
      </c>
      <c r="L935" t="s">
        <v>2917</v>
      </c>
      <c r="M935" t="s">
        <v>2918</v>
      </c>
      <c r="N935">
        <v>0.71699999999999997</v>
      </c>
      <c r="O935">
        <v>0</v>
      </c>
      <c r="P935">
        <v>0</v>
      </c>
      <c r="Q935">
        <v>0</v>
      </c>
      <c r="R935">
        <v>0</v>
      </c>
      <c r="S935">
        <v>9</v>
      </c>
      <c r="T935">
        <v>502</v>
      </c>
      <c r="U935">
        <v>0</v>
      </c>
      <c r="V935">
        <v>0</v>
      </c>
      <c r="W935">
        <v>0</v>
      </c>
      <c r="X935">
        <v>0</v>
      </c>
      <c r="Y935">
        <v>6.45</v>
      </c>
      <c r="Z935">
        <v>359.91</v>
      </c>
    </row>
    <row r="936" spans="1:26" x14ac:dyDescent="0.3">
      <c r="A936">
        <v>3020153</v>
      </c>
      <c r="B936">
        <v>1</v>
      </c>
      <c r="C936" t="s">
        <v>75</v>
      </c>
      <c r="D936" t="s">
        <v>83</v>
      </c>
      <c r="E936" t="s">
        <v>153</v>
      </c>
      <c r="F936" t="s">
        <v>2919</v>
      </c>
      <c r="G936" t="s">
        <v>161</v>
      </c>
      <c r="H936" t="s">
        <v>58</v>
      </c>
      <c r="I936" t="s">
        <v>129</v>
      </c>
      <c r="J936" t="s">
        <v>130</v>
      </c>
      <c r="K936" t="s">
        <v>131</v>
      </c>
      <c r="L936" t="s">
        <v>2920</v>
      </c>
      <c r="M936" t="s">
        <v>2921</v>
      </c>
      <c r="N936">
        <v>0.47399999999999998</v>
      </c>
      <c r="O936">
        <v>0</v>
      </c>
      <c r="P936">
        <v>0</v>
      </c>
      <c r="Q936">
        <v>14</v>
      </c>
      <c r="R936">
        <v>1073</v>
      </c>
      <c r="S936">
        <v>2</v>
      </c>
      <c r="T936">
        <v>0</v>
      </c>
      <c r="U936">
        <v>0</v>
      </c>
      <c r="V936">
        <v>0</v>
      </c>
      <c r="W936">
        <v>6.64</v>
      </c>
      <c r="X936">
        <v>509.08</v>
      </c>
      <c r="Y936">
        <v>0.95</v>
      </c>
      <c r="Z936">
        <v>0</v>
      </c>
    </row>
    <row r="937" spans="1:26" x14ac:dyDescent="0.3">
      <c r="A937">
        <v>3014711</v>
      </c>
      <c r="B937">
        <v>1</v>
      </c>
      <c r="C937" t="s">
        <v>106</v>
      </c>
      <c r="D937" t="s">
        <v>107</v>
      </c>
      <c r="E937" t="s">
        <v>153</v>
      </c>
      <c r="F937" t="s">
        <v>2922</v>
      </c>
      <c r="G937" t="s">
        <v>128</v>
      </c>
      <c r="H937" t="s">
        <v>58</v>
      </c>
      <c r="I937" t="s">
        <v>129</v>
      </c>
      <c r="J937" t="s">
        <v>130</v>
      </c>
      <c r="K937" t="s">
        <v>131</v>
      </c>
      <c r="L937" t="s">
        <v>2923</v>
      </c>
      <c r="M937" t="s">
        <v>2924</v>
      </c>
      <c r="N937">
        <v>3.137</v>
      </c>
      <c r="O937">
        <v>12</v>
      </c>
      <c r="P937">
        <v>660</v>
      </c>
      <c r="Q937">
        <v>0</v>
      </c>
      <c r="R937">
        <v>0</v>
      </c>
      <c r="S937">
        <v>0</v>
      </c>
      <c r="T937">
        <v>0</v>
      </c>
      <c r="U937">
        <v>37.65</v>
      </c>
      <c r="V937">
        <v>2070.5700000000002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3017199</v>
      </c>
      <c r="B938">
        <v>1</v>
      </c>
      <c r="C938" t="s">
        <v>75</v>
      </c>
      <c r="D938" t="s">
        <v>104</v>
      </c>
      <c r="E938" t="s">
        <v>221</v>
      </c>
      <c r="F938" t="s">
        <v>2925</v>
      </c>
      <c r="G938" t="s">
        <v>128</v>
      </c>
      <c r="H938" t="s">
        <v>58</v>
      </c>
      <c r="I938" t="s">
        <v>129</v>
      </c>
      <c r="J938" t="s">
        <v>130</v>
      </c>
      <c r="K938" t="s">
        <v>131</v>
      </c>
      <c r="L938" t="s">
        <v>2926</v>
      </c>
      <c r="M938" t="s">
        <v>2927</v>
      </c>
      <c r="N938">
        <v>0.30499999999999999</v>
      </c>
      <c r="O938">
        <v>34</v>
      </c>
      <c r="P938">
        <v>1500</v>
      </c>
      <c r="Q938">
        <v>0</v>
      </c>
      <c r="R938">
        <v>0</v>
      </c>
      <c r="S938">
        <v>0</v>
      </c>
      <c r="T938">
        <v>0</v>
      </c>
      <c r="U938">
        <v>10.38</v>
      </c>
      <c r="V938">
        <v>457.92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3020173</v>
      </c>
      <c r="B939">
        <v>1</v>
      </c>
      <c r="C939" t="s">
        <v>75</v>
      </c>
      <c r="D939" t="s">
        <v>95</v>
      </c>
      <c r="E939" t="s">
        <v>145</v>
      </c>
      <c r="F939" t="s">
        <v>2928</v>
      </c>
      <c r="G939" t="s">
        <v>206</v>
      </c>
      <c r="H939" t="s">
        <v>61</v>
      </c>
      <c r="I939" t="s">
        <v>129</v>
      </c>
      <c r="J939" t="s">
        <v>130</v>
      </c>
      <c r="K939" t="s">
        <v>131</v>
      </c>
      <c r="L939" t="s">
        <v>2929</v>
      </c>
      <c r="M939" t="s">
        <v>2930</v>
      </c>
      <c r="N939">
        <v>3.15</v>
      </c>
      <c r="O939">
        <v>0</v>
      </c>
      <c r="P939">
        <v>10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31.5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3007752</v>
      </c>
      <c r="B940">
        <v>1</v>
      </c>
      <c r="C940" t="s">
        <v>75</v>
      </c>
      <c r="D940" t="s">
        <v>83</v>
      </c>
      <c r="E940" t="s">
        <v>134</v>
      </c>
      <c r="F940" t="s">
        <v>2108</v>
      </c>
      <c r="G940" t="s">
        <v>128</v>
      </c>
      <c r="H940" t="s">
        <v>58</v>
      </c>
      <c r="I940" t="s">
        <v>129</v>
      </c>
      <c r="J940" t="s">
        <v>130</v>
      </c>
      <c r="K940" t="s">
        <v>131</v>
      </c>
      <c r="L940" t="s">
        <v>2931</v>
      </c>
      <c r="M940" t="s">
        <v>2932</v>
      </c>
      <c r="N940">
        <v>0.20799999999999999</v>
      </c>
      <c r="O940">
        <v>0</v>
      </c>
      <c r="P940">
        <v>0</v>
      </c>
      <c r="Q940">
        <v>0</v>
      </c>
      <c r="R940">
        <v>1274</v>
      </c>
      <c r="S940">
        <v>6</v>
      </c>
      <c r="T940">
        <v>435</v>
      </c>
      <c r="U940">
        <v>0</v>
      </c>
      <c r="V940">
        <v>0</v>
      </c>
      <c r="W940">
        <v>0</v>
      </c>
      <c r="X940">
        <v>264.36</v>
      </c>
      <c r="Y940">
        <v>1.25</v>
      </c>
      <c r="Z940">
        <v>90.26</v>
      </c>
    </row>
    <row r="941" spans="1:26" x14ac:dyDescent="0.3">
      <c r="A941">
        <v>3015207</v>
      </c>
      <c r="B941">
        <v>1</v>
      </c>
      <c r="C941" t="s">
        <v>75</v>
      </c>
      <c r="D941" t="s">
        <v>83</v>
      </c>
      <c r="E941" t="s">
        <v>221</v>
      </c>
      <c r="F941" t="s">
        <v>2933</v>
      </c>
      <c r="G941" t="s">
        <v>374</v>
      </c>
      <c r="H941" t="s">
        <v>58</v>
      </c>
      <c r="I941" t="s">
        <v>129</v>
      </c>
      <c r="J941" t="s">
        <v>130</v>
      </c>
      <c r="K941" t="s">
        <v>131</v>
      </c>
      <c r="L941" t="s">
        <v>2934</v>
      </c>
      <c r="M941" t="s">
        <v>2935</v>
      </c>
      <c r="N941">
        <v>0.38100000000000001</v>
      </c>
      <c r="O941">
        <v>0</v>
      </c>
      <c r="P941">
        <v>0</v>
      </c>
      <c r="Q941">
        <v>27</v>
      </c>
      <c r="R941">
        <v>1339</v>
      </c>
      <c r="S941">
        <v>0</v>
      </c>
      <c r="T941">
        <v>0</v>
      </c>
      <c r="U941">
        <v>0</v>
      </c>
      <c r="V941">
        <v>0</v>
      </c>
      <c r="W941">
        <v>10.3</v>
      </c>
      <c r="X941">
        <v>510.68</v>
      </c>
      <c r="Y941">
        <v>0</v>
      </c>
      <c r="Z941">
        <v>0</v>
      </c>
    </row>
    <row r="942" spans="1:26" x14ac:dyDescent="0.3">
      <c r="A942">
        <v>3012023</v>
      </c>
      <c r="B942">
        <v>1</v>
      </c>
      <c r="C942" t="s">
        <v>75</v>
      </c>
      <c r="D942" t="s">
        <v>89</v>
      </c>
      <c r="E942" t="s">
        <v>134</v>
      </c>
      <c r="F942" t="s">
        <v>2936</v>
      </c>
      <c r="G942" t="s">
        <v>128</v>
      </c>
      <c r="H942" t="s">
        <v>58</v>
      </c>
      <c r="I942" t="s">
        <v>129</v>
      </c>
      <c r="J942" t="s">
        <v>130</v>
      </c>
      <c r="K942" t="s">
        <v>131</v>
      </c>
      <c r="L942" t="s">
        <v>2937</v>
      </c>
      <c r="M942" t="s">
        <v>2011</v>
      </c>
      <c r="N942">
        <v>1.32</v>
      </c>
      <c r="O942">
        <v>2</v>
      </c>
      <c r="P942">
        <v>5494</v>
      </c>
      <c r="Q942">
        <v>0</v>
      </c>
      <c r="R942">
        <v>0</v>
      </c>
      <c r="S942">
        <v>0</v>
      </c>
      <c r="T942">
        <v>0</v>
      </c>
      <c r="U942">
        <v>2.64</v>
      </c>
      <c r="V942">
        <v>7254.67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3003112</v>
      </c>
      <c r="B943">
        <v>1</v>
      </c>
      <c r="C943" t="s">
        <v>75</v>
      </c>
      <c r="D943" t="s">
        <v>88</v>
      </c>
      <c r="E943" t="s">
        <v>221</v>
      </c>
      <c r="F943" t="s">
        <v>2938</v>
      </c>
      <c r="G943" t="s">
        <v>378</v>
      </c>
      <c r="H943" t="s">
        <v>58</v>
      </c>
      <c r="I943" t="s">
        <v>129</v>
      </c>
      <c r="J943" t="s">
        <v>59</v>
      </c>
      <c r="K943" t="s">
        <v>131</v>
      </c>
      <c r="L943" t="s">
        <v>2939</v>
      </c>
      <c r="M943" t="s">
        <v>2940</v>
      </c>
      <c r="N943">
        <v>1.956</v>
      </c>
      <c r="O943">
        <v>4</v>
      </c>
      <c r="P943">
        <v>814</v>
      </c>
      <c r="Q943">
        <v>0</v>
      </c>
      <c r="R943">
        <v>0</v>
      </c>
      <c r="S943">
        <v>0</v>
      </c>
      <c r="T943">
        <v>0</v>
      </c>
      <c r="U943">
        <v>7.83</v>
      </c>
      <c r="V943">
        <v>1592.5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3012972</v>
      </c>
      <c r="B944">
        <v>1</v>
      </c>
      <c r="C944" t="s">
        <v>75</v>
      </c>
      <c r="D944" t="s">
        <v>82</v>
      </c>
      <c r="E944" t="s">
        <v>140</v>
      </c>
      <c r="F944" t="s">
        <v>2941</v>
      </c>
      <c r="G944" t="s">
        <v>142</v>
      </c>
      <c r="H944" t="s">
        <v>61</v>
      </c>
      <c r="I944" t="s">
        <v>129</v>
      </c>
      <c r="J944" t="s">
        <v>130</v>
      </c>
      <c r="K944" t="s">
        <v>131</v>
      </c>
      <c r="L944" t="s">
        <v>2942</v>
      </c>
      <c r="M944" t="s">
        <v>2943</v>
      </c>
      <c r="N944">
        <v>5.1959999999999997</v>
      </c>
      <c r="O944">
        <v>0</v>
      </c>
      <c r="P944">
        <v>86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446.82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3012780</v>
      </c>
      <c r="B945">
        <v>1</v>
      </c>
      <c r="C945" t="s">
        <v>106</v>
      </c>
      <c r="D945" t="s">
        <v>111</v>
      </c>
      <c r="E945" t="s">
        <v>140</v>
      </c>
      <c r="F945" t="s">
        <v>2944</v>
      </c>
      <c r="G945" t="s">
        <v>142</v>
      </c>
      <c r="H945" t="s">
        <v>61</v>
      </c>
      <c r="I945" t="s">
        <v>129</v>
      </c>
      <c r="J945" t="s">
        <v>130</v>
      </c>
      <c r="K945" t="s">
        <v>131</v>
      </c>
      <c r="L945" t="s">
        <v>2945</v>
      </c>
      <c r="M945" t="s">
        <v>2946</v>
      </c>
      <c r="N945">
        <v>3.6970000000000001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19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70.239999999999995</v>
      </c>
    </row>
    <row r="946" spans="1:26" x14ac:dyDescent="0.3">
      <c r="A946">
        <v>3011912</v>
      </c>
      <c r="B946">
        <v>1</v>
      </c>
      <c r="C946" t="s">
        <v>75</v>
      </c>
      <c r="D946" t="s">
        <v>92</v>
      </c>
      <c r="E946" t="s">
        <v>126</v>
      </c>
      <c r="F946" t="s">
        <v>2947</v>
      </c>
      <c r="G946" t="s">
        <v>128</v>
      </c>
      <c r="H946" t="s">
        <v>58</v>
      </c>
      <c r="I946" t="s">
        <v>129</v>
      </c>
      <c r="J946" t="s">
        <v>130</v>
      </c>
      <c r="K946" t="s">
        <v>131</v>
      </c>
      <c r="L946" t="s">
        <v>2948</v>
      </c>
      <c r="M946" t="s">
        <v>2949</v>
      </c>
      <c r="N946">
        <v>1.27</v>
      </c>
      <c r="O946">
        <v>15</v>
      </c>
      <c r="P946">
        <v>55</v>
      </c>
      <c r="Q946">
        <v>0</v>
      </c>
      <c r="R946">
        <v>0</v>
      </c>
      <c r="S946">
        <v>0</v>
      </c>
      <c r="T946">
        <v>0</v>
      </c>
      <c r="U946">
        <v>19.05</v>
      </c>
      <c r="V946">
        <v>69.849999999999994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3012368</v>
      </c>
      <c r="B947">
        <v>1</v>
      </c>
      <c r="C947" t="s">
        <v>106</v>
      </c>
      <c r="D947" t="s">
        <v>118</v>
      </c>
      <c r="E947" t="s">
        <v>153</v>
      </c>
      <c r="F947" t="s">
        <v>2950</v>
      </c>
      <c r="G947" t="s">
        <v>196</v>
      </c>
      <c r="H947" t="s">
        <v>58</v>
      </c>
      <c r="I947" t="s">
        <v>129</v>
      </c>
      <c r="J947" t="s">
        <v>130</v>
      </c>
      <c r="K947" t="s">
        <v>131</v>
      </c>
      <c r="L947" t="s">
        <v>2951</v>
      </c>
      <c r="M947" t="s">
        <v>2952</v>
      </c>
      <c r="N947">
        <v>1.1180000000000001</v>
      </c>
      <c r="O947">
        <v>0</v>
      </c>
      <c r="P947">
        <v>0</v>
      </c>
      <c r="Q947">
        <v>1</v>
      </c>
      <c r="R947">
        <v>193</v>
      </c>
      <c r="S947">
        <v>0</v>
      </c>
      <c r="T947">
        <v>0</v>
      </c>
      <c r="U947">
        <v>0</v>
      </c>
      <c r="V947">
        <v>0</v>
      </c>
      <c r="W947">
        <v>1.1200000000000001</v>
      </c>
      <c r="X947">
        <v>215.84</v>
      </c>
      <c r="Y947">
        <v>0</v>
      </c>
      <c r="Z947">
        <v>0</v>
      </c>
    </row>
    <row r="948" spans="1:26" x14ac:dyDescent="0.3">
      <c r="A948">
        <v>3015120</v>
      </c>
      <c r="B948">
        <v>1</v>
      </c>
      <c r="C948" t="s">
        <v>75</v>
      </c>
      <c r="D948" t="s">
        <v>95</v>
      </c>
      <c r="E948" t="s">
        <v>153</v>
      </c>
      <c r="F948" t="s">
        <v>2953</v>
      </c>
      <c r="G948" t="s">
        <v>1430</v>
      </c>
      <c r="H948" t="s">
        <v>58</v>
      </c>
      <c r="I948" t="s">
        <v>129</v>
      </c>
      <c r="J948" t="s">
        <v>130</v>
      </c>
      <c r="K948" t="s">
        <v>131</v>
      </c>
      <c r="L948" t="s">
        <v>2954</v>
      </c>
      <c r="M948" t="s">
        <v>2955</v>
      </c>
      <c r="N948">
        <v>5.282</v>
      </c>
      <c r="O948">
        <v>0</v>
      </c>
      <c r="P948">
        <v>59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311.64999999999998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3012370</v>
      </c>
      <c r="B949">
        <v>1</v>
      </c>
      <c r="C949" t="s">
        <v>106</v>
      </c>
      <c r="D949" t="s">
        <v>122</v>
      </c>
      <c r="E949" t="s">
        <v>145</v>
      </c>
      <c r="F949" t="s">
        <v>2956</v>
      </c>
      <c r="G949" t="s">
        <v>206</v>
      </c>
      <c r="H949" t="s">
        <v>61</v>
      </c>
      <c r="I949" t="s">
        <v>129</v>
      </c>
      <c r="J949" t="s">
        <v>130</v>
      </c>
      <c r="K949" t="s">
        <v>131</v>
      </c>
      <c r="L949" t="s">
        <v>2957</v>
      </c>
      <c r="M949" t="s">
        <v>2958</v>
      </c>
      <c r="N949">
        <v>2.5750000000000002</v>
      </c>
      <c r="O949">
        <v>0</v>
      </c>
      <c r="P949">
        <v>15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38.630000000000003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3001405</v>
      </c>
      <c r="B950">
        <v>1</v>
      </c>
      <c r="C950" t="s">
        <v>75</v>
      </c>
      <c r="D950" t="s">
        <v>78</v>
      </c>
      <c r="E950" t="s">
        <v>140</v>
      </c>
      <c r="F950" t="s">
        <v>2959</v>
      </c>
      <c r="G950" t="s">
        <v>161</v>
      </c>
      <c r="H950" t="s">
        <v>61</v>
      </c>
      <c r="I950" t="s">
        <v>129</v>
      </c>
      <c r="J950" t="s">
        <v>130</v>
      </c>
      <c r="K950" t="s">
        <v>131</v>
      </c>
      <c r="L950" t="s">
        <v>2960</v>
      </c>
      <c r="M950" t="s">
        <v>2961</v>
      </c>
      <c r="N950">
        <v>2.2330000000000001</v>
      </c>
      <c r="O950">
        <v>0</v>
      </c>
      <c r="P950">
        <v>165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368.45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3012936</v>
      </c>
      <c r="B951">
        <v>1</v>
      </c>
      <c r="C951" t="s">
        <v>75</v>
      </c>
      <c r="D951" t="s">
        <v>104</v>
      </c>
      <c r="E951" t="s">
        <v>140</v>
      </c>
      <c r="F951" t="s">
        <v>2962</v>
      </c>
      <c r="G951" t="s">
        <v>142</v>
      </c>
      <c r="H951" t="s">
        <v>61</v>
      </c>
      <c r="I951" t="s">
        <v>129</v>
      </c>
      <c r="J951" t="s">
        <v>130</v>
      </c>
      <c r="K951" t="s">
        <v>131</v>
      </c>
      <c r="L951" t="s">
        <v>2963</v>
      </c>
      <c r="M951" t="s">
        <v>2964</v>
      </c>
      <c r="N951">
        <v>6.7350000000000003</v>
      </c>
      <c r="O951">
        <v>0</v>
      </c>
      <c r="P951">
        <v>23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154.9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3012935</v>
      </c>
      <c r="B952">
        <v>1</v>
      </c>
      <c r="C952" t="s">
        <v>106</v>
      </c>
      <c r="D952" t="s">
        <v>122</v>
      </c>
      <c r="E952" t="s">
        <v>145</v>
      </c>
      <c r="F952" t="s">
        <v>2965</v>
      </c>
      <c r="G952" t="s">
        <v>206</v>
      </c>
      <c r="H952" t="s">
        <v>61</v>
      </c>
      <c r="I952" t="s">
        <v>129</v>
      </c>
      <c r="J952" t="s">
        <v>130</v>
      </c>
      <c r="K952" t="s">
        <v>131</v>
      </c>
      <c r="L952" t="s">
        <v>2966</v>
      </c>
      <c r="M952" t="s">
        <v>2967</v>
      </c>
      <c r="N952">
        <v>2.3759999999999999</v>
      </c>
      <c r="O952">
        <v>0</v>
      </c>
      <c r="P952">
        <v>1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2.38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3010936</v>
      </c>
      <c r="B953">
        <v>1</v>
      </c>
      <c r="C953" t="s">
        <v>75</v>
      </c>
      <c r="D953" t="s">
        <v>91</v>
      </c>
      <c r="E953" t="s">
        <v>140</v>
      </c>
      <c r="F953" t="s">
        <v>2968</v>
      </c>
      <c r="G953" t="s">
        <v>142</v>
      </c>
      <c r="H953" t="s">
        <v>61</v>
      </c>
      <c r="I953" t="s">
        <v>129</v>
      </c>
      <c r="J953" t="s">
        <v>130</v>
      </c>
      <c r="K953" t="s">
        <v>131</v>
      </c>
      <c r="L953" t="s">
        <v>2969</v>
      </c>
      <c r="M953" t="s">
        <v>2970</v>
      </c>
      <c r="N953">
        <v>2.8639999999999999</v>
      </c>
      <c r="O953">
        <v>0</v>
      </c>
      <c r="P953">
        <v>58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166.11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3012903</v>
      </c>
      <c r="B954">
        <v>1</v>
      </c>
      <c r="C954" t="s">
        <v>106</v>
      </c>
      <c r="D954" t="s">
        <v>122</v>
      </c>
      <c r="E954" t="s">
        <v>221</v>
      </c>
      <c r="F954" t="s">
        <v>2971</v>
      </c>
      <c r="G954" t="s">
        <v>128</v>
      </c>
      <c r="H954" t="s">
        <v>58</v>
      </c>
      <c r="I954" t="s">
        <v>129</v>
      </c>
      <c r="J954" t="s">
        <v>130</v>
      </c>
      <c r="K954" t="s">
        <v>131</v>
      </c>
      <c r="L954" t="s">
        <v>2972</v>
      </c>
      <c r="M954" t="s">
        <v>2973</v>
      </c>
      <c r="N954">
        <v>0.72199999999999998</v>
      </c>
      <c r="O954">
        <v>20</v>
      </c>
      <c r="P954">
        <v>111</v>
      </c>
      <c r="Q954">
        <v>0</v>
      </c>
      <c r="R954">
        <v>0</v>
      </c>
      <c r="S954">
        <v>0</v>
      </c>
      <c r="T954">
        <v>0</v>
      </c>
      <c r="U954">
        <v>14.44</v>
      </c>
      <c r="V954">
        <v>80.14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3011017</v>
      </c>
      <c r="B955">
        <v>1</v>
      </c>
      <c r="C955" t="s">
        <v>106</v>
      </c>
      <c r="D955" t="s">
        <v>121</v>
      </c>
      <c r="E955" t="s">
        <v>140</v>
      </c>
      <c r="F955" t="s">
        <v>2974</v>
      </c>
      <c r="G955" t="s">
        <v>147</v>
      </c>
      <c r="H955" t="s">
        <v>61</v>
      </c>
      <c r="I955" t="s">
        <v>129</v>
      </c>
      <c r="J955" t="s">
        <v>130</v>
      </c>
      <c r="K955" t="s">
        <v>131</v>
      </c>
      <c r="L955" t="s">
        <v>2975</v>
      </c>
      <c r="M955" t="s">
        <v>2976</v>
      </c>
      <c r="N955">
        <v>2.2519999999999998</v>
      </c>
      <c r="O955">
        <v>0</v>
      </c>
      <c r="P955">
        <v>170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382.82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3011787</v>
      </c>
      <c r="B956">
        <v>1</v>
      </c>
      <c r="C956" t="s">
        <v>75</v>
      </c>
      <c r="D956" t="s">
        <v>84</v>
      </c>
      <c r="E956" t="s">
        <v>145</v>
      </c>
      <c r="F956" t="s">
        <v>2977</v>
      </c>
      <c r="G956" t="s">
        <v>256</v>
      </c>
      <c r="H956" t="s">
        <v>61</v>
      </c>
      <c r="I956" t="s">
        <v>129</v>
      </c>
      <c r="J956" t="s">
        <v>130</v>
      </c>
      <c r="K956" t="s">
        <v>131</v>
      </c>
      <c r="L956" t="s">
        <v>2978</v>
      </c>
      <c r="M956" t="s">
        <v>2979</v>
      </c>
      <c r="N956">
        <v>2.5859999999999999</v>
      </c>
      <c r="O956">
        <v>0</v>
      </c>
      <c r="P956">
        <v>4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10.34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3012470</v>
      </c>
      <c r="B957">
        <v>1</v>
      </c>
      <c r="C957" t="s">
        <v>75</v>
      </c>
      <c r="D957" t="s">
        <v>83</v>
      </c>
      <c r="E957" t="s">
        <v>145</v>
      </c>
      <c r="F957" t="s">
        <v>2980</v>
      </c>
      <c r="G957" t="s">
        <v>256</v>
      </c>
      <c r="H957" t="s">
        <v>61</v>
      </c>
      <c r="I957" t="s">
        <v>129</v>
      </c>
      <c r="J957" t="s">
        <v>130</v>
      </c>
      <c r="K957" t="s">
        <v>131</v>
      </c>
      <c r="L957" t="s">
        <v>2981</v>
      </c>
      <c r="M957" t="s">
        <v>2982</v>
      </c>
      <c r="N957">
        <v>5.8129999999999997</v>
      </c>
      <c r="O957">
        <v>0</v>
      </c>
      <c r="P957">
        <v>0</v>
      </c>
      <c r="Q957">
        <v>0</v>
      </c>
      <c r="R957">
        <v>2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11.63</v>
      </c>
      <c r="Y957">
        <v>0</v>
      </c>
      <c r="Z957">
        <v>0</v>
      </c>
    </row>
    <row r="958" spans="1:26" x14ac:dyDescent="0.3">
      <c r="A958">
        <v>3010239</v>
      </c>
      <c r="B958">
        <v>1</v>
      </c>
      <c r="C958" t="s">
        <v>75</v>
      </c>
      <c r="D958" t="s">
        <v>94</v>
      </c>
      <c r="E958" t="s">
        <v>169</v>
      </c>
      <c r="F958" t="s">
        <v>2983</v>
      </c>
      <c r="G958" t="s">
        <v>136</v>
      </c>
      <c r="H958" t="s">
        <v>61</v>
      </c>
      <c r="I958" t="s">
        <v>129</v>
      </c>
      <c r="J958" t="s">
        <v>130</v>
      </c>
      <c r="K958" t="s">
        <v>137</v>
      </c>
      <c r="L958" t="s">
        <v>2984</v>
      </c>
      <c r="M958" t="s">
        <v>2985</v>
      </c>
      <c r="N958">
        <v>5.5529999999999999</v>
      </c>
      <c r="O958">
        <v>0</v>
      </c>
      <c r="P958">
        <v>0</v>
      </c>
      <c r="Q958">
        <v>0</v>
      </c>
      <c r="R958">
        <v>40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222.12</v>
      </c>
      <c r="Y958">
        <v>0</v>
      </c>
      <c r="Z958">
        <v>0</v>
      </c>
    </row>
    <row r="959" spans="1:26" x14ac:dyDescent="0.3">
      <c r="A959">
        <v>3011064</v>
      </c>
      <c r="B959">
        <v>1</v>
      </c>
      <c r="C959" t="s">
        <v>75</v>
      </c>
      <c r="D959" t="s">
        <v>83</v>
      </c>
      <c r="E959" t="s">
        <v>145</v>
      </c>
      <c r="F959" t="s">
        <v>2986</v>
      </c>
      <c r="G959" t="s">
        <v>206</v>
      </c>
      <c r="H959" t="s">
        <v>61</v>
      </c>
      <c r="I959" t="s">
        <v>129</v>
      </c>
      <c r="J959" t="s">
        <v>130</v>
      </c>
      <c r="K959" t="s">
        <v>131</v>
      </c>
      <c r="L959" t="s">
        <v>2987</v>
      </c>
      <c r="M959" t="s">
        <v>2988</v>
      </c>
      <c r="N959">
        <v>6.2539999999999996</v>
      </c>
      <c r="O959">
        <v>0</v>
      </c>
      <c r="P959">
        <v>0</v>
      </c>
      <c r="Q959">
        <v>0</v>
      </c>
      <c r="R959">
        <v>7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43.77</v>
      </c>
      <c r="Y959">
        <v>0</v>
      </c>
      <c r="Z959">
        <v>0</v>
      </c>
    </row>
    <row r="960" spans="1:26" x14ac:dyDescent="0.3">
      <c r="A960">
        <v>3011061</v>
      </c>
      <c r="B960">
        <v>1</v>
      </c>
      <c r="C960" t="s">
        <v>75</v>
      </c>
      <c r="D960" t="s">
        <v>94</v>
      </c>
      <c r="E960" t="s">
        <v>140</v>
      </c>
      <c r="F960" t="s">
        <v>2989</v>
      </c>
      <c r="G960" t="s">
        <v>142</v>
      </c>
      <c r="H960" t="s">
        <v>61</v>
      </c>
      <c r="I960" t="s">
        <v>129</v>
      </c>
      <c r="J960" t="s">
        <v>130</v>
      </c>
      <c r="K960" t="s">
        <v>131</v>
      </c>
      <c r="L960" t="s">
        <v>2990</v>
      </c>
      <c r="M960" t="s">
        <v>2991</v>
      </c>
      <c r="N960">
        <v>3.3239999999999998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39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129.63</v>
      </c>
    </row>
    <row r="961" spans="1:26" x14ac:dyDescent="0.3">
      <c r="A961">
        <v>3008335</v>
      </c>
      <c r="B961">
        <v>1</v>
      </c>
      <c r="C961" t="s">
        <v>75</v>
      </c>
      <c r="D961" t="s">
        <v>81</v>
      </c>
      <c r="E961" t="s">
        <v>140</v>
      </c>
      <c r="F961" t="s">
        <v>2992</v>
      </c>
      <c r="G961" t="s">
        <v>192</v>
      </c>
      <c r="H961" t="s">
        <v>61</v>
      </c>
      <c r="I961" t="s">
        <v>129</v>
      </c>
      <c r="J961" t="s">
        <v>130</v>
      </c>
      <c r="K961" t="s">
        <v>137</v>
      </c>
      <c r="L961" t="s">
        <v>2993</v>
      </c>
      <c r="M961" t="s">
        <v>2994</v>
      </c>
      <c r="N961">
        <v>5.0209999999999999</v>
      </c>
      <c r="O961">
        <v>0</v>
      </c>
      <c r="P961">
        <v>141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707.94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3012415</v>
      </c>
      <c r="B962">
        <v>1</v>
      </c>
      <c r="C962" t="s">
        <v>75</v>
      </c>
      <c r="D962" t="s">
        <v>78</v>
      </c>
      <c r="E962" t="s">
        <v>140</v>
      </c>
      <c r="F962" t="s">
        <v>2995</v>
      </c>
      <c r="G962" t="s">
        <v>161</v>
      </c>
      <c r="H962" t="s">
        <v>61</v>
      </c>
      <c r="I962" t="s">
        <v>129</v>
      </c>
      <c r="J962" t="s">
        <v>130</v>
      </c>
      <c r="K962" t="s">
        <v>131</v>
      </c>
      <c r="L962" t="s">
        <v>2996</v>
      </c>
      <c r="M962" t="s">
        <v>2997</v>
      </c>
      <c r="N962">
        <v>0.11</v>
      </c>
      <c r="O962">
        <v>0</v>
      </c>
      <c r="P962">
        <v>110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12.06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3019939</v>
      </c>
      <c r="B963">
        <v>1</v>
      </c>
      <c r="C963" t="s">
        <v>75</v>
      </c>
      <c r="D963" t="s">
        <v>83</v>
      </c>
      <c r="E963" t="s">
        <v>164</v>
      </c>
      <c r="F963" t="s">
        <v>2998</v>
      </c>
      <c r="G963" t="s">
        <v>378</v>
      </c>
      <c r="H963" t="s">
        <v>61</v>
      </c>
      <c r="I963" t="s">
        <v>129</v>
      </c>
      <c r="J963" t="s">
        <v>130</v>
      </c>
      <c r="K963" t="s">
        <v>131</v>
      </c>
      <c r="L963" t="s">
        <v>2999</v>
      </c>
      <c r="M963" t="s">
        <v>3000</v>
      </c>
      <c r="N963">
        <v>8.2850000000000001</v>
      </c>
      <c r="O963">
        <v>0</v>
      </c>
      <c r="P963">
        <v>0</v>
      </c>
      <c r="Q963">
        <v>0</v>
      </c>
      <c r="R963">
        <v>4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33.14</v>
      </c>
      <c r="Y963">
        <v>0</v>
      </c>
      <c r="Z963">
        <v>0</v>
      </c>
    </row>
    <row r="964" spans="1:26" x14ac:dyDescent="0.3">
      <c r="A964">
        <v>3008256</v>
      </c>
      <c r="B964">
        <v>1</v>
      </c>
      <c r="C964" t="s">
        <v>75</v>
      </c>
      <c r="D964" t="s">
        <v>78</v>
      </c>
      <c r="E964" t="s">
        <v>153</v>
      </c>
      <c r="F964" t="s">
        <v>3001</v>
      </c>
      <c r="G964" t="s">
        <v>374</v>
      </c>
      <c r="H964" t="s">
        <v>58</v>
      </c>
      <c r="I964" t="s">
        <v>129</v>
      </c>
      <c r="J964" t="s">
        <v>130</v>
      </c>
      <c r="K964" t="s">
        <v>137</v>
      </c>
      <c r="L964" t="s">
        <v>3002</v>
      </c>
      <c r="M964" t="s">
        <v>3003</v>
      </c>
      <c r="N964">
        <v>6.3159999999999998</v>
      </c>
      <c r="O964">
        <v>0</v>
      </c>
      <c r="P964">
        <v>633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3998.1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3012954</v>
      </c>
      <c r="B965">
        <v>1</v>
      </c>
      <c r="C965" t="s">
        <v>75</v>
      </c>
      <c r="D965" t="s">
        <v>91</v>
      </c>
      <c r="E965" t="s">
        <v>164</v>
      </c>
      <c r="F965" t="s">
        <v>3004</v>
      </c>
      <c r="G965" t="s">
        <v>185</v>
      </c>
      <c r="H965" t="s">
        <v>61</v>
      </c>
      <c r="I965" t="s">
        <v>129</v>
      </c>
      <c r="J965" t="s">
        <v>130</v>
      </c>
      <c r="K965" t="s">
        <v>131</v>
      </c>
      <c r="L965" t="s">
        <v>3005</v>
      </c>
      <c r="M965" t="s">
        <v>3006</v>
      </c>
      <c r="N965">
        <v>3.0659999999999998</v>
      </c>
      <c r="O965">
        <v>0</v>
      </c>
      <c r="P965">
        <v>43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131.83000000000001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3008251</v>
      </c>
      <c r="B966">
        <v>1</v>
      </c>
      <c r="C966" t="s">
        <v>75</v>
      </c>
      <c r="D966" t="s">
        <v>81</v>
      </c>
      <c r="E966" t="s">
        <v>153</v>
      </c>
      <c r="F966" t="s">
        <v>3007</v>
      </c>
      <c r="G966" t="s">
        <v>136</v>
      </c>
      <c r="H966" t="s">
        <v>58</v>
      </c>
      <c r="I966" t="s">
        <v>129</v>
      </c>
      <c r="J966" t="s">
        <v>130</v>
      </c>
      <c r="K966" t="s">
        <v>137</v>
      </c>
      <c r="L966" t="s">
        <v>3008</v>
      </c>
      <c r="M966" t="s">
        <v>3009</v>
      </c>
      <c r="N966">
        <v>6.6580000000000004</v>
      </c>
      <c r="O966">
        <v>0</v>
      </c>
      <c r="P966">
        <v>362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2410.0700000000002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3002367</v>
      </c>
      <c r="B967">
        <v>1</v>
      </c>
      <c r="C967" t="s">
        <v>75</v>
      </c>
      <c r="D967" t="s">
        <v>91</v>
      </c>
      <c r="E967" t="s">
        <v>153</v>
      </c>
      <c r="F967" t="s">
        <v>3010</v>
      </c>
      <c r="G967" t="s">
        <v>128</v>
      </c>
      <c r="H967" t="s">
        <v>58</v>
      </c>
      <c r="I967" t="s">
        <v>129</v>
      </c>
      <c r="J967" t="s">
        <v>130</v>
      </c>
      <c r="K967" t="s">
        <v>131</v>
      </c>
      <c r="L967" t="s">
        <v>3011</v>
      </c>
      <c r="M967" t="s">
        <v>3012</v>
      </c>
      <c r="N967">
        <v>2.5070000000000001</v>
      </c>
      <c r="O967">
        <v>0</v>
      </c>
      <c r="P967">
        <v>783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1963.25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3011109</v>
      </c>
      <c r="B968">
        <v>1</v>
      </c>
      <c r="C968" t="s">
        <v>75</v>
      </c>
      <c r="D968" t="s">
        <v>99</v>
      </c>
      <c r="E968" t="s">
        <v>221</v>
      </c>
      <c r="F968" t="s">
        <v>3013</v>
      </c>
      <c r="G968" t="s">
        <v>128</v>
      </c>
      <c r="H968" t="s">
        <v>58</v>
      </c>
      <c r="I968" t="s">
        <v>129</v>
      </c>
      <c r="J968" t="s">
        <v>130</v>
      </c>
      <c r="K968" t="s">
        <v>131</v>
      </c>
      <c r="L968" t="s">
        <v>3014</v>
      </c>
      <c r="M968" t="s">
        <v>3015</v>
      </c>
      <c r="N968">
        <v>3.2330000000000001</v>
      </c>
      <c r="O968">
        <v>0</v>
      </c>
      <c r="P968">
        <v>4</v>
      </c>
      <c r="Q968">
        <v>0</v>
      </c>
      <c r="R968">
        <v>0</v>
      </c>
      <c r="S968">
        <v>12</v>
      </c>
      <c r="T968">
        <v>328</v>
      </c>
      <c r="U968">
        <v>0</v>
      </c>
      <c r="V968">
        <v>12.93</v>
      </c>
      <c r="W968">
        <v>0</v>
      </c>
      <c r="X968">
        <v>0</v>
      </c>
      <c r="Y968">
        <v>38.79</v>
      </c>
      <c r="Z968">
        <v>1060.28</v>
      </c>
    </row>
    <row r="969" spans="1:26" x14ac:dyDescent="0.3">
      <c r="A969">
        <v>3012422</v>
      </c>
      <c r="B969">
        <v>1</v>
      </c>
      <c r="C969" t="s">
        <v>75</v>
      </c>
      <c r="D969" t="s">
        <v>78</v>
      </c>
      <c r="E969" t="s">
        <v>145</v>
      </c>
      <c r="F969" t="s">
        <v>3016</v>
      </c>
      <c r="G969" t="s">
        <v>147</v>
      </c>
      <c r="H969" t="s">
        <v>61</v>
      </c>
      <c r="I969" t="s">
        <v>129</v>
      </c>
      <c r="J969" t="s">
        <v>130</v>
      </c>
      <c r="K969" t="s">
        <v>131</v>
      </c>
      <c r="L969" t="s">
        <v>3017</v>
      </c>
      <c r="M969" t="s">
        <v>3018</v>
      </c>
      <c r="N969">
        <v>1.1659999999999999</v>
      </c>
      <c r="O969">
        <v>0</v>
      </c>
      <c r="P969">
        <v>10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11.66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3003449</v>
      </c>
      <c r="B970">
        <v>1</v>
      </c>
      <c r="C970" t="s">
        <v>106</v>
      </c>
      <c r="D970" t="s">
        <v>122</v>
      </c>
      <c r="E970" t="s">
        <v>145</v>
      </c>
      <c r="F970" t="s">
        <v>3019</v>
      </c>
      <c r="G970" t="s">
        <v>256</v>
      </c>
      <c r="H970" t="s">
        <v>61</v>
      </c>
      <c r="I970" t="s">
        <v>129</v>
      </c>
      <c r="J970" t="s">
        <v>130</v>
      </c>
      <c r="K970" t="s">
        <v>131</v>
      </c>
      <c r="L970" t="s">
        <v>3020</v>
      </c>
      <c r="M970" t="s">
        <v>3021</v>
      </c>
      <c r="N970">
        <v>0.89200000000000002</v>
      </c>
      <c r="O970">
        <v>0</v>
      </c>
      <c r="P970">
        <v>3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2.68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3011730</v>
      </c>
      <c r="B971">
        <v>1</v>
      </c>
      <c r="C971" t="s">
        <v>106</v>
      </c>
      <c r="D971" t="s">
        <v>105</v>
      </c>
      <c r="E971" t="s">
        <v>153</v>
      </c>
      <c r="F971" t="s">
        <v>3022</v>
      </c>
      <c r="G971" t="s">
        <v>196</v>
      </c>
      <c r="H971" t="s">
        <v>58</v>
      </c>
      <c r="I971" t="s">
        <v>129</v>
      </c>
      <c r="J971" t="s">
        <v>130</v>
      </c>
      <c r="K971" t="s">
        <v>131</v>
      </c>
      <c r="L971" t="s">
        <v>3023</v>
      </c>
      <c r="M971" t="s">
        <v>3024</v>
      </c>
      <c r="N971">
        <v>1.3720000000000001</v>
      </c>
      <c r="O971">
        <v>0</v>
      </c>
      <c r="P971">
        <v>0</v>
      </c>
      <c r="Q971">
        <v>6</v>
      </c>
      <c r="R971">
        <v>41</v>
      </c>
      <c r="S971">
        <v>0</v>
      </c>
      <c r="T971">
        <v>0</v>
      </c>
      <c r="U971">
        <v>0</v>
      </c>
      <c r="V971">
        <v>0</v>
      </c>
      <c r="W971">
        <v>8.23</v>
      </c>
      <c r="X971">
        <v>56.25</v>
      </c>
      <c r="Y971">
        <v>0</v>
      </c>
      <c r="Z971">
        <v>0</v>
      </c>
    </row>
    <row r="972" spans="1:26" x14ac:dyDescent="0.3">
      <c r="A972">
        <v>3011812</v>
      </c>
      <c r="B972">
        <v>1</v>
      </c>
      <c r="C972" t="s">
        <v>106</v>
      </c>
      <c r="D972" t="s">
        <v>115</v>
      </c>
      <c r="E972" t="s">
        <v>169</v>
      </c>
      <c r="F972" t="s">
        <v>3025</v>
      </c>
      <c r="G972" t="s">
        <v>161</v>
      </c>
      <c r="H972" t="s">
        <v>61</v>
      </c>
      <c r="I972" t="s">
        <v>129</v>
      </c>
      <c r="J972" t="s">
        <v>130</v>
      </c>
      <c r="K972" t="s">
        <v>131</v>
      </c>
      <c r="L972" t="s">
        <v>3026</v>
      </c>
      <c r="M972" t="s">
        <v>3027</v>
      </c>
      <c r="N972">
        <v>0.372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222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82.57</v>
      </c>
    </row>
    <row r="973" spans="1:26" x14ac:dyDescent="0.3">
      <c r="A973">
        <v>3011156</v>
      </c>
      <c r="B973">
        <v>1</v>
      </c>
      <c r="C973" t="s">
        <v>75</v>
      </c>
      <c r="D973" t="s">
        <v>95</v>
      </c>
      <c r="E973" t="s">
        <v>145</v>
      </c>
      <c r="F973" t="s">
        <v>3028</v>
      </c>
      <c r="G973" t="s">
        <v>206</v>
      </c>
      <c r="H973" t="s">
        <v>61</v>
      </c>
      <c r="I973" t="s">
        <v>129</v>
      </c>
      <c r="J973" t="s">
        <v>130</v>
      </c>
      <c r="K973" t="s">
        <v>131</v>
      </c>
      <c r="L973" t="s">
        <v>3029</v>
      </c>
      <c r="M973" t="s">
        <v>3030</v>
      </c>
      <c r="N973">
        <v>2.2890000000000001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2.29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3011157</v>
      </c>
      <c r="B974">
        <v>1</v>
      </c>
      <c r="C974" t="s">
        <v>75</v>
      </c>
      <c r="D974" t="s">
        <v>91</v>
      </c>
      <c r="E974" t="s">
        <v>145</v>
      </c>
      <c r="F974" t="s">
        <v>3031</v>
      </c>
      <c r="G974" t="s">
        <v>147</v>
      </c>
      <c r="H974" t="s">
        <v>61</v>
      </c>
      <c r="I974" t="s">
        <v>129</v>
      </c>
      <c r="J974" t="s">
        <v>130</v>
      </c>
      <c r="K974" t="s">
        <v>131</v>
      </c>
      <c r="L974" t="s">
        <v>3032</v>
      </c>
      <c r="M974" t="s">
        <v>3033</v>
      </c>
      <c r="N974">
        <v>5.2210000000000001</v>
      </c>
      <c r="O974">
        <v>0</v>
      </c>
      <c r="P974">
        <v>3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15.66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3011162</v>
      </c>
      <c r="B975">
        <v>1</v>
      </c>
      <c r="C975" t="s">
        <v>75</v>
      </c>
      <c r="D975" t="s">
        <v>77</v>
      </c>
      <c r="E975" t="s">
        <v>145</v>
      </c>
      <c r="F975" t="s">
        <v>3034</v>
      </c>
      <c r="G975" t="s">
        <v>147</v>
      </c>
      <c r="H975" t="s">
        <v>61</v>
      </c>
      <c r="I975" t="s">
        <v>129</v>
      </c>
      <c r="J975" t="s">
        <v>130</v>
      </c>
      <c r="K975" t="s">
        <v>131</v>
      </c>
      <c r="L975" t="s">
        <v>3035</v>
      </c>
      <c r="M975" t="s">
        <v>3036</v>
      </c>
      <c r="N975">
        <v>2.093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2.09</v>
      </c>
    </row>
    <row r="976" spans="1:26" x14ac:dyDescent="0.3">
      <c r="A976">
        <v>3012964</v>
      </c>
      <c r="B976">
        <v>1</v>
      </c>
      <c r="C976" t="s">
        <v>75</v>
      </c>
      <c r="D976" t="s">
        <v>83</v>
      </c>
      <c r="E976" t="s">
        <v>145</v>
      </c>
      <c r="F976" t="s">
        <v>3037</v>
      </c>
      <c r="G976" t="s">
        <v>206</v>
      </c>
      <c r="H976" t="s">
        <v>61</v>
      </c>
      <c r="I976" t="s">
        <v>129</v>
      </c>
      <c r="J976" t="s">
        <v>130</v>
      </c>
      <c r="K976" t="s">
        <v>131</v>
      </c>
      <c r="L976" t="s">
        <v>3038</v>
      </c>
      <c r="M976" t="s">
        <v>3039</v>
      </c>
      <c r="N976">
        <v>7.12</v>
      </c>
      <c r="O976">
        <v>0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7.12</v>
      </c>
      <c r="Y976">
        <v>0</v>
      </c>
      <c r="Z976">
        <v>0</v>
      </c>
    </row>
    <row r="977" spans="1:26" x14ac:dyDescent="0.3">
      <c r="A977">
        <v>3011799</v>
      </c>
      <c r="B977">
        <v>1</v>
      </c>
      <c r="C977" t="s">
        <v>75</v>
      </c>
      <c r="D977" t="s">
        <v>97</v>
      </c>
      <c r="E977" t="s">
        <v>145</v>
      </c>
      <c r="F977" t="s">
        <v>3040</v>
      </c>
      <c r="G977" t="s">
        <v>206</v>
      </c>
      <c r="H977" t="s">
        <v>61</v>
      </c>
      <c r="I977" t="s">
        <v>129</v>
      </c>
      <c r="J977" t="s">
        <v>130</v>
      </c>
      <c r="K977" t="s">
        <v>131</v>
      </c>
      <c r="L977" t="s">
        <v>3041</v>
      </c>
      <c r="M977" t="s">
        <v>3042</v>
      </c>
      <c r="N977">
        <v>1.7210000000000001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1.72</v>
      </c>
      <c r="W977">
        <v>0</v>
      </c>
      <c r="X977">
        <v>0</v>
      </c>
      <c r="Y977">
        <v>0</v>
      </c>
      <c r="Z977">
        <v>0</v>
      </c>
    </row>
    <row r="978" spans="1:26" x14ac:dyDescent="0.3">
      <c r="A978">
        <v>3012433</v>
      </c>
      <c r="B978">
        <v>1</v>
      </c>
      <c r="C978" t="s">
        <v>75</v>
      </c>
      <c r="D978" t="s">
        <v>104</v>
      </c>
      <c r="E978" t="s">
        <v>140</v>
      </c>
      <c r="F978" t="s">
        <v>3043</v>
      </c>
      <c r="G978" t="s">
        <v>185</v>
      </c>
      <c r="H978" t="s">
        <v>61</v>
      </c>
      <c r="I978" t="s">
        <v>129</v>
      </c>
      <c r="J978" t="s">
        <v>130</v>
      </c>
      <c r="K978" t="s">
        <v>131</v>
      </c>
      <c r="L978" t="s">
        <v>3044</v>
      </c>
      <c r="M978" t="s">
        <v>3045</v>
      </c>
      <c r="N978">
        <v>3.9870000000000001</v>
      </c>
      <c r="O978">
        <v>0</v>
      </c>
      <c r="P978">
        <v>109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434.58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3011984</v>
      </c>
      <c r="B979">
        <v>1</v>
      </c>
      <c r="C979" t="s">
        <v>75</v>
      </c>
      <c r="D979" t="s">
        <v>83</v>
      </c>
      <c r="E979" t="s">
        <v>140</v>
      </c>
      <c r="F979" t="s">
        <v>3046</v>
      </c>
      <c r="G979" t="s">
        <v>161</v>
      </c>
      <c r="H979" t="s">
        <v>61</v>
      </c>
      <c r="I979" t="s">
        <v>129</v>
      </c>
      <c r="J979" t="s">
        <v>130</v>
      </c>
      <c r="K979" t="s">
        <v>131</v>
      </c>
      <c r="L979" t="s">
        <v>3047</v>
      </c>
      <c r="M979" t="s">
        <v>3048</v>
      </c>
      <c r="N979">
        <v>9.3629999999999995</v>
      </c>
      <c r="O979">
        <v>0</v>
      </c>
      <c r="P979">
        <v>0</v>
      </c>
      <c r="Q979">
        <v>0</v>
      </c>
      <c r="R979">
        <v>12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112.35</v>
      </c>
      <c r="Y979">
        <v>0</v>
      </c>
      <c r="Z979">
        <v>0</v>
      </c>
    </row>
    <row r="980" spans="1:26" x14ac:dyDescent="0.3">
      <c r="A980">
        <v>3009412</v>
      </c>
      <c r="B980">
        <v>1</v>
      </c>
      <c r="C980" t="s">
        <v>106</v>
      </c>
      <c r="D980" t="s">
        <v>117</v>
      </c>
      <c r="E980" t="s">
        <v>153</v>
      </c>
      <c r="F980" t="s">
        <v>3049</v>
      </c>
      <c r="G980" t="s">
        <v>452</v>
      </c>
      <c r="H980" t="s">
        <v>58</v>
      </c>
      <c r="I980" t="s">
        <v>129</v>
      </c>
      <c r="J980" t="s">
        <v>130</v>
      </c>
      <c r="K980" t="s">
        <v>131</v>
      </c>
      <c r="L980" t="s">
        <v>3050</v>
      </c>
      <c r="M980" t="s">
        <v>3051</v>
      </c>
      <c r="N980">
        <v>6.6180000000000003</v>
      </c>
      <c r="O980">
        <v>0</v>
      </c>
      <c r="P980">
        <v>141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933.17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3011877</v>
      </c>
      <c r="B981">
        <v>1</v>
      </c>
      <c r="C981" t="s">
        <v>106</v>
      </c>
      <c r="D981" t="s">
        <v>121</v>
      </c>
      <c r="E981" t="s">
        <v>153</v>
      </c>
      <c r="F981" t="s">
        <v>3052</v>
      </c>
      <c r="G981" t="s">
        <v>128</v>
      </c>
      <c r="H981" t="s">
        <v>58</v>
      </c>
      <c r="I981" t="s">
        <v>129</v>
      </c>
      <c r="J981" t="s">
        <v>130</v>
      </c>
      <c r="K981" t="s">
        <v>131</v>
      </c>
      <c r="L981" t="s">
        <v>3053</v>
      </c>
      <c r="M981" t="s">
        <v>3054</v>
      </c>
      <c r="N981">
        <v>1.341</v>
      </c>
      <c r="O981">
        <v>0</v>
      </c>
      <c r="P981">
        <v>308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413.15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3012475</v>
      </c>
      <c r="B982">
        <v>1</v>
      </c>
      <c r="C982" t="s">
        <v>75</v>
      </c>
      <c r="D982" t="s">
        <v>84</v>
      </c>
      <c r="E982" t="s">
        <v>145</v>
      </c>
      <c r="F982" t="s">
        <v>3055</v>
      </c>
      <c r="G982" t="s">
        <v>206</v>
      </c>
      <c r="H982" t="s">
        <v>61</v>
      </c>
      <c r="I982" t="s">
        <v>129</v>
      </c>
      <c r="J982" t="s">
        <v>130</v>
      </c>
      <c r="K982" t="s">
        <v>131</v>
      </c>
      <c r="L982" t="s">
        <v>3056</v>
      </c>
      <c r="M982" t="s">
        <v>3057</v>
      </c>
      <c r="N982">
        <v>2.6280000000000001</v>
      </c>
      <c r="O982">
        <v>0</v>
      </c>
      <c r="P982">
        <v>2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5.26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3013008</v>
      </c>
      <c r="B983">
        <v>1</v>
      </c>
      <c r="C983" t="s">
        <v>75</v>
      </c>
      <c r="D983" t="s">
        <v>91</v>
      </c>
      <c r="E983" t="s">
        <v>145</v>
      </c>
      <c r="F983" t="s">
        <v>3058</v>
      </c>
      <c r="G983" t="s">
        <v>256</v>
      </c>
      <c r="H983" t="s">
        <v>61</v>
      </c>
      <c r="I983" t="s">
        <v>129</v>
      </c>
      <c r="J983" t="s">
        <v>130</v>
      </c>
      <c r="K983" t="s">
        <v>131</v>
      </c>
      <c r="L983" t="s">
        <v>3059</v>
      </c>
      <c r="M983" t="s">
        <v>3060</v>
      </c>
      <c r="N983">
        <v>0.98699999999999999</v>
      </c>
      <c r="O983">
        <v>0</v>
      </c>
      <c r="P983">
        <v>2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1.97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3008263</v>
      </c>
      <c r="B984">
        <v>1</v>
      </c>
      <c r="C984" t="s">
        <v>75</v>
      </c>
      <c r="D984" t="s">
        <v>78</v>
      </c>
      <c r="E984" t="s">
        <v>153</v>
      </c>
      <c r="F984" t="s">
        <v>3061</v>
      </c>
      <c r="G984" t="s">
        <v>136</v>
      </c>
      <c r="H984" t="s">
        <v>58</v>
      </c>
      <c r="I984" t="s">
        <v>129</v>
      </c>
      <c r="J984" t="s">
        <v>130</v>
      </c>
      <c r="K984" t="s">
        <v>137</v>
      </c>
      <c r="L984" t="s">
        <v>3062</v>
      </c>
      <c r="M984" t="s">
        <v>3063</v>
      </c>
      <c r="N984">
        <v>6.1</v>
      </c>
      <c r="O984">
        <v>0</v>
      </c>
      <c r="P984">
        <v>408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2488.8000000000002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3003679</v>
      </c>
      <c r="B985">
        <v>1</v>
      </c>
      <c r="C985" t="s">
        <v>75</v>
      </c>
      <c r="D985" t="s">
        <v>84</v>
      </c>
      <c r="E985" t="s">
        <v>134</v>
      </c>
      <c r="F985" t="s">
        <v>3064</v>
      </c>
      <c r="G985" t="s">
        <v>602</v>
      </c>
      <c r="H985" t="s">
        <v>58</v>
      </c>
      <c r="I985" t="s">
        <v>129</v>
      </c>
      <c r="J985" t="s">
        <v>130</v>
      </c>
      <c r="K985" t="s">
        <v>131</v>
      </c>
      <c r="L985" t="s">
        <v>3065</v>
      </c>
      <c r="M985" t="s">
        <v>3066</v>
      </c>
      <c r="N985">
        <v>1.4</v>
      </c>
      <c r="O985">
        <v>26</v>
      </c>
      <c r="P985">
        <v>377</v>
      </c>
      <c r="Q985">
        <v>0</v>
      </c>
      <c r="R985">
        <v>0</v>
      </c>
      <c r="S985">
        <v>0</v>
      </c>
      <c r="T985">
        <v>0</v>
      </c>
      <c r="U985">
        <v>36.39</v>
      </c>
      <c r="V985">
        <v>527.73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3011899</v>
      </c>
      <c r="B986">
        <v>1</v>
      </c>
      <c r="C986" t="s">
        <v>75</v>
      </c>
      <c r="D986" t="s">
        <v>85</v>
      </c>
      <c r="E986" t="s">
        <v>140</v>
      </c>
      <c r="F986" t="s">
        <v>2353</v>
      </c>
      <c r="G986" t="s">
        <v>142</v>
      </c>
      <c r="H986" t="s">
        <v>61</v>
      </c>
      <c r="I986" t="s">
        <v>129</v>
      </c>
      <c r="J986" t="s">
        <v>130</v>
      </c>
      <c r="K986" t="s">
        <v>131</v>
      </c>
      <c r="L986" t="s">
        <v>3067</v>
      </c>
      <c r="M986" t="s">
        <v>3068</v>
      </c>
      <c r="N986">
        <v>1.8839999999999999</v>
      </c>
      <c r="O986">
        <v>0</v>
      </c>
      <c r="P986">
        <v>0</v>
      </c>
      <c r="Q986">
        <v>0</v>
      </c>
      <c r="R986">
        <v>52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97.97</v>
      </c>
      <c r="Y986">
        <v>0</v>
      </c>
      <c r="Z986">
        <v>0</v>
      </c>
    </row>
    <row r="987" spans="1:26" x14ac:dyDescent="0.3">
      <c r="A987">
        <v>3010325</v>
      </c>
      <c r="B987">
        <v>1</v>
      </c>
      <c r="C987" t="s">
        <v>75</v>
      </c>
      <c r="D987" t="s">
        <v>81</v>
      </c>
      <c r="E987" t="s">
        <v>169</v>
      </c>
      <c r="F987" t="s">
        <v>3069</v>
      </c>
      <c r="G987" t="s">
        <v>192</v>
      </c>
      <c r="H987" t="s">
        <v>61</v>
      </c>
      <c r="I987" t="s">
        <v>129</v>
      </c>
      <c r="J987" t="s">
        <v>130</v>
      </c>
      <c r="K987" t="s">
        <v>137</v>
      </c>
      <c r="L987" t="s">
        <v>3070</v>
      </c>
      <c r="M987" t="s">
        <v>3071</v>
      </c>
      <c r="N987">
        <v>3.9380000000000002</v>
      </c>
      <c r="O987">
        <v>0</v>
      </c>
      <c r="P987">
        <v>656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2583.1799999999998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3011915</v>
      </c>
      <c r="B988">
        <v>1</v>
      </c>
      <c r="C988" t="s">
        <v>75</v>
      </c>
      <c r="D988" t="s">
        <v>95</v>
      </c>
      <c r="E988" t="s">
        <v>140</v>
      </c>
      <c r="F988" t="s">
        <v>3072</v>
      </c>
      <c r="G988" t="s">
        <v>2284</v>
      </c>
      <c r="H988" t="s">
        <v>61</v>
      </c>
      <c r="I988" t="s">
        <v>129</v>
      </c>
      <c r="J988" t="s">
        <v>59</v>
      </c>
      <c r="K988" t="s">
        <v>131</v>
      </c>
      <c r="L988" t="s">
        <v>3073</v>
      </c>
      <c r="M988" t="s">
        <v>3074</v>
      </c>
      <c r="N988">
        <v>0.88300000000000001</v>
      </c>
      <c r="O988">
        <v>0</v>
      </c>
      <c r="P988">
        <v>90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79.48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3012383</v>
      </c>
      <c r="B989">
        <v>2</v>
      </c>
      <c r="C989" t="s">
        <v>75</v>
      </c>
      <c r="D989" t="s">
        <v>103</v>
      </c>
      <c r="E989" t="s">
        <v>169</v>
      </c>
      <c r="F989" t="s">
        <v>3075</v>
      </c>
      <c r="G989" t="s">
        <v>166</v>
      </c>
      <c r="H989" t="s">
        <v>61</v>
      </c>
      <c r="I989" t="s">
        <v>129</v>
      </c>
      <c r="J989" t="s">
        <v>130</v>
      </c>
      <c r="K989" t="s">
        <v>131</v>
      </c>
      <c r="L989" t="s">
        <v>3076</v>
      </c>
      <c r="M989" t="s">
        <v>3077</v>
      </c>
      <c r="N989">
        <v>1.052</v>
      </c>
      <c r="O989">
        <v>0</v>
      </c>
      <c r="P989">
        <v>69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72.599999999999994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3011919</v>
      </c>
      <c r="B990">
        <v>1</v>
      </c>
      <c r="C990" t="s">
        <v>75</v>
      </c>
      <c r="D990" t="s">
        <v>81</v>
      </c>
      <c r="E990" t="s">
        <v>140</v>
      </c>
      <c r="F990" t="s">
        <v>3078</v>
      </c>
      <c r="G990" t="s">
        <v>142</v>
      </c>
      <c r="H990" t="s">
        <v>61</v>
      </c>
      <c r="I990" t="s">
        <v>129</v>
      </c>
      <c r="J990" t="s">
        <v>130</v>
      </c>
      <c r="K990" t="s">
        <v>131</v>
      </c>
      <c r="L990" t="s">
        <v>3079</v>
      </c>
      <c r="M990" t="s">
        <v>3080</v>
      </c>
      <c r="N990">
        <v>1.806</v>
      </c>
      <c r="O990">
        <v>0</v>
      </c>
      <c r="P990">
        <v>43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77.66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3001463</v>
      </c>
      <c r="B991">
        <v>1</v>
      </c>
      <c r="C991" t="s">
        <v>106</v>
      </c>
      <c r="D991" t="s">
        <v>111</v>
      </c>
      <c r="E991" t="s">
        <v>140</v>
      </c>
      <c r="F991" t="s">
        <v>3081</v>
      </c>
      <c r="G991" t="s">
        <v>378</v>
      </c>
      <c r="H991" t="s">
        <v>61</v>
      </c>
      <c r="I991" t="s">
        <v>129</v>
      </c>
      <c r="J991" t="s">
        <v>59</v>
      </c>
      <c r="K991" t="s">
        <v>131</v>
      </c>
      <c r="L991" t="s">
        <v>3082</v>
      </c>
      <c r="M991" t="s">
        <v>3083</v>
      </c>
      <c r="N991">
        <v>3.8780000000000001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35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135.72</v>
      </c>
    </row>
    <row r="992" spans="1:26" x14ac:dyDescent="0.3">
      <c r="A992">
        <v>3012990</v>
      </c>
      <c r="B992">
        <v>1</v>
      </c>
      <c r="C992" t="s">
        <v>75</v>
      </c>
      <c r="D992" t="s">
        <v>83</v>
      </c>
      <c r="E992" t="s">
        <v>221</v>
      </c>
      <c r="F992" t="s">
        <v>3084</v>
      </c>
      <c r="G992" t="s">
        <v>128</v>
      </c>
      <c r="H992" t="s">
        <v>58</v>
      </c>
      <c r="I992" t="s">
        <v>129</v>
      </c>
      <c r="J992" t="s">
        <v>130</v>
      </c>
      <c r="K992" t="s">
        <v>131</v>
      </c>
      <c r="L992" t="s">
        <v>3085</v>
      </c>
      <c r="M992" t="s">
        <v>3086</v>
      </c>
      <c r="N992">
        <v>1.671</v>
      </c>
      <c r="O992">
        <v>0</v>
      </c>
      <c r="P992">
        <v>0</v>
      </c>
      <c r="Q992">
        <v>0</v>
      </c>
      <c r="R992">
        <v>0</v>
      </c>
      <c r="S992">
        <v>11</v>
      </c>
      <c r="T992">
        <v>144</v>
      </c>
      <c r="U992">
        <v>0</v>
      </c>
      <c r="V992">
        <v>0</v>
      </c>
      <c r="W992">
        <v>0</v>
      </c>
      <c r="X992">
        <v>0</v>
      </c>
      <c r="Y992">
        <v>18.38</v>
      </c>
      <c r="Z992">
        <v>240.56</v>
      </c>
    </row>
    <row r="993" spans="1:26" x14ac:dyDescent="0.3">
      <c r="A993">
        <v>3012826</v>
      </c>
      <c r="B993">
        <v>2</v>
      </c>
      <c r="C993" t="s">
        <v>75</v>
      </c>
      <c r="D993" t="s">
        <v>91</v>
      </c>
      <c r="E993" t="s">
        <v>169</v>
      </c>
      <c r="F993" t="s">
        <v>3087</v>
      </c>
      <c r="G993" t="s">
        <v>270</v>
      </c>
      <c r="H993" t="s">
        <v>61</v>
      </c>
      <c r="I993" t="s">
        <v>129</v>
      </c>
      <c r="J993" t="s">
        <v>130</v>
      </c>
      <c r="K993" t="s">
        <v>131</v>
      </c>
      <c r="L993" t="s">
        <v>3088</v>
      </c>
      <c r="M993" t="s">
        <v>2607</v>
      </c>
      <c r="N993">
        <v>0.98199999999999998</v>
      </c>
      <c r="O993">
        <v>0</v>
      </c>
      <c r="P993">
        <v>721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708.01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3009639</v>
      </c>
      <c r="B994">
        <v>1</v>
      </c>
      <c r="C994" t="s">
        <v>75</v>
      </c>
      <c r="D994" t="s">
        <v>95</v>
      </c>
      <c r="E994" t="s">
        <v>145</v>
      </c>
      <c r="F994" t="s">
        <v>3089</v>
      </c>
      <c r="G994" t="s">
        <v>256</v>
      </c>
      <c r="H994" t="s">
        <v>61</v>
      </c>
      <c r="I994" t="s">
        <v>129</v>
      </c>
      <c r="J994" t="s">
        <v>130</v>
      </c>
      <c r="K994" t="s">
        <v>131</v>
      </c>
      <c r="L994" t="s">
        <v>3090</v>
      </c>
      <c r="M994" t="s">
        <v>3091</v>
      </c>
      <c r="N994">
        <v>0.65900000000000003</v>
      </c>
      <c r="O994">
        <v>0</v>
      </c>
      <c r="P994">
        <v>5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3.3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3012503</v>
      </c>
      <c r="B995">
        <v>1</v>
      </c>
      <c r="C995" t="s">
        <v>75</v>
      </c>
      <c r="D995" t="s">
        <v>77</v>
      </c>
      <c r="E995" t="s">
        <v>140</v>
      </c>
      <c r="F995" t="s">
        <v>3092</v>
      </c>
      <c r="G995" t="s">
        <v>142</v>
      </c>
      <c r="H995" t="s">
        <v>61</v>
      </c>
      <c r="I995" t="s">
        <v>129</v>
      </c>
      <c r="J995" t="s">
        <v>130</v>
      </c>
      <c r="K995" t="s">
        <v>131</v>
      </c>
      <c r="L995" t="s">
        <v>3093</v>
      </c>
      <c r="M995" t="s">
        <v>3094</v>
      </c>
      <c r="N995">
        <v>1.5229999999999999</v>
      </c>
      <c r="O995">
        <v>0</v>
      </c>
      <c r="P995">
        <v>0</v>
      </c>
      <c r="Q995">
        <v>0</v>
      </c>
      <c r="R995">
        <v>42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63.97</v>
      </c>
      <c r="Y995">
        <v>0</v>
      </c>
      <c r="Z995">
        <v>0</v>
      </c>
    </row>
    <row r="996" spans="1:26" x14ac:dyDescent="0.3">
      <c r="A996">
        <v>3012481</v>
      </c>
      <c r="B996">
        <v>1</v>
      </c>
      <c r="C996" t="s">
        <v>75</v>
      </c>
      <c r="D996" t="s">
        <v>85</v>
      </c>
      <c r="E996" t="s">
        <v>140</v>
      </c>
      <c r="F996" t="s">
        <v>3095</v>
      </c>
      <c r="G996" t="s">
        <v>142</v>
      </c>
      <c r="H996" t="s">
        <v>61</v>
      </c>
      <c r="I996" t="s">
        <v>129</v>
      </c>
      <c r="J996" t="s">
        <v>130</v>
      </c>
      <c r="K996" t="s">
        <v>131</v>
      </c>
      <c r="L996" t="s">
        <v>3096</v>
      </c>
      <c r="M996" t="s">
        <v>3097</v>
      </c>
      <c r="N996">
        <v>0.81299999999999994</v>
      </c>
      <c r="O996">
        <v>0</v>
      </c>
      <c r="P996">
        <v>0</v>
      </c>
      <c r="Q996">
        <v>0</v>
      </c>
      <c r="R996">
        <v>188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152.9</v>
      </c>
      <c r="Y996">
        <v>0</v>
      </c>
      <c r="Z996">
        <v>0</v>
      </c>
    </row>
    <row r="997" spans="1:26" x14ac:dyDescent="0.3">
      <c r="A997">
        <v>3013000</v>
      </c>
      <c r="B997">
        <v>1</v>
      </c>
      <c r="C997" t="s">
        <v>75</v>
      </c>
      <c r="D997" t="s">
        <v>97</v>
      </c>
      <c r="E997" t="s">
        <v>145</v>
      </c>
      <c r="F997" t="s">
        <v>3098</v>
      </c>
      <c r="G997" t="s">
        <v>256</v>
      </c>
      <c r="H997" t="s">
        <v>61</v>
      </c>
      <c r="I997" t="s">
        <v>129</v>
      </c>
      <c r="J997" t="s">
        <v>130</v>
      </c>
      <c r="K997" t="s">
        <v>131</v>
      </c>
      <c r="L997" t="s">
        <v>3099</v>
      </c>
      <c r="M997" t="s">
        <v>3100</v>
      </c>
      <c r="N997">
        <v>4.8659999999999997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4.87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3012513</v>
      </c>
      <c r="B998">
        <v>1</v>
      </c>
      <c r="C998" t="s">
        <v>75</v>
      </c>
      <c r="D998" t="s">
        <v>82</v>
      </c>
      <c r="E998" t="s">
        <v>145</v>
      </c>
      <c r="F998" t="s">
        <v>3101</v>
      </c>
      <c r="G998" t="s">
        <v>206</v>
      </c>
      <c r="H998" t="s">
        <v>61</v>
      </c>
      <c r="I998" t="s">
        <v>129</v>
      </c>
      <c r="J998" t="s">
        <v>130</v>
      </c>
      <c r="K998" t="s">
        <v>131</v>
      </c>
      <c r="L998" t="s">
        <v>3102</v>
      </c>
      <c r="M998" t="s">
        <v>3103</v>
      </c>
      <c r="N998">
        <v>4.4850000000000003</v>
      </c>
      <c r="O998">
        <v>0</v>
      </c>
      <c r="P998">
        <v>5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22.43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3012689</v>
      </c>
      <c r="B999">
        <v>1</v>
      </c>
      <c r="C999" t="s">
        <v>75</v>
      </c>
      <c r="D999" t="s">
        <v>82</v>
      </c>
      <c r="E999" t="s">
        <v>145</v>
      </c>
      <c r="F999" t="s">
        <v>3104</v>
      </c>
      <c r="G999" t="s">
        <v>206</v>
      </c>
      <c r="H999" t="s">
        <v>61</v>
      </c>
      <c r="I999" t="s">
        <v>129</v>
      </c>
      <c r="J999" t="s">
        <v>130</v>
      </c>
      <c r="K999" t="s">
        <v>131</v>
      </c>
      <c r="L999" t="s">
        <v>3105</v>
      </c>
      <c r="M999" t="s">
        <v>3106</v>
      </c>
      <c r="N999">
        <v>6.5010000000000003</v>
      </c>
      <c r="O999">
        <v>0</v>
      </c>
      <c r="P999">
        <v>9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58.51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3012529</v>
      </c>
      <c r="B1000">
        <v>1</v>
      </c>
      <c r="C1000" t="s">
        <v>75</v>
      </c>
      <c r="D1000" t="s">
        <v>95</v>
      </c>
      <c r="E1000" t="s">
        <v>164</v>
      </c>
      <c r="F1000" t="s">
        <v>3107</v>
      </c>
      <c r="G1000" t="s">
        <v>854</v>
      </c>
      <c r="H1000" t="s">
        <v>61</v>
      </c>
      <c r="I1000" t="s">
        <v>129</v>
      </c>
      <c r="J1000" t="s">
        <v>130</v>
      </c>
      <c r="K1000" t="s">
        <v>131</v>
      </c>
      <c r="L1000" t="s">
        <v>3108</v>
      </c>
      <c r="M1000" t="s">
        <v>3109</v>
      </c>
      <c r="N1000">
        <v>3.4119999999999999</v>
      </c>
      <c r="O1000">
        <v>0</v>
      </c>
      <c r="P1000">
        <v>52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177.41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3012530</v>
      </c>
      <c r="B1001">
        <v>1</v>
      </c>
      <c r="C1001" t="s">
        <v>75</v>
      </c>
      <c r="D1001" t="s">
        <v>97</v>
      </c>
      <c r="E1001" t="s">
        <v>164</v>
      </c>
      <c r="F1001" t="s">
        <v>3110</v>
      </c>
      <c r="G1001" t="s">
        <v>161</v>
      </c>
      <c r="H1001" t="s">
        <v>61</v>
      </c>
      <c r="I1001" t="s">
        <v>129</v>
      </c>
      <c r="J1001" t="s">
        <v>130</v>
      </c>
      <c r="K1001" t="s">
        <v>131</v>
      </c>
      <c r="L1001" t="s">
        <v>3111</v>
      </c>
      <c r="M1001" t="s">
        <v>3112</v>
      </c>
      <c r="N1001">
        <v>0.29599999999999999</v>
      </c>
      <c r="O1001">
        <v>0</v>
      </c>
      <c r="P1001">
        <v>18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5.33</v>
      </c>
      <c r="W1001">
        <v>0</v>
      </c>
      <c r="X1001">
        <v>0</v>
      </c>
      <c r="Y1001">
        <v>0</v>
      </c>
      <c r="Z1001">
        <v>0</v>
      </c>
    </row>
    <row r="1002" spans="1:26" x14ac:dyDescent="0.3">
      <c r="A1002">
        <v>3012539</v>
      </c>
      <c r="B1002">
        <v>1</v>
      </c>
      <c r="C1002" t="s">
        <v>106</v>
      </c>
      <c r="D1002" t="s">
        <v>122</v>
      </c>
      <c r="E1002" t="s">
        <v>145</v>
      </c>
      <c r="F1002" t="s">
        <v>3113</v>
      </c>
      <c r="G1002" t="s">
        <v>206</v>
      </c>
      <c r="H1002" t="s">
        <v>61</v>
      </c>
      <c r="I1002" t="s">
        <v>129</v>
      </c>
      <c r="J1002" t="s">
        <v>130</v>
      </c>
      <c r="K1002" t="s">
        <v>131</v>
      </c>
      <c r="L1002" t="s">
        <v>3114</v>
      </c>
      <c r="M1002" t="s">
        <v>3115</v>
      </c>
      <c r="N1002">
        <v>1.2629999999999999</v>
      </c>
      <c r="O1002">
        <v>0</v>
      </c>
      <c r="P1002">
        <v>11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13.89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3012562</v>
      </c>
      <c r="B1003">
        <v>1</v>
      </c>
      <c r="C1003" t="s">
        <v>75</v>
      </c>
      <c r="D1003" t="s">
        <v>104</v>
      </c>
      <c r="E1003" t="s">
        <v>140</v>
      </c>
      <c r="F1003" t="s">
        <v>3116</v>
      </c>
      <c r="G1003" t="s">
        <v>2201</v>
      </c>
      <c r="H1003" t="s">
        <v>61</v>
      </c>
      <c r="I1003" t="s">
        <v>129</v>
      </c>
      <c r="J1003" t="s">
        <v>130</v>
      </c>
      <c r="K1003" t="s">
        <v>131</v>
      </c>
      <c r="L1003" t="s">
        <v>3117</v>
      </c>
      <c r="M1003" t="s">
        <v>3118</v>
      </c>
      <c r="N1003">
        <v>6.681</v>
      </c>
      <c r="O1003">
        <v>0</v>
      </c>
      <c r="P1003">
        <v>16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106.9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3012570</v>
      </c>
      <c r="B1004">
        <v>1</v>
      </c>
      <c r="C1004" t="s">
        <v>75</v>
      </c>
      <c r="D1004" t="s">
        <v>82</v>
      </c>
      <c r="E1004" t="s">
        <v>145</v>
      </c>
      <c r="F1004" t="s">
        <v>3119</v>
      </c>
      <c r="G1004" t="s">
        <v>206</v>
      </c>
      <c r="H1004" t="s">
        <v>61</v>
      </c>
      <c r="I1004" t="s">
        <v>129</v>
      </c>
      <c r="J1004" t="s">
        <v>130</v>
      </c>
      <c r="K1004" t="s">
        <v>131</v>
      </c>
      <c r="L1004" t="s">
        <v>3120</v>
      </c>
      <c r="M1004" t="s">
        <v>3121</v>
      </c>
      <c r="N1004">
        <v>6.6749999999999998</v>
      </c>
      <c r="O1004">
        <v>0</v>
      </c>
      <c r="P1004">
        <v>9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60.07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3008390</v>
      </c>
      <c r="B1005">
        <v>1</v>
      </c>
      <c r="C1005" t="s">
        <v>75</v>
      </c>
      <c r="D1005" t="s">
        <v>81</v>
      </c>
      <c r="E1005" t="s">
        <v>140</v>
      </c>
      <c r="F1005" t="s">
        <v>3122</v>
      </c>
      <c r="G1005" t="s">
        <v>192</v>
      </c>
      <c r="H1005" t="s">
        <v>61</v>
      </c>
      <c r="I1005" t="s">
        <v>129</v>
      </c>
      <c r="J1005" t="s">
        <v>130</v>
      </c>
      <c r="K1005" t="s">
        <v>137</v>
      </c>
      <c r="L1005" t="s">
        <v>3123</v>
      </c>
      <c r="M1005" t="s">
        <v>3124</v>
      </c>
      <c r="N1005">
        <v>6.9059999999999997</v>
      </c>
      <c r="O1005">
        <v>0</v>
      </c>
      <c r="P1005">
        <v>96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662.96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3013011</v>
      </c>
      <c r="B1006">
        <v>1</v>
      </c>
      <c r="C1006" t="s">
        <v>75</v>
      </c>
      <c r="D1006" t="s">
        <v>77</v>
      </c>
      <c r="E1006" t="s">
        <v>145</v>
      </c>
      <c r="F1006" t="s">
        <v>3125</v>
      </c>
      <c r="G1006" t="s">
        <v>147</v>
      </c>
      <c r="H1006" t="s">
        <v>61</v>
      </c>
      <c r="I1006" t="s">
        <v>129</v>
      </c>
      <c r="J1006" t="s">
        <v>130</v>
      </c>
      <c r="K1006" t="s">
        <v>131</v>
      </c>
      <c r="L1006" t="s">
        <v>3126</v>
      </c>
      <c r="M1006" t="s">
        <v>3127</v>
      </c>
      <c r="N1006">
        <v>1.9910000000000001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1.99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3008310</v>
      </c>
      <c r="B1007">
        <v>1</v>
      </c>
      <c r="C1007" t="s">
        <v>106</v>
      </c>
      <c r="D1007" t="s">
        <v>115</v>
      </c>
      <c r="E1007" t="s">
        <v>221</v>
      </c>
      <c r="F1007" t="s">
        <v>3128</v>
      </c>
      <c r="G1007" t="s">
        <v>181</v>
      </c>
      <c r="H1007" t="s">
        <v>58</v>
      </c>
      <c r="I1007" t="s">
        <v>129</v>
      </c>
      <c r="J1007" t="s">
        <v>130</v>
      </c>
      <c r="K1007" t="s">
        <v>137</v>
      </c>
      <c r="L1007" t="s">
        <v>3129</v>
      </c>
      <c r="M1007" t="s">
        <v>3130</v>
      </c>
      <c r="N1007">
        <v>4.0830000000000002</v>
      </c>
      <c r="O1007">
        <v>2</v>
      </c>
      <c r="P1007">
        <v>268</v>
      </c>
      <c r="Q1007">
        <v>0</v>
      </c>
      <c r="R1007">
        <v>0</v>
      </c>
      <c r="S1007">
        <v>0</v>
      </c>
      <c r="T1007">
        <v>0</v>
      </c>
      <c r="U1007">
        <v>8.17</v>
      </c>
      <c r="V1007">
        <v>1094.1099999999999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3010274</v>
      </c>
      <c r="B1008">
        <v>1</v>
      </c>
      <c r="C1008" t="s">
        <v>75</v>
      </c>
      <c r="D1008" t="s">
        <v>97</v>
      </c>
      <c r="E1008" t="s">
        <v>153</v>
      </c>
      <c r="F1008" t="s">
        <v>3131</v>
      </c>
      <c r="G1008" t="s">
        <v>181</v>
      </c>
      <c r="H1008" t="s">
        <v>58</v>
      </c>
      <c r="I1008" t="s">
        <v>129</v>
      </c>
      <c r="J1008" t="s">
        <v>130</v>
      </c>
      <c r="K1008" t="s">
        <v>137</v>
      </c>
      <c r="L1008" t="s">
        <v>3132</v>
      </c>
      <c r="M1008" t="s">
        <v>3133</v>
      </c>
      <c r="N1008">
        <v>0.97299999999999998</v>
      </c>
      <c r="O1008">
        <v>0</v>
      </c>
      <c r="P1008">
        <v>4225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4108.8100000000004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3013030</v>
      </c>
      <c r="B1009">
        <v>1</v>
      </c>
      <c r="C1009" t="s">
        <v>75</v>
      </c>
      <c r="D1009" t="s">
        <v>84</v>
      </c>
      <c r="E1009" t="s">
        <v>140</v>
      </c>
      <c r="F1009" t="s">
        <v>3134</v>
      </c>
      <c r="G1009" t="s">
        <v>2201</v>
      </c>
      <c r="H1009" t="s">
        <v>61</v>
      </c>
      <c r="I1009" t="s">
        <v>129</v>
      </c>
      <c r="J1009" t="s">
        <v>130</v>
      </c>
      <c r="K1009" t="s">
        <v>131</v>
      </c>
      <c r="L1009" t="s">
        <v>3135</v>
      </c>
      <c r="M1009" t="s">
        <v>3136</v>
      </c>
      <c r="N1009">
        <v>2.5960000000000001</v>
      </c>
      <c r="O1009">
        <v>0</v>
      </c>
      <c r="P1009">
        <v>56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145.38999999999999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3012590</v>
      </c>
      <c r="B1010">
        <v>1</v>
      </c>
      <c r="C1010" t="s">
        <v>75</v>
      </c>
      <c r="D1010" t="s">
        <v>95</v>
      </c>
      <c r="E1010" t="s">
        <v>145</v>
      </c>
      <c r="F1010" t="s">
        <v>3137</v>
      </c>
      <c r="G1010" t="s">
        <v>256</v>
      </c>
      <c r="H1010" t="s">
        <v>61</v>
      </c>
      <c r="I1010" t="s">
        <v>129</v>
      </c>
      <c r="J1010" t="s">
        <v>130</v>
      </c>
      <c r="K1010" t="s">
        <v>131</v>
      </c>
      <c r="L1010" t="s">
        <v>3138</v>
      </c>
      <c r="M1010" t="s">
        <v>3139</v>
      </c>
      <c r="N1010">
        <v>0.79900000000000004</v>
      </c>
      <c r="O1010">
        <v>0</v>
      </c>
      <c r="P1010">
        <v>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4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3012592</v>
      </c>
      <c r="B1011">
        <v>1</v>
      </c>
      <c r="C1011" t="s">
        <v>106</v>
      </c>
      <c r="D1011" t="s">
        <v>111</v>
      </c>
      <c r="E1011" t="s">
        <v>126</v>
      </c>
      <c r="F1011" t="s">
        <v>3140</v>
      </c>
      <c r="G1011" t="s">
        <v>128</v>
      </c>
      <c r="H1011" t="s">
        <v>58</v>
      </c>
      <c r="I1011" t="s">
        <v>129</v>
      </c>
      <c r="J1011" t="s">
        <v>130</v>
      </c>
      <c r="K1011" t="s">
        <v>131</v>
      </c>
      <c r="L1011" t="s">
        <v>3141</v>
      </c>
      <c r="M1011" t="s">
        <v>3142</v>
      </c>
      <c r="N1011">
        <v>0.88900000000000001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374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332.44</v>
      </c>
    </row>
    <row r="1012" spans="1:26" x14ac:dyDescent="0.3">
      <c r="A1012">
        <v>3012606</v>
      </c>
      <c r="B1012">
        <v>1</v>
      </c>
      <c r="C1012" t="s">
        <v>75</v>
      </c>
      <c r="D1012" t="s">
        <v>90</v>
      </c>
      <c r="E1012" t="s">
        <v>140</v>
      </c>
      <c r="F1012" t="s">
        <v>3143</v>
      </c>
      <c r="G1012" t="s">
        <v>166</v>
      </c>
      <c r="H1012" t="s">
        <v>61</v>
      </c>
      <c r="I1012" t="s">
        <v>129</v>
      </c>
      <c r="J1012" t="s">
        <v>130</v>
      </c>
      <c r="K1012" t="s">
        <v>131</v>
      </c>
      <c r="L1012" t="s">
        <v>3144</v>
      </c>
      <c r="M1012" t="s">
        <v>3145</v>
      </c>
      <c r="N1012">
        <v>0.71799999999999997</v>
      </c>
      <c r="O1012">
        <v>0</v>
      </c>
      <c r="P1012">
        <v>20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14.36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3012614</v>
      </c>
      <c r="B1013">
        <v>1</v>
      </c>
      <c r="C1013" t="s">
        <v>75</v>
      </c>
      <c r="D1013" t="s">
        <v>91</v>
      </c>
      <c r="E1013" t="s">
        <v>145</v>
      </c>
      <c r="F1013" t="s">
        <v>3146</v>
      </c>
      <c r="G1013" t="s">
        <v>256</v>
      </c>
      <c r="H1013" t="s">
        <v>61</v>
      </c>
      <c r="I1013" t="s">
        <v>129</v>
      </c>
      <c r="J1013" t="s">
        <v>130</v>
      </c>
      <c r="K1013" t="s">
        <v>131</v>
      </c>
      <c r="L1013" t="s">
        <v>3147</v>
      </c>
      <c r="M1013" t="s">
        <v>3148</v>
      </c>
      <c r="N1013">
        <v>0.67300000000000004</v>
      </c>
      <c r="O1013">
        <v>0</v>
      </c>
      <c r="P1013">
        <v>10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6.73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3013052</v>
      </c>
      <c r="B1014">
        <v>1</v>
      </c>
      <c r="C1014" t="s">
        <v>75</v>
      </c>
      <c r="D1014" t="s">
        <v>77</v>
      </c>
      <c r="E1014" t="s">
        <v>145</v>
      </c>
      <c r="F1014" t="s">
        <v>3149</v>
      </c>
      <c r="G1014" t="s">
        <v>147</v>
      </c>
      <c r="H1014" t="s">
        <v>61</v>
      </c>
      <c r="I1014" t="s">
        <v>129</v>
      </c>
      <c r="J1014" t="s">
        <v>130</v>
      </c>
      <c r="K1014" t="s">
        <v>131</v>
      </c>
      <c r="L1014" t="s">
        <v>3150</v>
      </c>
      <c r="M1014" t="s">
        <v>3151</v>
      </c>
      <c r="N1014">
        <v>2.3130000000000002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2.31</v>
      </c>
      <c r="Y1014">
        <v>0</v>
      </c>
      <c r="Z1014">
        <v>0</v>
      </c>
    </row>
    <row r="1015" spans="1:26" x14ac:dyDescent="0.3">
      <c r="A1015">
        <v>3012618</v>
      </c>
      <c r="B1015">
        <v>1</v>
      </c>
      <c r="C1015" t="s">
        <v>75</v>
      </c>
      <c r="D1015" t="s">
        <v>100</v>
      </c>
      <c r="E1015" t="s">
        <v>145</v>
      </c>
      <c r="F1015" t="s">
        <v>3152</v>
      </c>
      <c r="G1015" t="s">
        <v>206</v>
      </c>
      <c r="H1015" t="s">
        <v>61</v>
      </c>
      <c r="I1015" t="s">
        <v>129</v>
      </c>
      <c r="J1015" t="s">
        <v>130</v>
      </c>
      <c r="K1015" t="s">
        <v>131</v>
      </c>
      <c r="L1015" t="s">
        <v>3153</v>
      </c>
      <c r="M1015" t="s">
        <v>3154</v>
      </c>
      <c r="N1015">
        <v>2.145</v>
      </c>
      <c r="O1015">
        <v>0</v>
      </c>
      <c r="P1015">
        <v>5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10.73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3013057</v>
      </c>
      <c r="B1016">
        <v>1</v>
      </c>
      <c r="C1016" t="s">
        <v>75</v>
      </c>
      <c r="D1016" t="s">
        <v>78</v>
      </c>
      <c r="E1016" t="s">
        <v>145</v>
      </c>
      <c r="F1016" t="s">
        <v>3155</v>
      </c>
      <c r="G1016" t="s">
        <v>147</v>
      </c>
      <c r="H1016" t="s">
        <v>61</v>
      </c>
      <c r="I1016" t="s">
        <v>129</v>
      </c>
      <c r="J1016" t="s">
        <v>130</v>
      </c>
      <c r="K1016" t="s">
        <v>131</v>
      </c>
      <c r="L1016" t="s">
        <v>3156</v>
      </c>
      <c r="M1016" t="s">
        <v>3157</v>
      </c>
      <c r="N1016">
        <v>2.3050000000000002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2.2999999999999998</v>
      </c>
      <c r="W1016">
        <v>0</v>
      </c>
      <c r="X1016">
        <v>0</v>
      </c>
      <c r="Y1016">
        <v>0</v>
      </c>
      <c r="Z1016">
        <v>0</v>
      </c>
    </row>
    <row r="1017" spans="1:26" x14ac:dyDescent="0.3">
      <c r="A1017">
        <v>3012285</v>
      </c>
      <c r="B1017">
        <v>1</v>
      </c>
      <c r="C1017" t="s">
        <v>75</v>
      </c>
      <c r="D1017" t="s">
        <v>83</v>
      </c>
      <c r="E1017" t="s">
        <v>140</v>
      </c>
      <c r="F1017" t="s">
        <v>3158</v>
      </c>
      <c r="G1017" t="s">
        <v>142</v>
      </c>
      <c r="H1017" t="s">
        <v>61</v>
      </c>
      <c r="I1017" t="s">
        <v>129</v>
      </c>
      <c r="J1017" t="s">
        <v>130</v>
      </c>
      <c r="K1017" t="s">
        <v>131</v>
      </c>
      <c r="L1017" t="s">
        <v>3159</v>
      </c>
      <c r="M1017" t="s">
        <v>3160</v>
      </c>
      <c r="N1017">
        <v>4.97</v>
      </c>
      <c r="O1017">
        <v>0</v>
      </c>
      <c r="P1017">
        <v>0</v>
      </c>
      <c r="Q1017">
        <v>0</v>
      </c>
      <c r="R1017">
        <v>95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472.17</v>
      </c>
      <c r="Y1017">
        <v>0</v>
      </c>
      <c r="Z1017">
        <v>0</v>
      </c>
    </row>
    <row r="1018" spans="1:26" x14ac:dyDescent="0.3">
      <c r="A1018">
        <v>3012014</v>
      </c>
      <c r="B1018">
        <v>1</v>
      </c>
      <c r="C1018" t="s">
        <v>75</v>
      </c>
      <c r="D1018" t="s">
        <v>100</v>
      </c>
      <c r="E1018" t="s">
        <v>221</v>
      </c>
      <c r="F1018" t="s">
        <v>3161</v>
      </c>
      <c r="G1018" t="s">
        <v>128</v>
      </c>
      <c r="H1018" t="s">
        <v>58</v>
      </c>
      <c r="I1018" t="s">
        <v>129</v>
      </c>
      <c r="J1018" t="s">
        <v>130</v>
      </c>
      <c r="K1018" t="s">
        <v>131</v>
      </c>
      <c r="L1018" t="s">
        <v>3162</v>
      </c>
      <c r="M1018" t="s">
        <v>3163</v>
      </c>
      <c r="N1018">
        <v>0.60899999999999999</v>
      </c>
      <c r="O1018">
        <v>2</v>
      </c>
      <c r="P1018">
        <v>74</v>
      </c>
      <c r="Q1018">
        <v>0</v>
      </c>
      <c r="R1018">
        <v>0</v>
      </c>
      <c r="S1018">
        <v>0</v>
      </c>
      <c r="T1018">
        <v>0</v>
      </c>
      <c r="U1018">
        <v>1.22</v>
      </c>
      <c r="V1018">
        <v>45.06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3012627</v>
      </c>
      <c r="B1019">
        <v>1</v>
      </c>
      <c r="C1019" t="s">
        <v>75</v>
      </c>
      <c r="D1019" t="s">
        <v>92</v>
      </c>
      <c r="E1019" t="s">
        <v>140</v>
      </c>
      <c r="F1019" t="s">
        <v>3164</v>
      </c>
      <c r="G1019" t="s">
        <v>142</v>
      </c>
      <c r="H1019" t="s">
        <v>61</v>
      </c>
      <c r="I1019" t="s">
        <v>129</v>
      </c>
      <c r="J1019" t="s">
        <v>130</v>
      </c>
      <c r="K1019" t="s">
        <v>131</v>
      </c>
      <c r="L1019" t="s">
        <v>3165</v>
      </c>
      <c r="M1019" t="s">
        <v>3166</v>
      </c>
      <c r="N1019">
        <v>1.3320000000000001</v>
      </c>
      <c r="O1019">
        <v>0</v>
      </c>
      <c r="P1019">
        <v>7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9.32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3013070</v>
      </c>
      <c r="B1020">
        <v>1</v>
      </c>
      <c r="C1020" t="s">
        <v>75</v>
      </c>
      <c r="D1020" t="s">
        <v>92</v>
      </c>
      <c r="E1020" t="s">
        <v>221</v>
      </c>
      <c r="F1020" t="s">
        <v>2219</v>
      </c>
      <c r="G1020" t="s">
        <v>128</v>
      </c>
      <c r="H1020" t="s">
        <v>58</v>
      </c>
      <c r="I1020" t="s">
        <v>129</v>
      </c>
      <c r="J1020" t="s">
        <v>130</v>
      </c>
      <c r="K1020" t="s">
        <v>131</v>
      </c>
      <c r="L1020" t="s">
        <v>3167</v>
      </c>
      <c r="M1020" t="s">
        <v>3168</v>
      </c>
      <c r="N1020">
        <v>0.17199999999999999</v>
      </c>
      <c r="O1020">
        <v>93</v>
      </c>
      <c r="P1020">
        <v>37</v>
      </c>
      <c r="Q1020">
        <v>0</v>
      </c>
      <c r="R1020">
        <v>0</v>
      </c>
      <c r="S1020">
        <v>0</v>
      </c>
      <c r="T1020">
        <v>0</v>
      </c>
      <c r="U1020">
        <v>15.97</v>
      </c>
      <c r="V1020">
        <v>6.35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3013071</v>
      </c>
      <c r="B1021">
        <v>1</v>
      </c>
      <c r="C1021" t="s">
        <v>75</v>
      </c>
      <c r="D1021" t="s">
        <v>85</v>
      </c>
      <c r="E1021" t="s">
        <v>140</v>
      </c>
      <c r="F1021" t="s">
        <v>3095</v>
      </c>
      <c r="G1021" t="s">
        <v>142</v>
      </c>
      <c r="H1021" t="s">
        <v>61</v>
      </c>
      <c r="I1021" t="s">
        <v>129</v>
      </c>
      <c r="J1021" t="s">
        <v>130</v>
      </c>
      <c r="K1021" t="s">
        <v>131</v>
      </c>
      <c r="L1021" t="s">
        <v>3169</v>
      </c>
      <c r="M1021" t="s">
        <v>3170</v>
      </c>
      <c r="N1021">
        <v>2.4300000000000002</v>
      </c>
      <c r="O1021">
        <v>0</v>
      </c>
      <c r="P1021">
        <v>0</v>
      </c>
      <c r="Q1021">
        <v>0</v>
      </c>
      <c r="R1021">
        <v>188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456.93</v>
      </c>
      <c r="Y1021">
        <v>0</v>
      </c>
      <c r="Z1021">
        <v>0</v>
      </c>
    </row>
    <row r="1022" spans="1:26" x14ac:dyDescent="0.3">
      <c r="A1022">
        <v>3012630</v>
      </c>
      <c r="B1022">
        <v>1</v>
      </c>
      <c r="C1022" t="s">
        <v>75</v>
      </c>
      <c r="D1022" t="s">
        <v>81</v>
      </c>
      <c r="E1022" t="s">
        <v>169</v>
      </c>
      <c r="F1022" t="s">
        <v>3171</v>
      </c>
      <c r="G1022" t="s">
        <v>161</v>
      </c>
      <c r="H1022" t="s">
        <v>61</v>
      </c>
      <c r="I1022" t="s">
        <v>129</v>
      </c>
      <c r="J1022" t="s">
        <v>130</v>
      </c>
      <c r="K1022" t="s">
        <v>131</v>
      </c>
      <c r="L1022" t="s">
        <v>3172</v>
      </c>
      <c r="M1022" t="s">
        <v>3173</v>
      </c>
      <c r="N1022">
        <v>0.13400000000000001</v>
      </c>
      <c r="O1022">
        <v>0</v>
      </c>
      <c r="P1022">
        <v>562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75.16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3013080</v>
      </c>
      <c r="B1023">
        <v>1</v>
      </c>
      <c r="C1023" t="s">
        <v>106</v>
      </c>
      <c r="D1023" t="s">
        <v>108</v>
      </c>
      <c r="E1023" t="s">
        <v>164</v>
      </c>
      <c r="F1023" t="s">
        <v>3174</v>
      </c>
      <c r="G1023" t="s">
        <v>185</v>
      </c>
      <c r="H1023" t="s">
        <v>61</v>
      </c>
      <c r="I1023" t="s">
        <v>129</v>
      </c>
      <c r="J1023" t="s">
        <v>130</v>
      </c>
      <c r="K1023" t="s">
        <v>131</v>
      </c>
      <c r="L1023" t="s">
        <v>3175</v>
      </c>
      <c r="M1023" t="s">
        <v>3176</v>
      </c>
      <c r="N1023">
        <v>0.85699999999999998</v>
      </c>
      <c r="O1023">
        <v>0</v>
      </c>
      <c r="P1023">
        <v>79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67.739999999999995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3012606</v>
      </c>
      <c r="B1024">
        <v>2</v>
      </c>
      <c r="C1024" t="s">
        <v>75</v>
      </c>
      <c r="D1024" t="s">
        <v>90</v>
      </c>
      <c r="E1024" t="s">
        <v>169</v>
      </c>
      <c r="F1024" t="s">
        <v>3177</v>
      </c>
      <c r="G1024" t="s">
        <v>166</v>
      </c>
      <c r="H1024" t="s">
        <v>61</v>
      </c>
      <c r="I1024" t="s">
        <v>129</v>
      </c>
      <c r="J1024" t="s">
        <v>130</v>
      </c>
      <c r="K1024" t="s">
        <v>131</v>
      </c>
      <c r="L1024" t="s">
        <v>3145</v>
      </c>
      <c r="M1024" t="s">
        <v>3178</v>
      </c>
      <c r="N1024">
        <v>0.70499999999999996</v>
      </c>
      <c r="O1024">
        <v>0</v>
      </c>
      <c r="P1024">
        <v>225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158.52000000000001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3010286</v>
      </c>
      <c r="B1025">
        <v>1</v>
      </c>
      <c r="C1025" t="s">
        <v>75</v>
      </c>
      <c r="D1025" t="s">
        <v>82</v>
      </c>
      <c r="E1025" t="s">
        <v>153</v>
      </c>
      <c r="F1025" t="s">
        <v>3179</v>
      </c>
      <c r="G1025" t="s">
        <v>136</v>
      </c>
      <c r="H1025" t="s">
        <v>58</v>
      </c>
      <c r="I1025" t="s">
        <v>129</v>
      </c>
      <c r="J1025" t="s">
        <v>130</v>
      </c>
      <c r="K1025" t="s">
        <v>137</v>
      </c>
      <c r="L1025" t="s">
        <v>3180</v>
      </c>
      <c r="M1025" t="s">
        <v>3181</v>
      </c>
      <c r="N1025">
        <v>4.2939999999999996</v>
      </c>
      <c r="O1025">
        <v>2</v>
      </c>
      <c r="P1025">
        <v>358</v>
      </c>
      <c r="Q1025">
        <v>0</v>
      </c>
      <c r="R1025">
        <v>0</v>
      </c>
      <c r="S1025">
        <v>0</v>
      </c>
      <c r="T1025">
        <v>0</v>
      </c>
      <c r="U1025">
        <v>8.59</v>
      </c>
      <c r="V1025">
        <v>1537.21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3013267</v>
      </c>
      <c r="B1026">
        <v>1</v>
      </c>
      <c r="C1026" t="s">
        <v>106</v>
      </c>
      <c r="D1026" t="s">
        <v>120</v>
      </c>
      <c r="E1026" t="s">
        <v>164</v>
      </c>
      <c r="F1026" t="s">
        <v>2338</v>
      </c>
      <c r="G1026" t="s">
        <v>452</v>
      </c>
      <c r="H1026" t="s">
        <v>61</v>
      </c>
      <c r="I1026" t="s">
        <v>129</v>
      </c>
      <c r="J1026" t="s">
        <v>130</v>
      </c>
      <c r="K1026" t="s">
        <v>131</v>
      </c>
      <c r="L1026" t="s">
        <v>3182</v>
      </c>
      <c r="M1026" t="s">
        <v>3183</v>
      </c>
      <c r="N1026">
        <v>2.7309999999999999</v>
      </c>
      <c r="O1026">
        <v>0</v>
      </c>
      <c r="P1026">
        <v>91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248.53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3013067</v>
      </c>
      <c r="B1027">
        <v>1</v>
      </c>
      <c r="C1027" t="s">
        <v>75</v>
      </c>
      <c r="D1027" t="s">
        <v>102</v>
      </c>
      <c r="E1027" t="s">
        <v>164</v>
      </c>
      <c r="F1027" t="s">
        <v>3184</v>
      </c>
      <c r="G1027" t="s">
        <v>185</v>
      </c>
      <c r="H1027" t="s">
        <v>61</v>
      </c>
      <c r="I1027" t="s">
        <v>129</v>
      </c>
      <c r="J1027" t="s">
        <v>130</v>
      </c>
      <c r="K1027" t="s">
        <v>131</v>
      </c>
      <c r="L1027" t="s">
        <v>3185</v>
      </c>
      <c r="M1027" t="s">
        <v>3186</v>
      </c>
      <c r="N1027">
        <v>0.38200000000000001</v>
      </c>
      <c r="O1027">
        <v>0</v>
      </c>
      <c r="P1027">
        <v>26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9.94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3013170</v>
      </c>
      <c r="B1028">
        <v>1</v>
      </c>
      <c r="C1028" t="s">
        <v>106</v>
      </c>
      <c r="D1028" t="s">
        <v>122</v>
      </c>
      <c r="E1028" t="s">
        <v>221</v>
      </c>
      <c r="F1028" t="s">
        <v>3187</v>
      </c>
      <c r="G1028" t="s">
        <v>452</v>
      </c>
      <c r="H1028" t="s">
        <v>58</v>
      </c>
      <c r="I1028" t="s">
        <v>129</v>
      </c>
      <c r="J1028" t="s">
        <v>130</v>
      </c>
      <c r="K1028" t="s">
        <v>131</v>
      </c>
      <c r="L1028" t="s">
        <v>3188</v>
      </c>
      <c r="M1028" t="s">
        <v>3189</v>
      </c>
      <c r="N1028">
        <v>1.282</v>
      </c>
      <c r="O1028">
        <v>0</v>
      </c>
      <c r="P1028">
        <v>1107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1418.81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3013091</v>
      </c>
      <c r="B1029">
        <v>1</v>
      </c>
      <c r="C1029" t="s">
        <v>75</v>
      </c>
      <c r="D1029" t="s">
        <v>83</v>
      </c>
      <c r="E1029" t="s">
        <v>145</v>
      </c>
      <c r="F1029" t="s">
        <v>3190</v>
      </c>
      <c r="G1029" t="s">
        <v>147</v>
      </c>
      <c r="H1029" t="s">
        <v>61</v>
      </c>
      <c r="I1029" t="s">
        <v>129</v>
      </c>
      <c r="J1029" t="s">
        <v>130</v>
      </c>
      <c r="K1029" t="s">
        <v>131</v>
      </c>
      <c r="L1029" t="s">
        <v>3191</v>
      </c>
      <c r="M1029" t="s">
        <v>3192</v>
      </c>
      <c r="N1029">
        <v>3.58</v>
      </c>
      <c r="O1029">
        <v>0</v>
      </c>
      <c r="P1029">
        <v>0</v>
      </c>
      <c r="Q1029">
        <v>0</v>
      </c>
      <c r="R1029">
        <v>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7.16</v>
      </c>
      <c r="Y1029">
        <v>0</v>
      </c>
      <c r="Z1029">
        <v>0</v>
      </c>
    </row>
    <row r="1030" spans="1:26" x14ac:dyDescent="0.3">
      <c r="A1030">
        <v>3013516</v>
      </c>
      <c r="B1030">
        <v>1</v>
      </c>
      <c r="C1030" t="s">
        <v>75</v>
      </c>
      <c r="D1030" t="s">
        <v>95</v>
      </c>
      <c r="E1030" t="s">
        <v>140</v>
      </c>
      <c r="F1030" t="s">
        <v>3193</v>
      </c>
      <c r="G1030" t="s">
        <v>378</v>
      </c>
      <c r="H1030" t="s">
        <v>61</v>
      </c>
      <c r="I1030" t="s">
        <v>129</v>
      </c>
      <c r="J1030" t="s">
        <v>59</v>
      </c>
      <c r="K1030" t="s">
        <v>131</v>
      </c>
      <c r="L1030" t="s">
        <v>3194</v>
      </c>
      <c r="M1030" t="s">
        <v>3195</v>
      </c>
      <c r="N1030">
        <v>1.234</v>
      </c>
      <c r="O1030">
        <v>0</v>
      </c>
      <c r="P1030">
        <v>184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226.98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3013122</v>
      </c>
      <c r="B1031">
        <v>1</v>
      </c>
      <c r="C1031" t="s">
        <v>75</v>
      </c>
      <c r="D1031" t="s">
        <v>98</v>
      </c>
      <c r="E1031" t="s">
        <v>145</v>
      </c>
      <c r="F1031" t="s">
        <v>3196</v>
      </c>
      <c r="G1031" t="s">
        <v>256</v>
      </c>
      <c r="H1031" t="s">
        <v>61</v>
      </c>
      <c r="I1031" t="s">
        <v>129</v>
      </c>
      <c r="J1031" t="s">
        <v>130</v>
      </c>
      <c r="K1031" t="s">
        <v>131</v>
      </c>
      <c r="L1031" t="s">
        <v>3197</v>
      </c>
      <c r="M1031" t="s">
        <v>3198</v>
      </c>
      <c r="N1031">
        <v>0.50600000000000001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0.51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3013123</v>
      </c>
      <c r="B1032">
        <v>1</v>
      </c>
      <c r="C1032" t="s">
        <v>75</v>
      </c>
      <c r="D1032" t="s">
        <v>100</v>
      </c>
      <c r="E1032" t="s">
        <v>164</v>
      </c>
      <c r="F1032" t="s">
        <v>3199</v>
      </c>
      <c r="G1032" t="s">
        <v>185</v>
      </c>
      <c r="H1032" t="s">
        <v>61</v>
      </c>
      <c r="I1032" t="s">
        <v>129</v>
      </c>
      <c r="J1032" t="s">
        <v>130</v>
      </c>
      <c r="K1032" t="s">
        <v>131</v>
      </c>
      <c r="L1032" t="s">
        <v>3200</v>
      </c>
      <c r="M1032" t="s">
        <v>3201</v>
      </c>
      <c r="N1032">
        <v>0.59899999999999998</v>
      </c>
      <c r="O1032">
        <v>0</v>
      </c>
      <c r="P1032">
        <v>67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40.119999999999997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3013142</v>
      </c>
      <c r="B1033">
        <v>1</v>
      </c>
      <c r="C1033" t="s">
        <v>75</v>
      </c>
      <c r="D1033" t="s">
        <v>83</v>
      </c>
      <c r="E1033" t="s">
        <v>145</v>
      </c>
      <c r="F1033" t="s">
        <v>3202</v>
      </c>
      <c r="G1033" t="s">
        <v>206</v>
      </c>
      <c r="H1033" t="s">
        <v>61</v>
      </c>
      <c r="I1033" t="s">
        <v>129</v>
      </c>
      <c r="J1033" t="s">
        <v>130</v>
      </c>
      <c r="K1033" t="s">
        <v>131</v>
      </c>
      <c r="L1033" t="s">
        <v>3203</v>
      </c>
      <c r="M1033" t="s">
        <v>3204</v>
      </c>
      <c r="N1033">
        <v>7.2350000000000003</v>
      </c>
      <c r="O1033">
        <v>0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7.23</v>
      </c>
      <c r="Y1033">
        <v>0</v>
      </c>
      <c r="Z1033">
        <v>0</v>
      </c>
    </row>
    <row r="1034" spans="1:26" x14ac:dyDescent="0.3">
      <c r="A1034">
        <v>3013150</v>
      </c>
      <c r="B1034">
        <v>1</v>
      </c>
      <c r="C1034" t="s">
        <v>75</v>
      </c>
      <c r="D1034" t="s">
        <v>84</v>
      </c>
      <c r="E1034" t="s">
        <v>145</v>
      </c>
      <c r="F1034" t="s">
        <v>3205</v>
      </c>
      <c r="G1034" t="s">
        <v>206</v>
      </c>
      <c r="H1034" t="s">
        <v>61</v>
      </c>
      <c r="I1034" t="s">
        <v>129</v>
      </c>
      <c r="J1034" t="s">
        <v>130</v>
      </c>
      <c r="K1034" t="s">
        <v>131</v>
      </c>
      <c r="L1034" t="s">
        <v>3206</v>
      </c>
      <c r="M1034" t="s">
        <v>3207</v>
      </c>
      <c r="N1034">
        <v>1.425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1.42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3013144</v>
      </c>
      <c r="B1035">
        <v>1</v>
      </c>
      <c r="C1035" t="s">
        <v>75</v>
      </c>
      <c r="D1035" t="s">
        <v>97</v>
      </c>
      <c r="E1035" t="s">
        <v>164</v>
      </c>
      <c r="F1035" t="s">
        <v>3208</v>
      </c>
      <c r="G1035" t="s">
        <v>161</v>
      </c>
      <c r="H1035" t="s">
        <v>61</v>
      </c>
      <c r="I1035" t="s">
        <v>129</v>
      </c>
      <c r="J1035" t="s">
        <v>130</v>
      </c>
      <c r="K1035" t="s">
        <v>131</v>
      </c>
      <c r="L1035" t="s">
        <v>3209</v>
      </c>
      <c r="M1035" t="s">
        <v>3210</v>
      </c>
      <c r="N1035">
        <v>0.54600000000000004</v>
      </c>
      <c r="O1035">
        <v>0</v>
      </c>
      <c r="P1035">
        <v>71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38.74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3013152</v>
      </c>
      <c r="B1036">
        <v>1</v>
      </c>
      <c r="C1036" t="s">
        <v>75</v>
      </c>
      <c r="D1036" t="s">
        <v>97</v>
      </c>
      <c r="E1036" t="s">
        <v>140</v>
      </c>
      <c r="F1036" t="s">
        <v>3211</v>
      </c>
      <c r="G1036" t="s">
        <v>142</v>
      </c>
      <c r="H1036" t="s">
        <v>61</v>
      </c>
      <c r="I1036" t="s">
        <v>129</v>
      </c>
      <c r="J1036" t="s">
        <v>130</v>
      </c>
      <c r="K1036" t="s">
        <v>131</v>
      </c>
      <c r="L1036" t="s">
        <v>3212</v>
      </c>
      <c r="M1036" t="s">
        <v>3213</v>
      </c>
      <c r="N1036">
        <v>2.2109999999999999</v>
      </c>
      <c r="O1036">
        <v>0</v>
      </c>
      <c r="P1036">
        <v>45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99.49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3013154</v>
      </c>
      <c r="B1037">
        <v>1</v>
      </c>
      <c r="C1037" t="s">
        <v>106</v>
      </c>
      <c r="D1037" t="s">
        <v>107</v>
      </c>
      <c r="E1037" t="s">
        <v>221</v>
      </c>
      <c r="F1037" t="s">
        <v>3214</v>
      </c>
      <c r="G1037" t="s">
        <v>128</v>
      </c>
      <c r="H1037" t="s">
        <v>58</v>
      </c>
      <c r="I1037" t="s">
        <v>129</v>
      </c>
      <c r="J1037" t="s">
        <v>130</v>
      </c>
      <c r="K1037" t="s">
        <v>131</v>
      </c>
      <c r="L1037" t="s">
        <v>3215</v>
      </c>
      <c r="M1037" t="s">
        <v>3216</v>
      </c>
      <c r="N1037">
        <v>0.17799999999999999</v>
      </c>
      <c r="O1037">
        <v>15</v>
      </c>
      <c r="P1037">
        <v>0</v>
      </c>
      <c r="Q1037">
        <v>172</v>
      </c>
      <c r="R1037">
        <v>2045</v>
      </c>
      <c r="S1037">
        <v>41</v>
      </c>
      <c r="T1037">
        <v>183</v>
      </c>
      <c r="U1037">
        <v>2.68</v>
      </c>
      <c r="V1037">
        <v>0</v>
      </c>
      <c r="W1037">
        <v>30.67</v>
      </c>
      <c r="X1037">
        <v>364.69</v>
      </c>
      <c r="Y1037">
        <v>7.31</v>
      </c>
      <c r="Z1037">
        <v>32.64</v>
      </c>
    </row>
    <row r="1038" spans="1:26" x14ac:dyDescent="0.3">
      <c r="A1038">
        <v>3013062</v>
      </c>
      <c r="B1038">
        <v>1</v>
      </c>
      <c r="C1038" t="s">
        <v>75</v>
      </c>
      <c r="D1038" t="s">
        <v>103</v>
      </c>
      <c r="E1038" t="s">
        <v>140</v>
      </c>
      <c r="F1038" t="s">
        <v>3217</v>
      </c>
      <c r="G1038" t="s">
        <v>142</v>
      </c>
      <c r="H1038" t="s">
        <v>61</v>
      </c>
      <c r="I1038" t="s">
        <v>129</v>
      </c>
      <c r="J1038" t="s">
        <v>130</v>
      </c>
      <c r="K1038" t="s">
        <v>131</v>
      </c>
      <c r="L1038" t="s">
        <v>3218</v>
      </c>
      <c r="M1038" t="s">
        <v>3219</v>
      </c>
      <c r="N1038">
        <v>5.1219999999999999</v>
      </c>
      <c r="O1038">
        <v>0</v>
      </c>
      <c r="P1038">
        <v>74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379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3013162</v>
      </c>
      <c r="B1039">
        <v>1</v>
      </c>
      <c r="C1039" t="s">
        <v>75</v>
      </c>
      <c r="D1039" t="s">
        <v>77</v>
      </c>
      <c r="E1039" t="s">
        <v>145</v>
      </c>
      <c r="F1039" t="s">
        <v>3220</v>
      </c>
      <c r="G1039" t="s">
        <v>206</v>
      </c>
      <c r="H1039" t="s">
        <v>61</v>
      </c>
      <c r="I1039" t="s">
        <v>129</v>
      </c>
      <c r="J1039" t="s">
        <v>130</v>
      </c>
      <c r="K1039" t="s">
        <v>131</v>
      </c>
      <c r="L1039" t="s">
        <v>3221</v>
      </c>
      <c r="M1039" t="s">
        <v>3222</v>
      </c>
      <c r="N1039">
        <v>1.9059999999999999</v>
      </c>
      <c r="O1039">
        <v>0</v>
      </c>
      <c r="P1039">
        <v>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1.91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3006188</v>
      </c>
      <c r="B1040">
        <v>2</v>
      </c>
      <c r="C1040" t="s">
        <v>106</v>
      </c>
      <c r="D1040" t="s">
        <v>108</v>
      </c>
      <c r="E1040" t="s">
        <v>169</v>
      </c>
      <c r="F1040" t="s">
        <v>3223</v>
      </c>
      <c r="G1040" t="s">
        <v>142</v>
      </c>
      <c r="H1040" t="s">
        <v>61</v>
      </c>
      <c r="I1040" t="s">
        <v>129</v>
      </c>
      <c r="J1040" t="s">
        <v>130</v>
      </c>
      <c r="K1040" t="s">
        <v>131</v>
      </c>
      <c r="L1040" t="s">
        <v>3224</v>
      </c>
      <c r="M1040" t="s">
        <v>3225</v>
      </c>
      <c r="N1040">
        <v>0.251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34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8.5299999999999994</v>
      </c>
    </row>
    <row r="1041" spans="1:26" x14ac:dyDescent="0.3">
      <c r="A1041">
        <v>3011120</v>
      </c>
      <c r="B1041">
        <v>1</v>
      </c>
      <c r="C1041" t="s">
        <v>106</v>
      </c>
      <c r="D1041" t="s">
        <v>120</v>
      </c>
      <c r="E1041" t="s">
        <v>169</v>
      </c>
      <c r="F1041" t="s">
        <v>3226</v>
      </c>
      <c r="G1041" t="s">
        <v>142</v>
      </c>
      <c r="H1041" t="s">
        <v>61</v>
      </c>
      <c r="I1041" t="s">
        <v>129</v>
      </c>
      <c r="J1041" t="s">
        <v>130</v>
      </c>
      <c r="K1041" t="s">
        <v>131</v>
      </c>
      <c r="L1041" t="s">
        <v>3227</v>
      </c>
      <c r="M1041" t="s">
        <v>3228</v>
      </c>
      <c r="N1041">
        <v>5.0620000000000003</v>
      </c>
      <c r="O1041">
        <v>0</v>
      </c>
      <c r="P1041">
        <v>129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652.98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3013185</v>
      </c>
      <c r="B1042">
        <v>1</v>
      </c>
      <c r="C1042" t="s">
        <v>75</v>
      </c>
      <c r="D1042" t="s">
        <v>91</v>
      </c>
      <c r="E1042" t="s">
        <v>145</v>
      </c>
      <c r="F1042" t="s">
        <v>3146</v>
      </c>
      <c r="G1042" t="s">
        <v>206</v>
      </c>
      <c r="H1042" t="s">
        <v>61</v>
      </c>
      <c r="I1042" t="s">
        <v>129</v>
      </c>
      <c r="J1042" t="s">
        <v>130</v>
      </c>
      <c r="K1042" t="s">
        <v>131</v>
      </c>
      <c r="L1042" t="s">
        <v>3229</v>
      </c>
      <c r="M1042" t="s">
        <v>3230</v>
      </c>
      <c r="N1042">
        <v>3.222</v>
      </c>
      <c r="O1042">
        <v>0</v>
      </c>
      <c r="P1042">
        <v>10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32.22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3011266</v>
      </c>
      <c r="B1043">
        <v>1</v>
      </c>
      <c r="C1043" t="s">
        <v>75</v>
      </c>
      <c r="D1043" t="s">
        <v>83</v>
      </c>
      <c r="E1043" t="s">
        <v>134</v>
      </c>
      <c r="F1043" t="s">
        <v>3231</v>
      </c>
      <c r="G1043" t="s">
        <v>374</v>
      </c>
      <c r="H1043" t="s">
        <v>56</v>
      </c>
      <c r="I1043" t="s">
        <v>129</v>
      </c>
      <c r="J1043" t="s">
        <v>130</v>
      </c>
      <c r="K1043" t="s">
        <v>137</v>
      </c>
      <c r="L1043" t="s">
        <v>3232</v>
      </c>
      <c r="M1043" t="s">
        <v>3233</v>
      </c>
      <c r="N1043">
        <v>1.385</v>
      </c>
      <c r="O1043">
        <v>0</v>
      </c>
      <c r="P1043">
        <v>0</v>
      </c>
      <c r="Q1043">
        <v>153</v>
      </c>
      <c r="R1043">
        <v>15955</v>
      </c>
      <c r="S1043">
        <v>0</v>
      </c>
      <c r="T1043">
        <v>0</v>
      </c>
      <c r="U1043">
        <v>0</v>
      </c>
      <c r="V1043">
        <v>0</v>
      </c>
      <c r="W1043">
        <v>211.86</v>
      </c>
      <c r="X1043">
        <v>22093.24</v>
      </c>
      <c r="Y1043">
        <v>0</v>
      </c>
      <c r="Z1043">
        <v>0</v>
      </c>
    </row>
    <row r="1044" spans="1:26" x14ac:dyDescent="0.3">
      <c r="A1044">
        <v>3013211</v>
      </c>
      <c r="B1044">
        <v>1</v>
      </c>
      <c r="C1044" t="s">
        <v>75</v>
      </c>
      <c r="D1044" t="s">
        <v>89</v>
      </c>
      <c r="E1044" t="s">
        <v>169</v>
      </c>
      <c r="F1044" t="s">
        <v>3234</v>
      </c>
      <c r="G1044" t="s">
        <v>136</v>
      </c>
      <c r="H1044" t="s">
        <v>61</v>
      </c>
      <c r="I1044" t="s">
        <v>129</v>
      </c>
      <c r="J1044" t="s">
        <v>130</v>
      </c>
      <c r="K1044" t="s">
        <v>137</v>
      </c>
      <c r="L1044" t="s">
        <v>3235</v>
      </c>
      <c r="M1044" t="s">
        <v>3236</v>
      </c>
      <c r="N1044">
        <v>1.633</v>
      </c>
      <c r="O1044">
        <v>0</v>
      </c>
      <c r="P1044">
        <v>538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878.43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3013233</v>
      </c>
      <c r="B1045">
        <v>1</v>
      </c>
      <c r="C1045" t="s">
        <v>75</v>
      </c>
      <c r="D1045" t="s">
        <v>90</v>
      </c>
      <c r="E1045" t="s">
        <v>140</v>
      </c>
      <c r="F1045" t="s">
        <v>3237</v>
      </c>
      <c r="G1045" t="s">
        <v>142</v>
      </c>
      <c r="H1045" t="s">
        <v>61</v>
      </c>
      <c r="I1045" t="s">
        <v>129</v>
      </c>
      <c r="J1045" t="s">
        <v>130</v>
      </c>
      <c r="K1045" t="s">
        <v>131</v>
      </c>
      <c r="L1045" t="s">
        <v>3238</v>
      </c>
      <c r="M1045" t="s">
        <v>3239</v>
      </c>
      <c r="N1045">
        <v>2.6360000000000001</v>
      </c>
      <c r="O1045">
        <v>0</v>
      </c>
      <c r="P1045">
        <v>47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123.91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3011649</v>
      </c>
      <c r="B1046">
        <v>1</v>
      </c>
      <c r="C1046" t="s">
        <v>75</v>
      </c>
      <c r="D1046" t="s">
        <v>92</v>
      </c>
      <c r="E1046" t="s">
        <v>126</v>
      </c>
      <c r="F1046" t="s">
        <v>3240</v>
      </c>
      <c r="G1046" t="s">
        <v>128</v>
      </c>
      <c r="H1046" t="s">
        <v>58</v>
      </c>
      <c r="I1046" t="s">
        <v>129</v>
      </c>
      <c r="J1046" t="s">
        <v>130</v>
      </c>
      <c r="K1046" t="s">
        <v>131</v>
      </c>
      <c r="L1046" t="s">
        <v>3241</v>
      </c>
      <c r="M1046" t="s">
        <v>3242</v>
      </c>
      <c r="N1046">
        <v>1.3440000000000001</v>
      </c>
      <c r="O1046">
        <v>9</v>
      </c>
      <c r="P1046">
        <v>419</v>
      </c>
      <c r="Q1046">
        <v>0</v>
      </c>
      <c r="R1046">
        <v>0</v>
      </c>
      <c r="S1046">
        <v>0</v>
      </c>
      <c r="T1046">
        <v>0</v>
      </c>
      <c r="U1046">
        <v>12.09</v>
      </c>
      <c r="V1046">
        <v>562.92999999999995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3010954</v>
      </c>
      <c r="B1047">
        <v>1</v>
      </c>
      <c r="C1047" t="s">
        <v>75</v>
      </c>
      <c r="D1047" t="s">
        <v>83</v>
      </c>
      <c r="E1047" t="s">
        <v>221</v>
      </c>
      <c r="F1047" t="s">
        <v>3243</v>
      </c>
      <c r="G1047" t="s">
        <v>161</v>
      </c>
      <c r="H1047" t="s">
        <v>58</v>
      </c>
      <c r="I1047" t="s">
        <v>129</v>
      </c>
      <c r="J1047" t="s">
        <v>130</v>
      </c>
      <c r="K1047" t="s">
        <v>131</v>
      </c>
      <c r="L1047" t="s">
        <v>3244</v>
      </c>
      <c r="M1047" t="s">
        <v>3245</v>
      </c>
      <c r="N1047">
        <v>0.94399999999999995</v>
      </c>
      <c r="O1047">
        <v>0</v>
      </c>
      <c r="P1047">
        <v>0</v>
      </c>
      <c r="Q1047">
        <v>0</v>
      </c>
      <c r="R1047">
        <v>0</v>
      </c>
      <c r="S1047">
        <v>11</v>
      </c>
      <c r="T1047">
        <v>144</v>
      </c>
      <c r="U1047">
        <v>0</v>
      </c>
      <c r="V1047">
        <v>0</v>
      </c>
      <c r="W1047">
        <v>0</v>
      </c>
      <c r="X1047">
        <v>0</v>
      </c>
      <c r="Y1047">
        <v>10.39</v>
      </c>
      <c r="Z1047">
        <v>136</v>
      </c>
    </row>
    <row r="1048" spans="1:26" x14ac:dyDescent="0.3">
      <c r="A1048">
        <v>3002265</v>
      </c>
      <c r="B1048">
        <v>1</v>
      </c>
      <c r="C1048" t="s">
        <v>75</v>
      </c>
      <c r="D1048" t="s">
        <v>83</v>
      </c>
      <c r="E1048" t="s">
        <v>126</v>
      </c>
      <c r="F1048" t="s">
        <v>3246</v>
      </c>
      <c r="G1048" t="s">
        <v>136</v>
      </c>
      <c r="H1048" t="s">
        <v>58</v>
      </c>
      <c r="I1048" t="s">
        <v>129</v>
      </c>
      <c r="J1048" t="s">
        <v>130</v>
      </c>
      <c r="K1048" t="s">
        <v>137</v>
      </c>
      <c r="L1048" t="s">
        <v>3247</v>
      </c>
      <c r="M1048" t="s">
        <v>3248</v>
      </c>
      <c r="N1048">
        <v>7.226</v>
      </c>
      <c r="O1048">
        <v>0</v>
      </c>
      <c r="P1048">
        <v>0</v>
      </c>
      <c r="Q1048">
        <v>2</v>
      </c>
      <c r="R1048">
        <v>49</v>
      </c>
      <c r="S1048">
        <v>0</v>
      </c>
      <c r="T1048">
        <v>0</v>
      </c>
      <c r="U1048">
        <v>0</v>
      </c>
      <c r="V1048">
        <v>0</v>
      </c>
      <c r="W1048">
        <v>14.45</v>
      </c>
      <c r="X1048">
        <v>354.07</v>
      </c>
      <c r="Y1048">
        <v>0</v>
      </c>
      <c r="Z1048">
        <v>0</v>
      </c>
    </row>
    <row r="1049" spans="1:26" x14ac:dyDescent="0.3">
      <c r="A1049">
        <v>3011458</v>
      </c>
      <c r="B1049">
        <v>1</v>
      </c>
      <c r="C1049" t="s">
        <v>75</v>
      </c>
      <c r="D1049" t="s">
        <v>95</v>
      </c>
      <c r="E1049" t="s">
        <v>145</v>
      </c>
      <c r="F1049" t="s">
        <v>3249</v>
      </c>
      <c r="G1049" t="s">
        <v>206</v>
      </c>
      <c r="H1049" t="s">
        <v>61</v>
      </c>
      <c r="I1049" t="s">
        <v>129</v>
      </c>
      <c r="J1049" t="s">
        <v>130</v>
      </c>
      <c r="K1049" t="s">
        <v>131</v>
      </c>
      <c r="L1049" t="s">
        <v>3250</v>
      </c>
      <c r="M1049" t="s">
        <v>3251</v>
      </c>
      <c r="N1049">
        <v>2.5859999999999999</v>
      </c>
      <c r="O1049">
        <v>0</v>
      </c>
      <c r="P1049">
        <v>5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12.93</v>
      </c>
      <c r="W1049">
        <v>0</v>
      </c>
      <c r="X1049">
        <v>0</v>
      </c>
      <c r="Y1049">
        <v>0</v>
      </c>
      <c r="Z1049">
        <v>0</v>
      </c>
    </row>
    <row r="1050" spans="1:26" x14ac:dyDescent="0.3">
      <c r="A1050">
        <v>3010825</v>
      </c>
      <c r="B1050">
        <v>1</v>
      </c>
      <c r="C1050" t="s">
        <v>75</v>
      </c>
      <c r="D1050" t="s">
        <v>97</v>
      </c>
      <c r="E1050" t="s">
        <v>169</v>
      </c>
      <c r="F1050" t="s">
        <v>3252</v>
      </c>
      <c r="G1050" t="s">
        <v>171</v>
      </c>
      <c r="H1050" t="s">
        <v>61</v>
      </c>
      <c r="I1050" t="s">
        <v>129</v>
      </c>
      <c r="J1050" t="s">
        <v>130</v>
      </c>
      <c r="K1050" t="s">
        <v>131</v>
      </c>
      <c r="L1050" t="s">
        <v>3253</v>
      </c>
      <c r="M1050" t="s">
        <v>3254</v>
      </c>
      <c r="N1050">
        <v>3.99</v>
      </c>
      <c r="O1050">
        <v>0</v>
      </c>
      <c r="P1050">
        <v>131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522.64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3010275</v>
      </c>
      <c r="B1051">
        <v>1</v>
      </c>
      <c r="C1051" t="s">
        <v>75</v>
      </c>
      <c r="D1051" t="s">
        <v>104</v>
      </c>
      <c r="E1051" t="s">
        <v>153</v>
      </c>
      <c r="F1051" t="s">
        <v>3255</v>
      </c>
      <c r="G1051" t="s">
        <v>192</v>
      </c>
      <c r="H1051" t="s">
        <v>58</v>
      </c>
      <c r="I1051" t="s">
        <v>129</v>
      </c>
      <c r="J1051" t="s">
        <v>130</v>
      </c>
      <c r="K1051" t="s">
        <v>137</v>
      </c>
      <c r="L1051" t="s">
        <v>3256</v>
      </c>
      <c r="M1051" t="s">
        <v>3257</v>
      </c>
      <c r="N1051">
        <v>4.9740000000000002</v>
      </c>
      <c r="O1051">
        <v>6</v>
      </c>
      <c r="P1051">
        <v>243</v>
      </c>
      <c r="Q1051">
        <v>0</v>
      </c>
      <c r="R1051">
        <v>0</v>
      </c>
      <c r="S1051">
        <v>0</v>
      </c>
      <c r="T1051">
        <v>0</v>
      </c>
      <c r="U1051">
        <v>29.84</v>
      </c>
      <c r="V1051">
        <v>1208.6600000000001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3011982</v>
      </c>
      <c r="B1052">
        <v>1</v>
      </c>
      <c r="C1052" t="s">
        <v>75</v>
      </c>
      <c r="D1052" t="s">
        <v>89</v>
      </c>
      <c r="E1052" t="s">
        <v>145</v>
      </c>
      <c r="F1052" t="s">
        <v>3258</v>
      </c>
      <c r="G1052" t="s">
        <v>147</v>
      </c>
      <c r="H1052" t="s">
        <v>61</v>
      </c>
      <c r="I1052" t="s">
        <v>129</v>
      </c>
      <c r="J1052" t="s">
        <v>130</v>
      </c>
      <c r="K1052" t="s">
        <v>131</v>
      </c>
      <c r="L1052" t="s">
        <v>3259</v>
      </c>
      <c r="M1052" t="s">
        <v>3260</v>
      </c>
      <c r="N1052">
        <v>2.2080000000000002</v>
      </c>
      <c r="O1052">
        <v>0</v>
      </c>
      <c r="P1052">
        <v>3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6.63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3006059</v>
      </c>
      <c r="B1053">
        <v>1</v>
      </c>
      <c r="C1053" t="s">
        <v>75</v>
      </c>
      <c r="D1053" t="s">
        <v>90</v>
      </c>
      <c r="E1053" t="s">
        <v>140</v>
      </c>
      <c r="F1053" t="s">
        <v>3261</v>
      </c>
      <c r="G1053" t="s">
        <v>142</v>
      </c>
      <c r="H1053" t="s">
        <v>61</v>
      </c>
      <c r="I1053" t="s">
        <v>129</v>
      </c>
      <c r="J1053" t="s">
        <v>130</v>
      </c>
      <c r="K1053" t="s">
        <v>131</v>
      </c>
      <c r="L1053" t="s">
        <v>3262</v>
      </c>
      <c r="M1053" t="s">
        <v>3263</v>
      </c>
      <c r="N1053">
        <v>2.1040000000000001</v>
      </c>
      <c r="O1053">
        <v>0</v>
      </c>
      <c r="P1053">
        <v>0</v>
      </c>
      <c r="Q1053">
        <v>0</v>
      </c>
      <c r="R1053">
        <v>48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101.01</v>
      </c>
      <c r="Y1053">
        <v>0</v>
      </c>
      <c r="Z1053">
        <v>0</v>
      </c>
    </row>
    <row r="1054" spans="1:26" x14ac:dyDescent="0.3">
      <c r="A1054">
        <v>3010829</v>
      </c>
      <c r="B1054">
        <v>1</v>
      </c>
      <c r="C1054" t="s">
        <v>75</v>
      </c>
      <c r="D1054" t="s">
        <v>96</v>
      </c>
      <c r="E1054" t="s">
        <v>169</v>
      </c>
      <c r="F1054" t="s">
        <v>3264</v>
      </c>
      <c r="G1054" t="s">
        <v>171</v>
      </c>
      <c r="H1054" t="s">
        <v>61</v>
      </c>
      <c r="I1054" t="s">
        <v>129</v>
      </c>
      <c r="J1054" t="s">
        <v>130</v>
      </c>
      <c r="K1054" t="s">
        <v>131</v>
      </c>
      <c r="L1054" t="s">
        <v>3265</v>
      </c>
      <c r="M1054" t="s">
        <v>3266</v>
      </c>
      <c r="N1054">
        <v>0.83799999999999997</v>
      </c>
      <c r="O1054">
        <v>0</v>
      </c>
      <c r="P1054">
        <v>36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30.16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3011595</v>
      </c>
      <c r="B1055">
        <v>1</v>
      </c>
      <c r="C1055" t="s">
        <v>106</v>
      </c>
      <c r="D1055" t="s">
        <v>108</v>
      </c>
      <c r="E1055" t="s">
        <v>153</v>
      </c>
      <c r="F1055" t="s">
        <v>3267</v>
      </c>
      <c r="G1055" t="s">
        <v>196</v>
      </c>
      <c r="H1055" t="s">
        <v>58</v>
      </c>
      <c r="I1055" t="s">
        <v>129</v>
      </c>
      <c r="J1055" t="s">
        <v>130</v>
      </c>
      <c r="K1055" t="s">
        <v>131</v>
      </c>
      <c r="L1055" t="s">
        <v>3268</v>
      </c>
      <c r="M1055" t="s">
        <v>3269</v>
      </c>
      <c r="N1055">
        <v>0.51200000000000001</v>
      </c>
      <c r="O1055">
        <v>5</v>
      </c>
      <c r="P1055">
        <v>26</v>
      </c>
      <c r="Q1055">
        <v>0</v>
      </c>
      <c r="R1055">
        <v>0</v>
      </c>
      <c r="S1055">
        <v>0</v>
      </c>
      <c r="T1055">
        <v>0</v>
      </c>
      <c r="U1055">
        <v>2.56</v>
      </c>
      <c r="V1055">
        <v>13.3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3011615</v>
      </c>
      <c r="B1056">
        <v>1</v>
      </c>
      <c r="C1056" t="s">
        <v>75</v>
      </c>
      <c r="D1056" t="s">
        <v>93</v>
      </c>
      <c r="E1056" t="s">
        <v>221</v>
      </c>
      <c r="F1056" t="s">
        <v>3270</v>
      </c>
      <c r="G1056" t="s">
        <v>128</v>
      </c>
      <c r="H1056" t="s">
        <v>58</v>
      </c>
      <c r="I1056" t="s">
        <v>129</v>
      </c>
      <c r="J1056" t="s">
        <v>130</v>
      </c>
      <c r="K1056" t="s">
        <v>131</v>
      </c>
      <c r="L1056" t="s">
        <v>3271</v>
      </c>
      <c r="M1056" t="s">
        <v>3272</v>
      </c>
      <c r="N1056">
        <v>0.68400000000000005</v>
      </c>
      <c r="O1056">
        <v>0</v>
      </c>
      <c r="P1056">
        <v>0</v>
      </c>
      <c r="Q1056">
        <v>1</v>
      </c>
      <c r="R1056">
        <v>0</v>
      </c>
      <c r="S1056">
        <v>5</v>
      </c>
      <c r="T1056">
        <v>448</v>
      </c>
      <c r="U1056">
        <v>0</v>
      </c>
      <c r="V1056">
        <v>0</v>
      </c>
      <c r="W1056">
        <v>0.68</v>
      </c>
      <c r="X1056">
        <v>0</v>
      </c>
      <c r="Y1056">
        <v>3.42</v>
      </c>
      <c r="Z1056">
        <v>306.63</v>
      </c>
    </row>
    <row r="1057" spans="1:26" x14ac:dyDescent="0.3">
      <c r="A1057">
        <v>3002174</v>
      </c>
      <c r="B1057">
        <v>1</v>
      </c>
      <c r="C1057" t="s">
        <v>75</v>
      </c>
      <c r="D1057" t="s">
        <v>99</v>
      </c>
      <c r="E1057" t="s">
        <v>134</v>
      </c>
      <c r="F1057" t="s">
        <v>3273</v>
      </c>
      <c r="G1057" t="s">
        <v>136</v>
      </c>
      <c r="H1057" t="s">
        <v>58</v>
      </c>
      <c r="I1057" t="s">
        <v>129</v>
      </c>
      <c r="J1057" t="s">
        <v>130</v>
      </c>
      <c r="K1057" t="s">
        <v>137</v>
      </c>
      <c r="L1057" t="s">
        <v>3274</v>
      </c>
      <c r="M1057" t="s">
        <v>3275</v>
      </c>
      <c r="N1057">
        <v>5.7729999999999997</v>
      </c>
      <c r="O1057">
        <v>157</v>
      </c>
      <c r="P1057">
        <v>3916</v>
      </c>
      <c r="Q1057">
        <v>0</v>
      </c>
      <c r="R1057">
        <v>0</v>
      </c>
      <c r="S1057">
        <v>22</v>
      </c>
      <c r="T1057">
        <v>1626</v>
      </c>
      <c r="U1057">
        <v>906.41</v>
      </c>
      <c r="V1057">
        <v>22608.37</v>
      </c>
      <c r="W1057">
        <v>0</v>
      </c>
      <c r="X1057">
        <v>0</v>
      </c>
      <c r="Y1057">
        <v>127.01</v>
      </c>
      <c r="Z1057">
        <v>9387.44</v>
      </c>
    </row>
    <row r="1058" spans="1:26" x14ac:dyDescent="0.3">
      <c r="A1058">
        <v>3002245</v>
      </c>
      <c r="B1058">
        <v>1</v>
      </c>
      <c r="C1058" t="s">
        <v>75</v>
      </c>
      <c r="D1058" t="s">
        <v>85</v>
      </c>
      <c r="E1058" t="s">
        <v>126</v>
      </c>
      <c r="F1058" t="s">
        <v>3276</v>
      </c>
      <c r="G1058" t="s">
        <v>136</v>
      </c>
      <c r="H1058" t="s">
        <v>58</v>
      </c>
      <c r="I1058" t="s">
        <v>129</v>
      </c>
      <c r="J1058" t="s">
        <v>130</v>
      </c>
      <c r="K1058" t="s">
        <v>137</v>
      </c>
      <c r="L1058" t="s">
        <v>3277</v>
      </c>
      <c r="M1058" t="s">
        <v>3278</v>
      </c>
      <c r="N1058">
        <v>7.8029999999999999</v>
      </c>
      <c r="O1058">
        <v>0</v>
      </c>
      <c r="P1058">
        <v>0</v>
      </c>
      <c r="Q1058">
        <v>5</v>
      </c>
      <c r="R1058">
        <v>142</v>
      </c>
      <c r="S1058">
        <v>8</v>
      </c>
      <c r="T1058">
        <v>37</v>
      </c>
      <c r="U1058">
        <v>0</v>
      </c>
      <c r="V1058">
        <v>0</v>
      </c>
      <c r="W1058">
        <v>39.01</v>
      </c>
      <c r="X1058">
        <v>1107.96</v>
      </c>
      <c r="Y1058">
        <v>62.42</v>
      </c>
      <c r="Z1058">
        <v>288.69</v>
      </c>
    </row>
    <row r="1059" spans="1:26" x14ac:dyDescent="0.3">
      <c r="A1059">
        <v>3011643</v>
      </c>
      <c r="B1059">
        <v>1</v>
      </c>
      <c r="C1059" t="s">
        <v>75</v>
      </c>
      <c r="D1059" t="s">
        <v>98</v>
      </c>
      <c r="E1059" t="s">
        <v>145</v>
      </c>
      <c r="F1059" t="s">
        <v>3279</v>
      </c>
      <c r="G1059" t="s">
        <v>147</v>
      </c>
      <c r="H1059" t="s">
        <v>61</v>
      </c>
      <c r="I1059" t="s">
        <v>129</v>
      </c>
      <c r="J1059" t="s">
        <v>130</v>
      </c>
      <c r="K1059" t="s">
        <v>131</v>
      </c>
      <c r="L1059" t="s">
        <v>3280</v>
      </c>
      <c r="M1059" t="s">
        <v>3281</v>
      </c>
      <c r="N1059">
        <v>3.7280000000000002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3.73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3008083</v>
      </c>
      <c r="B1060">
        <v>1</v>
      </c>
      <c r="C1060" t="s">
        <v>75</v>
      </c>
      <c r="D1060" t="s">
        <v>92</v>
      </c>
      <c r="E1060" t="s">
        <v>221</v>
      </c>
      <c r="F1060" t="s">
        <v>2715</v>
      </c>
      <c r="G1060" t="s">
        <v>128</v>
      </c>
      <c r="H1060" t="s">
        <v>58</v>
      </c>
      <c r="I1060" t="s">
        <v>129</v>
      </c>
      <c r="J1060" t="s">
        <v>130</v>
      </c>
      <c r="K1060" t="s">
        <v>131</v>
      </c>
      <c r="L1060" t="s">
        <v>3282</v>
      </c>
      <c r="M1060" t="s">
        <v>3283</v>
      </c>
      <c r="N1060">
        <v>0.35099999999999998</v>
      </c>
      <c r="O1060">
        <v>42</v>
      </c>
      <c r="P1060">
        <v>570</v>
      </c>
      <c r="Q1060">
        <v>0</v>
      </c>
      <c r="R1060">
        <v>0</v>
      </c>
      <c r="S1060">
        <v>0</v>
      </c>
      <c r="T1060">
        <v>0</v>
      </c>
      <c r="U1060">
        <v>14.72</v>
      </c>
      <c r="V1060">
        <v>199.82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3011593</v>
      </c>
      <c r="B1061">
        <v>1</v>
      </c>
      <c r="C1061" t="s">
        <v>75</v>
      </c>
      <c r="D1061" t="s">
        <v>83</v>
      </c>
      <c r="E1061" t="s">
        <v>221</v>
      </c>
      <c r="F1061" t="s">
        <v>3284</v>
      </c>
      <c r="G1061" t="s">
        <v>128</v>
      </c>
      <c r="H1061" t="s">
        <v>58</v>
      </c>
      <c r="I1061" t="s">
        <v>129</v>
      </c>
      <c r="J1061" t="s">
        <v>130</v>
      </c>
      <c r="K1061" t="s">
        <v>131</v>
      </c>
      <c r="L1061" t="s">
        <v>3285</v>
      </c>
      <c r="M1061" t="s">
        <v>3286</v>
      </c>
      <c r="N1061">
        <v>0.17799999999999999</v>
      </c>
      <c r="O1061">
        <v>0</v>
      </c>
      <c r="P1061">
        <v>0</v>
      </c>
      <c r="Q1061">
        <v>45</v>
      </c>
      <c r="R1061">
        <v>6677</v>
      </c>
      <c r="S1061">
        <v>0</v>
      </c>
      <c r="T1061">
        <v>0</v>
      </c>
      <c r="U1061">
        <v>0</v>
      </c>
      <c r="V1061">
        <v>0</v>
      </c>
      <c r="W1061">
        <v>8.01</v>
      </c>
      <c r="X1061">
        <v>1188.8800000000001</v>
      </c>
      <c r="Y1061">
        <v>0</v>
      </c>
      <c r="Z1061">
        <v>0</v>
      </c>
    </row>
    <row r="1062" spans="1:26" x14ac:dyDescent="0.3">
      <c r="A1062">
        <v>3010918</v>
      </c>
      <c r="B1062">
        <v>1</v>
      </c>
      <c r="C1062" t="s">
        <v>75</v>
      </c>
      <c r="D1062" t="s">
        <v>74</v>
      </c>
      <c r="E1062" t="s">
        <v>145</v>
      </c>
      <c r="F1062" t="s">
        <v>3287</v>
      </c>
      <c r="G1062" t="s">
        <v>206</v>
      </c>
      <c r="H1062" t="s">
        <v>61</v>
      </c>
      <c r="I1062" t="s">
        <v>129</v>
      </c>
      <c r="J1062" t="s">
        <v>130</v>
      </c>
      <c r="K1062" t="s">
        <v>131</v>
      </c>
      <c r="L1062" t="s">
        <v>3288</v>
      </c>
      <c r="M1062" t="s">
        <v>3289</v>
      </c>
      <c r="N1062">
        <v>4.0540000000000003</v>
      </c>
      <c r="O1062">
        <v>0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4.05</v>
      </c>
      <c r="Y1062">
        <v>0</v>
      </c>
      <c r="Z1062">
        <v>0</v>
      </c>
    </row>
    <row r="1063" spans="1:26" x14ac:dyDescent="0.3">
      <c r="A1063">
        <v>3010922</v>
      </c>
      <c r="B1063">
        <v>1</v>
      </c>
      <c r="C1063" t="s">
        <v>75</v>
      </c>
      <c r="D1063" t="s">
        <v>77</v>
      </c>
      <c r="E1063" t="s">
        <v>140</v>
      </c>
      <c r="F1063" t="s">
        <v>3290</v>
      </c>
      <c r="G1063" t="s">
        <v>142</v>
      </c>
      <c r="H1063" t="s">
        <v>61</v>
      </c>
      <c r="I1063" t="s">
        <v>129</v>
      </c>
      <c r="J1063" t="s">
        <v>130</v>
      </c>
      <c r="K1063" t="s">
        <v>131</v>
      </c>
      <c r="L1063" t="s">
        <v>3291</v>
      </c>
      <c r="M1063" t="s">
        <v>3292</v>
      </c>
      <c r="N1063">
        <v>2.13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24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51.11</v>
      </c>
    </row>
    <row r="1064" spans="1:26" x14ac:dyDescent="0.3">
      <c r="A1064">
        <v>3008328</v>
      </c>
      <c r="B1064">
        <v>1</v>
      </c>
      <c r="C1064" t="s">
        <v>75</v>
      </c>
      <c r="D1064" t="s">
        <v>78</v>
      </c>
      <c r="E1064" t="s">
        <v>140</v>
      </c>
      <c r="F1064" t="s">
        <v>3293</v>
      </c>
      <c r="G1064" t="s">
        <v>136</v>
      </c>
      <c r="H1064" t="s">
        <v>61</v>
      </c>
      <c r="I1064" t="s">
        <v>129</v>
      </c>
      <c r="J1064" t="s">
        <v>130</v>
      </c>
      <c r="K1064" t="s">
        <v>137</v>
      </c>
      <c r="L1064" t="s">
        <v>3294</v>
      </c>
      <c r="M1064" t="s">
        <v>3295</v>
      </c>
      <c r="N1064">
        <v>5.1710000000000003</v>
      </c>
      <c r="O1064">
        <v>0</v>
      </c>
      <c r="P1064">
        <v>57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294.72000000000003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3011594</v>
      </c>
      <c r="B1065">
        <v>1</v>
      </c>
      <c r="C1065" t="s">
        <v>75</v>
      </c>
      <c r="D1065" t="s">
        <v>97</v>
      </c>
      <c r="E1065" t="s">
        <v>140</v>
      </c>
      <c r="F1065" t="s">
        <v>3296</v>
      </c>
      <c r="G1065" t="s">
        <v>142</v>
      </c>
      <c r="H1065" t="s">
        <v>61</v>
      </c>
      <c r="I1065" t="s">
        <v>129</v>
      </c>
      <c r="J1065" t="s">
        <v>130</v>
      </c>
      <c r="K1065" t="s">
        <v>131</v>
      </c>
      <c r="L1065" t="s">
        <v>3297</v>
      </c>
      <c r="M1065" t="s">
        <v>3298</v>
      </c>
      <c r="N1065">
        <v>5.657</v>
      </c>
      <c r="O1065">
        <v>0</v>
      </c>
      <c r="P1065">
        <v>60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339.42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3010597</v>
      </c>
      <c r="B1066">
        <v>1</v>
      </c>
      <c r="C1066" t="s">
        <v>106</v>
      </c>
      <c r="D1066" t="s">
        <v>122</v>
      </c>
      <c r="E1066" t="s">
        <v>153</v>
      </c>
      <c r="F1066" t="s">
        <v>3299</v>
      </c>
      <c r="G1066" t="s">
        <v>196</v>
      </c>
      <c r="H1066" t="s">
        <v>58</v>
      </c>
      <c r="I1066" t="s">
        <v>129</v>
      </c>
      <c r="J1066" t="s">
        <v>130</v>
      </c>
      <c r="K1066" t="s">
        <v>131</v>
      </c>
      <c r="L1066" t="s">
        <v>3300</v>
      </c>
      <c r="M1066" t="s">
        <v>3301</v>
      </c>
      <c r="N1066">
        <v>3.4889999999999999</v>
      </c>
      <c r="O1066">
        <v>0</v>
      </c>
      <c r="P1066">
        <v>305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1064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3009888</v>
      </c>
      <c r="B1067">
        <v>1</v>
      </c>
      <c r="C1067" t="s">
        <v>106</v>
      </c>
      <c r="D1067" t="s">
        <v>109</v>
      </c>
      <c r="E1067" t="s">
        <v>140</v>
      </c>
      <c r="F1067" t="s">
        <v>3302</v>
      </c>
      <c r="G1067" t="s">
        <v>142</v>
      </c>
      <c r="H1067" t="s">
        <v>61</v>
      </c>
      <c r="I1067" t="s">
        <v>129</v>
      </c>
      <c r="J1067" t="s">
        <v>130</v>
      </c>
      <c r="K1067" t="s">
        <v>131</v>
      </c>
      <c r="L1067" t="s">
        <v>3303</v>
      </c>
      <c r="M1067" t="s">
        <v>3304</v>
      </c>
      <c r="N1067">
        <v>1.0760000000000001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34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36.57</v>
      </c>
    </row>
    <row r="1068" spans="1:26" x14ac:dyDescent="0.3">
      <c r="A1068">
        <v>3005212</v>
      </c>
      <c r="B1068">
        <v>1</v>
      </c>
      <c r="C1068" t="s">
        <v>106</v>
      </c>
      <c r="D1068" t="s">
        <v>121</v>
      </c>
      <c r="E1068" t="s">
        <v>145</v>
      </c>
      <c r="F1068" t="s">
        <v>3305</v>
      </c>
      <c r="G1068" t="s">
        <v>256</v>
      </c>
      <c r="H1068" t="s">
        <v>61</v>
      </c>
      <c r="I1068" t="s">
        <v>129</v>
      </c>
      <c r="J1068" t="s">
        <v>130</v>
      </c>
      <c r="K1068" t="s">
        <v>131</v>
      </c>
      <c r="L1068" t="s">
        <v>3306</v>
      </c>
      <c r="M1068" t="s">
        <v>3307</v>
      </c>
      <c r="N1068">
        <v>2.1360000000000001</v>
      </c>
      <c r="O1068">
        <v>0</v>
      </c>
      <c r="P1068">
        <v>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2.14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3007097</v>
      </c>
      <c r="B1069">
        <v>1</v>
      </c>
      <c r="C1069" t="s">
        <v>75</v>
      </c>
      <c r="D1069" t="s">
        <v>82</v>
      </c>
      <c r="E1069" t="s">
        <v>169</v>
      </c>
      <c r="F1069" t="s">
        <v>3308</v>
      </c>
      <c r="G1069" t="s">
        <v>192</v>
      </c>
      <c r="H1069" t="s">
        <v>61</v>
      </c>
      <c r="I1069" t="s">
        <v>129</v>
      </c>
      <c r="J1069" t="s">
        <v>130</v>
      </c>
      <c r="K1069" t="s">
        <v>137</v>
      </c>
      <c r="L1069" t="s">
        <v>3309</v>
      </c>
      <c r="M1069" t="s">
        <v>3310</v>
      </c>
      <c r="N1069">
        <v>6.6820000000000004</v>
      </c>
      <c r="O1069">
        <v>0</v>
      </c>
      <c r="P1069">
        <v>889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5940.5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3009133</v>
      </c>
      <c r="B1070">
        <v>1</v>
      </c>
      <c r="C1070" t="s">
        <v>75</v>
      </c>
      <c r="D1070" t="s">
        <v>83</v>
      </c>
      <c r="E1070" t="s">
        <v>145</v>
      </c>
      <c r="F1070" t="s">
        <v>3311</v>
      </c>
      <c r="G1070" t="s">
        <v>206</v>
      </c>
      <c r="H1070" t="s">
        <v>61</v>
      </c>
      <c r="I1070" t="s">
        <v>129</v>
      </c>
      <c r="J1070" t="s">
        <v>130</v>
      </c>
      <c r="K1070" t="s">
        <v>131</v>
      </c>
      <c r="L1070" t="s">
        <v>3312</v>
      </c>
      <c r="M1070" t="s">
        <v>3313</v>
      </c>
      <c r="N1070">
        <v>5.899</v>
      </c>
      <c r="O1070">
        <v>0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5.9</v>
      </c>
      <c r="Y1070">
        <v>0</v>
      </c>
      <c r="Z1070">
        <v>0</v>
      </c>
    </row>
    <row r="1071" spans="1:26" x14ac:dyDescent="0.3">
      <c r="A1071">
        <v>3010815</v>
      </c>
      <c r="B1071">
        <v>1</v>
      </c>
      <c r="C1071" t="s">
        <v>106</v>
      </c>
      <c r="D1071" t="s">
        <v>117</v>
      </c>
      <c r="E1071" t="s">
        <v>169</v>
      </c>
      <c r="F1071" t="s">
        <v>3314</v>
      </c>
      <c r="G1071" t="s">
        <v>171</v>
      </c>
      <c r="H1071" t="s">
        <v>61</v>
      </c>
      <c r="I1071" t="s">
        <v>129</v>
      </c>
      <c r="J1071" t="s">
        <v>130</v>
      </c>
      <c r="K1071" t="s">
        <v>131</v>
      </c>
      <c r="L1071" t="s">
        <v>3315</v>
      </c>
      <c r="M1071" t="s">
        <v>3316</v>
      </c>
      <c r="N1071">
        <v>0.89100000000000001</v>
      </c>
      <c r="O1071">
        <v>0</v>
      </c>
      <c r="P1071">
        <v>182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162.25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3012902</v>
      </c>
      <c r="B1072">
        <v>1</v>
      </c>
      <c r="C1072" t="s">
        <v>75</v>
      </c>
      <c r="D1072" t="s">
        <v>96</v>
      </c>
      <c r="E1072" t="s">
        <v>145</v>
      </c>
      <c r="F1072" t="s">
        <v>3317</v>
      </c>
      <c r="G1072" t="s">
        <v>147</v>
      </c>
      <c r="H1072" t="s">
        <v>61</v>
      </c>
      <c r="I1072" t="s">
        <v>129</v>
      </c>
      <c r="J1072" t="s">
        <v>130</v>
      </c>
      <c r="K1072" t="s">
        <v>131</v>
      </c>
      <c r="L1072" t="s">
        <v>3318</v>
      </c>
      <c r="M1072" t="s">
        <v>3319</v>
      </c>
      <c r="N1072">
        <v>3.2570000000000001</v>
      </c>
      <c r="O1072">
        <v>0</v>
      </c>
      <c r="P1072">
        <v>2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6.51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3009451</v>
      </c>
      <c r="B1073">
        <v>1</v>
      </c>
      <c r="C1073" t="s">
        <v>75</v>
      </c>
      <c r="D1073" t="s">
        <v>97</v>
      </c>
      <c r="E1073" t="s">
        <v>221</v>
      </c>
      <c r="F1073" t="s">
        <v>3320</v>
      </c>
      <c r="G1073" t="s">
        <v>128</v>
      </c>
      <c r="H1073" t="s">
        <v>58</v>
      </c>
      <c r="I1073" t="s">
        <v>129</v>
      </c>
      <c r="J1073" t="s">
        <v>130</v>
      </c>
      <c r="K1073" t="s">
        <v>131</v>
      </c>
      <c r="L1073" t="s">
        <v>3321</v>
      </c>
      <c r="M1073" t="s">
        <v>3322</v>
      </c>
      <c r="N1073">
        <v>1.0660000000000001</v>
      </c>
      <c r="O1073">
        <v>49</v>
      </c>
      <c r="P1073">
        <v>699</v>
      </c>
      <c r="Q1073">
        <v>0</v>
      </c>
      <c r="R1073">
        <v>0</v>
      </c>
      <c r="S1073">
        <v>0</v>
      </c>
      <c r="T1073">
        <v>0</v>
      </c>
      <c r="U1073">
        <v>52.25</v>
      </c>
      <c r="V1073">
        <v>745.41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3007081</v>
      </c>
      <c r="B1074">
        <v>1</v>
      </c>
      <c r="C1074" t="s">
        <v>75</v>
      </c>
      <c r="D1074" t="s">
        <v>77</v>
      </c>
      <c r="E1074" t="s">
        <v>126</v>
      </c>
      <c r="F1074" t="s">
        <v>3323</v>
      </c>
      <c r="G1074" t="s">
        <v>128</v>
      </c>
      <c r="H1074" t="s">
        <v>58</v>
      </c>
      <c r="I1074" t="s">
        <v>129</v>
      </c>
      <c r="J1074" t="s">
        <v>130</v>
      </c>
      <c r="K1074" t="s">
        <v>131</v>
      </c>
      <c r="L1074" t="s">
        <v>3324</v>
      </c>
      <c r="M1074" t="s">
        <v>3325</v>
      </c>
      <c r="N1074">
        <v>0.91700000000000004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119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109.15</v>
      </c>
    </row>
    <row r="1075" spans="1:26" x14ac:dyDescent="0.3">
      <c r="A1075">
        <v>3007040</v>
      </c>
      <c r="B1075">
        <v>1</v>
      </c>
      <c r="C1075" t="s">
        <v>75</v>
      </c>
      <c r="D1075" t="s">
        <v>104</v>
      </c>
      <c r="E1075" t="s">
        <v>140</v>
      </c>
      <c r="F1075" t="s">
        <v>3326</v>
      </c>
      <c r="G1075" t="s">
        <v>142</v>
      </c>
      <c r="H1075" t="s">
        <v>61</v>
      </c>
      <c r="I1075" t="s">
        <v>129</v>
      </c>
      <c r="J1075" t="s">
        <v>130</v>
      </c>
      <c r="K1075" t="s">
        <v>131</v>
      </c>
      <c r="L1075" t="s">
        <v>3327</v>
      </c>
      <c r="M1075" t="s">
        <v>3328</v>
      </c>
      <c r="N1075">
        <v>3.375</v>
      </c>
      <c r="O1075">
        <v>0</v>
      </c>
      <c r="P1075">
        <v>69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232.84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3006084</v>
      </c>
      <c r="B1076">
        <v>1</v>
      </c>
      <c r="C1076" t="s">
        <v>75</v>
      </c>
      <c r="D1076" t="s">
        <v>100</v>
      </c>
      <c r="E1076" t="s">
        <v>145</v>
      </c>
      <c r="F1076" t="s">
        <v>3329</v>
      </c>
      <c r="G1076" t="s">
        <v>147</v>
      </c>
      <c r="H1076" t="s">
        <v>61</v>
      </c>
      <c r="I1076" t="s">
        <v>129</v>
      </c>
      <c r="J1076" t="s">
        <v>130</v>
      </c>
      <c r="K1076" t="s">
        <v>131</v>
      </c>
      <c r="L1076" t="s">
        <v>3330</v>
      </c>
      <c r="M1076" t="s">
        <v>3331</v>
      </c>
      <c r="N1076">
        <v>0.58199999999999996</v>
      </c>
      <c r="O1076">
        <v>0</v>
      </c>
      <c r="P1076">
        <v>1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0.57999999999999996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3005175</v>
      </c>
      <c r="B1077">
        <v>2</v>
      </c>
      <c r="C1077" t="s">
        <v>75</v>
      </c>
      <c r="D1077" t="s">
        <v>85</v>
      </c>
      <c r="E1077" t="s">
        <v>140</v>
      </c>
      <c r="F1077" t="s">
        <v>3332</v>
      </c>
      <c r="G1077" t="s">
        <v>161</v>
      </c>
      <c r="H1077" t="s">
        <v>61</v>
      </c>
      <c r="I1077" t="s">
        <v>129</v>
      </c>
      <c r="J1077" t="s">
        <v>130</v>
      </c>
      <c r="K1077" t="s">
        <v>131</v>
      </c>
      <c r="L1077" t="s">
        <v>3333</v>
      </c>
      <c r="M1077" t="s">
        <v>3334</v>
      </c>
      <c r="N1077">
        <v>1.2649999999999999</v>
      </c>
      <c r="O1077">
        <v>0</v>
      </c>
      <c r="P1077">
        <v>0</v>
      </c>
      <c r="Q1077">
        <v>0</v>
      </c>
      <c r="R1077">
        <v>86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108.79</v>
      </c>
      <c r="Y1077">
        <v>0</v>
      </c>
      <c r="Z1077">
        <v>0</v>
      </c>
    </row>
    <row r="1078" spans="1:26" x14ac:dyDescent="0.3">
      <c r="A1078">
        <v>3006143</v>
      </c>
      <c r="B1078">
        <v>1</v>
      </c>
      <c r="C1078" t="s">
        <v>75</v>
      </c>
      <c r="D1078" t="s">
        <v>95</v>
      </c>
      <c r="E1078" t="s">
        <v>145</v>
      </c>
      <c r="F1078" t="s">
        <v>3335</v>
      </c>
      <c r="G1078" t="s">
        <v>206</v>
      </c>
      <c r="H1078" t="s">
        <v>61</v>
      </c>
      <c r="I1078" t="s">
        <v>129</v>
      </c>
      <c r="J1078" t="s">
        <v>130</v>
      </c>
      <c r="K1078" t="s">
        <v>131</v>
      </c>
      <c r="L1078" t="s">
        <v>3336</v>
      </c>
      <c r="M1078" t="s">
        <v>3337</v>
      </c>
      <c r="N1078">
        <v>2.8519999999999999</v>
      </c>
      <c r="O1078">
        <v>0</v>
      </c>
      <c r="P1078">
        <v>9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25.67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3011591</v>
      </c>
      <c r="B1079">
        <v>1</v>
      </c>
      <c r="C1079" t="s">
        <v>75</v>
      </c>
      <c r="D1079" t="s">
        <v>83</v>
      </c>
      <c r="E1079" t="s">
        <v>164</v>
      </c>
      <c r="F1079" t="s">
        <v>3338</v>
      </c>
      <c r="G1079" t="s">
        <v>142</v>
      </c>
      <c r="H1079" t="s">
        <v>61</v>
      </c>
      <c r="I1079" t="s">
        <v>129</v>
      </c>
      <c r="J1079" t="s">
        <v>130</v>
      </c>
      <c r="K1079" t="s">
        <v>131</v>
      </c>
      <c r="L1079" t="s">
        <v>3339</v>
      </c>
      <c r="M1079" t="s">
        <v>3340</v>
      </c>
      <c r="N1079">
        <v>5.7850000000000001</v>
      </c>
      <c r="O1079">
        <v>0</v>
      </c>
      <c r="P1079">
        <v>0</v>
      </c>
      <c r="Q1079">
        <v>0</v>
      </c>
      <c r="R1079">
        <v>13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75.2</v>
      </c>
      <c r="Y1079">
        <v>0</v>
      </c>
      <c r="Z1079">
        <v>0</v>
      </c>
    </row>
    <row r="1080" spans="1:26" x14ac:dyDescent="0.3">
      <c r="A1080">
        <v>3011584</v>
      </c>
      <c r="B1080">
        <v>1</v>
      </c>
      <c r="C1080" t="s">
        <v>106</v>
      </c>
      <c r="D1080" t="s">
        <v>115</v>
      </c>
      <c r="E1080" t="s">
        <v>126</v>
      </c>
      <c r="F1080" t="s">
        <v>3341</v>
      </c>
      <c r="G1080" t="s">
        <v>128</v>
      </c>
      <c r="H1080" t="s">
        <v>58</v>
      </c>
      <c r="I1080" t="s">
        <v>129</v>
      </c>
      <c r="J1080" t="s">
        <v>130</v>
      </c>
      <c r="K1080" t="s">
        <v>131</v>
      </c>
      <c r="L1080" t="s">
        <v>3342</v>
      </c>
      <c r="M1080" t="s">
        <v>3343</v>
      </c>
      <c r="N1080">
        <v>0.63100000000000001</v>
      </c>
      <c r="O1080">
        <v>28</v>
      </c>
      <c r="P1080">
        <v>607</v>
      </c>
      <c r="Q1080">
        <v>0</v>
      </c>
      <c r="R1080">
        <v>0</v>
      </c>
      <c r="S1080">
        <v>0</v>
      </c>
      <c r="T1080">
        <v>0</v>
      </c>
      <c r="U1080">
        <v>17.66</v>
      </c>
      <c r="V1080">
        <v>382.75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3012025</v>
      </c>
      <c r="B1081">
        <v>1</v>
      </c>
      <c r="C1081" t="s">
        <v>106</v>
      </c>
      <c r="D1081" t="s">
        <v>115</v>
      </c>
      <c r="E1081" t="s">
        <v>153</v>
      </c>
      <c r="F1081" t="s">
        <v>3344</v>
      </c>
      <c r="G1081" t="s">
        <v>196</v>
      </c>
      <c r="H1081" t="s">
        <v>58</v>
      </c>
      <c r="I1081" t="s">
        <v>129</v>
      </c>
      <c r="J1081" t="s">
        <v>130</v>
      </c>
      <c r="K1081" t="s">
        <v>131</v>
      </c>
      <c r="L1081" t="s">
        <v>3345</v>
      </c>
      <c r="M1081" t="s">
        <v>3346</v>
      </c>
      <c r="N1081">
        <v>5.18</v>
      </c>
      <c r="O1081">
        <v>0</v>
      </c>
      <c r="P1081">
        <v>0</v>
      </c>
      <c r="Q1081">
        <v>0</v>
      </c>
      <c r="R1081">
        <v>0</v>
      </c>
      <c r="S1081">
        <v>18</v>
      </c>
      <c r="T1081">
        <v>137</v>
      </c>
      <c r="U1081">
        <v>0</v>
      </c>
      <c r="V1081">
        <v>0</v>
      </c>
      <c r="W1081">
        <v>0</v>
      </c>
      <c r="X1081">
        <v>0</v>
      </c>
      <c r="Y1081">
        <v>93.25</v>
      </c>
      <c r="Z1081">
        <v>709.7</v>
      </c>
    </row>
    <row r="1082" spans="1:26" x14ac:dyDescent="0.3">
      <c r="A1082">
        <v>3011634</v>
      </c>
      <c r="B1082">
        <v>1</v>
      </c>
      <c r="C1082" t="s">
        <v>106</v>
      </c>
      <c r="D1082" t="s">
        <v>122</v>
      </c>
      <c r="E1082" t="s">
        <v>126</v>
      </c>
      <c r="F1082" t="s">
        <v>3347</v>
      </c>
      <c r="G1082" t="s">
        <v>128</v>
      </c>
      <c r="H1082" t="s">
        <v>58</v>
      </c>
      <c r="I1082" t="s">
        <v>129</v>
      </c>
      <c r="J1082" t="s">
        <v>130</v>
      </c>
      <c r="K1082" t="s">
        <v>131</v>
      </c>
      <c r="L1082" t="s">
        <v>3348</v>
      </c>
      <c r="M1082" t="s">
        <v>3349</v>
      </c>
      <c r="N1082">
        <v>1.113</v>
      </c>
      <c r="O1082">
        <v>3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3.34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3006016</v>
      </c>
      <c r="B1083">
        <v>1</v>
      </c>
      <c r="C1083" t="s">
        <v>75</v>
      </c>
      <c r="D1083" t="s">
        <v>77</v>
      </c>
      <c r="E1083" t="s">
        <v>145</v>
      </c>
      <c r="F1083" t="s">
        <v>3350</v>
      </c>
      <c r="G1083" t="s">
        <v>147</v>
      </c>
      <c r="H1083" t="s">
        <v>61</v>
      </c>
      <c r="I1083" t="s">
        <v>129</v>
      </c>
      <c r="J1083" t="s">
        <v>130</v>
      </c>
      <c r="K1083" t="s">
        <v>131</v>
      </c>
      <c r="L1083" t="s">
        <v>3351</v>
      </c>
      <c r="M1083" t="s">
        <v>3352</v>
      </c>
      <c r="N1083">
        <v>1.458</v>
      </c>
      <c r="O1083">
        <v>0</v>
      </c>
      <c r="P1083">
        <v>3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4.38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3010979</v>
      </c>
      <c r="B1084">
        <v>1</v>
      </c>
      <c r="C1084" t="s">
        <v>75</v>
      </c>
      <c r="D1084" t="s">
        <v>99</v>
      </c>
      <c r="E1084" t="s">
        <v>221</v>
      </c>
      <c r="F1084" t="s">
        <v>3353</v>
      </c>
      <c r="G1084" t="s">
        <v>128</v>
      </c>
      <c r="H1084" t="s">
        <v>58</v>
      </c>
      <c r="I1084" t="s">
        <v>129</v>
      </c>
      <c r="J1084" t="s">
        <v>130</v>
      </c>
      <c r="K1084" t="s">
        <v>131</v>
      </c>
      <c r="L1084" t="s">
        <v>3354</v>
      </c>
      <c r="M1084" t="s">
        <v>3355</v>
      </c>
      <c r="N1084">
        <v>0.187</v>
      </c>
      <c r="O1084">
        <v>34</v>
      </c>
      <c r="P1084">
        <v>615</v>
      </c>
      <c r="Q1084">
        <v>0</v>
      </c>
      <c r="R1084">
        <v>0</v>
      </c>
      <c r="S1084">
        <v>0</v>
      </c>
      <c r="T1084">
        <v>0</v>
      </c>
      <c r="U1084">
        <v>6.37</v>
      </c>
      <c r="V1084">
        <v>115.14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3011202</v>
      </c>
      <c r="B1085">
        <v>1</v>
      </c>
      <c r="C1085" t="s">
        <v>106</v>
      </c>
      <c r="D1085" t="s">
        <v>122</v>
      </c>
      <c r="E1085" t="s">
        <v>153</v>
      </c>
      <c r="F1085" t="s">
        <v>3356</v>
      </c>
      <c r="G1085" t="s">
        <v>196</v>
      </c>
      <c r="H1085" t="s">
        <v>58</v>
      </c>
      <c r="I1085" t="s">
        <v>129</v>
      </c>
      <c r="J1085" t="s">
        <v>130</v>
      </c>
      <c r="K1085" t="s">
        <v>131</v>
      </c>
      <c r="L1085" t="s">
        <v>3357</v>
      </c>
      <c r="M1085" t="s">
        <v>3358</v>
      </c>
      <c r="N1085">
        <v>1.827</v>
      </c>
      <c r="O1085">
        <v>0</v>
      </c>
      <c r="P1085">
        <v>491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897.29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3008500</v>
      </c>
      <c r="B1086">
        <v>1</v>
      </c>
      <c r="C1086" t="s">
        <v>106</v>
      </c>
      <c r="D1086" t="s">
        <v>108</v>
      </c>
      <c r="E1086" t="s">
        <v>145</v>
      </c>
      <c r="F1086" t="s">
        <v>3359</v>
      </c>
      <c r="G1086" t="s">
        <v>206</v>
      </c>
      <c r="H1086" t="s">
        <v>61</v>
      </c>
      <c r="I1086" t="s">
        <v>129</v>
      </c>
      <c r="J1086" t="s">
        <v>130</v>
      </c>
      <c r="K1086" t="s">
        <v>131</v>
      </c>
      <c r="L1086" t="s">
        <v>3360</v>
      </c>
      <c r="M1086" t="s">
        <v>3361</v>
      </c>
      <c r="N1086">
        <v>5.6340000000000003</v>
      </c>
      <c r="O1086">
        <v>0</v>
      </c>
      <c r="P1086">
        <v>4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22.53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3002038</v>
      </c>
      <c r="B1087">
        <v>1</v>
      </c>
      <c r="C1087" t="s">
        <v>75</v>
      </c>
      <c r="D1087" t="s">
        <v>89</v>
      </c>
      <c r="E1087" t="s">
        <v>140</v>
      </c>
      <c r="F1087" t="s">
        <v>3362</v>
      </c>
      <c r="G1087" t="s">
        <v>142</v>
      </c>
      <c r="H1087" t="s">
        <v>61</v>
      </c>
      <c r="I1087" t="s">
        <v>129</v>
      </c>
      <c r="J1087" t="s">
        <v>130</v>
      </c>
      <c r="K1087" t="s">
        <v>131</v>
      </c>
      <c r="L1087" t="s">
        <v>3363</v>
      </c>
      <c r="M1087" t="s">
        <v>3364</v>
      </c>
      <c r="N1087">
        <v>1.044</v>
      </c>
      <c r="O1087">
        <v>0</v>
      </c>
      <c r="P1087">
        <v>139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145.11000000000001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3002254</v>
      </c>
      <c r="B1088">
        <v>1</v>
      </c>
      <c r="C1088" t="s">
        <v>75</v>
      </c>
      <c r="D1088" t="s">
        <v>103</v>
      </c>
      <c r="E1088" t="s">
        <v>221</v>
      </c>
      <c r="F1088" t="s">
        <v>3365</v>
      </c>
      <c r="G1088" t="s">
        <v>136</v>
      </c>
      <c r="H1088" t="s">
        <v>58</v>
      </c>
      <c r="I1088" t="s">
        <v>129</v>
      </c>
      <c r="J1088" t="s">
        <v>130</v>
      </c>
      <c r="K1088" t="s">
        <v>137</v>
      </c>
      <c r="L1088" t="s">
        <v>3366</v>
      </c>
      <c r="M1088" t="s">
        <v>3367</v>
      </c>
      <c r="N1088">
        <v>7.1079999999999997</v>
      </c>
      <c r="O1088">
        <v>1</v>
      </c>
      <c r="P1088">
        <v>840</v>
      </c>
      <c r="Q1088">
        <v>0</v>
      </c>
      <c r="R1088">
        <v>0</v>
      </c>
      <c r="S1088">
        <v>0</v>
      </c>
      <c r="T1088">
        <v>0</v>
      </c>
      <c r="U1088">
        <v>7.11</v>
      </c>
      <c r="V1088">
        <v>5970.77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3009656</v>
      </c>
      <c r="B1089">
        <v>1</v>
      </c>
      <c r="C1089" t="s">
        <v>75</v>
      </c>
      <c r="D1089" t="s">
        <v>79</v>
      </c>
      <c r="E1089" t="s">
        <v>169</v>
      </c>
      <c r="F1089" t="s">
        <v>2231</v>
      </c>
      <c r="G1089" t="s">
        <v>161</v>
      </c>
      <c r="H1089" t="s">
        <v>61</v>
      </c>
      <c r="I1089" t="s">
        <v>129</v>
      </c>
      <c r="J1089" t="s">
        <v>130</v>
      </c>
      <c r="K1089" t="s">
        <v>131</v>
      </c>
      <c r="L1089" t="s">
        <v>3368</v>
      </c>
      <c r="M1089" t="s">
        <v>3369</v>
      </c>
      <c r="N1089">
        <v>1.7490000000000001</v>
      </c>
      <c r="O1089">
        <v>0</v>
      </c>
      <c r="P1089">
        <v>61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106.72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3012319</v>
      </c>
      <c r="B1090">
        <v>2</v>
      </c>
      <c r="C1090" t="s">
        <v>75</v>
      </c>
      <c r="D1090" t="s">
        <v>78</v>
      </c>
      <c r="E1090" t="s">
        <v>169</v>
      </c>
      <c r="F1090" t="s">
        <v>3370</v>
      </c>
      <c r="G1090" t="s">
        <v>161</v>
      </c>
      <c r="H1090" t="s">
        <v>61</v>
      </c>
      <c r="I1090" t="s">
        <v>129</v>
      </c>
      <c r="J1090" t="s">
        <v>130</v>
      </c>
      <c r="K1090" t="s">
        <v>131</v>
      </c>
      <c r="L1090" t="s">
        <v>3371</v>
      </c>
      <c r="M1090" t="s">
        <v>3372</v>
      </c>
      <c r="N1090">
        <v>0.45300000000000001</v>
      </c>
      <c r="O1090">
        <v>0</v>
      </c>
      <c r="P1090">
        <v>242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109.71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3006151</v>
      </c>
      <c r="B1091">
        <v>1</v>
      </c>
      <c r="C1091" t="s">
        <v>75</v>
      </c>
      <c r="D1091" t="s">
        <v>100</v>
      </c>
      <c r="E1091" t="s">
        <v>145</v>
      </c>
      <c r="F1091" t="s">
        <v>3373</v>
      </c>
      <c r="G1091" t="s">
        <v>147</v>
      </c>
      <c r="H1091" t="s">
        <v>61</v>
      </c>
      <c r="I1091" t="s">
        <v>129</v>
      </c>
      <c r="J1091" t="s">
        <v>130</v>
      </c>
      <c r="K1091" t="s">
        <v>131</v>
      </c>
      <c r="L1091" t="s">
        <v>3374</v>
      </c>
      <c r="M1091" t="s">
        <v>3375</v>
      </c>
      <c r="N1091">
        <v>2.6840000000000002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2.68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3011038</v>
      </c>
      <c r="B1092">
        <v>1</v>
      </c>
      <c r="C1092" t="s">
        <v>75</v>
      </c>
      <c r="D1092" t="s">
        <v>74</v>
      </c>
      <c r="E1092" t="s">
        <v>126</v>
      </c>
      <c r="F1092" t="s">
        <v>3376</v>
      </c>
      <c r="G1092" t="s">
        <v>1430</v>
      </c>
      <c r="H1092" t="s">
        <v>58</v>
      </c>
      <c r="I1092" t="s">
        <v>129</v>
      </c>
      <c r="J1092" t="s">
        <v>130</v>
      </c>
      <c r="K1092" t="s">
        <v>131</v>
      </c>
      <c r="L1092" t="s">
        <v>3377</v>
      </c>
      <c r="M1092" t="s">
        <v>3378</v>
      </c>
      <c r="N1092">
        <v>6.6</v>
      </c>
      <c r="O1092">
        <v>10</v>
      </c>
      <c r="P1092">
        <v>1</v>
      </c>
      <c r="Q1092">
        <v>0</v>
      </c>
      <c r="R1092">
        <v>0</v>
      </c>
      <c r="S1092">
        <v>0</v>
      </c>
      <c r="T1092">
        <v>0</v>
      </c>
      <c r="U1092">
        <v>66</v>
      </c>
      <c r="V1092">
        <v>6.6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3004478</v>
      </c>
      <c r="B1093">
        <v>1</v>
      </c>
      <c r="C1093" t="s">
        <v>106</v>
      </c>
      <c r="D1093" t="s">
        <v>120</v>
      </c>
      <c r="E1093" t="s">
        <v>145</v>
      </c>
      <c r="F1093" t="s">
        <v>3379</v>
      </c>
      <c r="G1093" t="s">
        <v>256</v>
      </c>
      <c r="H1093" t="s">
        <v>61</v>
      </c>
      <c r="I1093" t="s">
        <v>129</v>
      </c>
      <c r="J1093" t="s">
        <v>130</v>
      </c>
      <c r="K1093" t="s">
        <v>131</v>
      </c>
      <c r="L1093" t="s">
        <v>3380</v>
      </c>
      <c r="M1093" t="s">
        <v>3381</v>
      </c>
      <c r="N1093">
        <v>1.5920000000000001</v>
      </c>
      <c r="O1093">
        <v>0</v>
      </c>
      <c r="P1093">
        <v>12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19.100000000000001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3010893</v>
      </c>
      <c r="B1094">
        <v>1</v>
      </c>
      <c r="C1094" t="s">
        <v>75</v>
      </c>
      <c r="D1094" t="s">
        <v>96</v>
      </c>
      <c r="E1094" t="s">
        <v>153</v>
      </c>
      <c r="F1094" t="s">
        <v>3382</v>
      </c>
      <c r="G1094" t="s">
        <v>2444</v>
      </c>
      <c r="H1094" t="s">
        <v>58</v>
      </c>
      <c r="I1094" t="s">
        <v>129</v>
      </c>
      <c r="J1094" t="s">
        <v>130</v>
      </c>
      <c r="K1094" t="s">
        <v>131</v>
      </c>
      <c r="L1094" t="s">
        <v>3383</v>
      </c>
      <c r="M1094" t="s">
        <v>3384</v>
      </c>
      <c r="N1094">
        <v>1.383</v>
      </c>
      <c r="O1094">
        <v>0</v>
      </c>
      <c r="P1094">
        <v>242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334.74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3010896</v>
      </c>
      <c r="B1095">
        <v>1</v>
      </c>
      <c r="C1095" t="s">
        <v>75</v>
      </c>
      <c r="D1095" t="s">
        <v>81</v>
      </c>
      <c r="E1095" t="s">
        <v>145</v>
      </c>
      <c r="F1095" t="s">
        <v>3385</v>
      </c>
      <c r="G1095" t="s">
        <v>147</v>
      </c>
      <c r="H1095" t="s">
        <v>61</v>
      </c>
      <c r="I1095" t="s">
        <v>129</v>
      </c>
      <c r="J1095" t="s">
        <v>130</v>
      </c>
      <c r="K1095" t="s">
        <v>131</v>
      </c>
      <c r="L1095" t="s">
        <v>3386</v>
      </c>
      <c r="M1095" t="s">
        <v>3387</v>
      </c>
      <c r="N1095">
        <v>3.1549999999999998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3.15</v>
      </c>
      <c r="W1095">
        <v>0</v>
      </c>
      <c r="X1095">
        <v>0</v>
      </c>
      <c r="Y1095">
        <v>0</v>
      </c>
      <c r="Z1095">
        <v>0</v>
      </c>
    </row>
    <row r="1096" spans="1:26" x14ac:dyDescent="0.3">
      <c r="A1096">
        <v>3002493</v>
      </c>
      <c r="B1096">
        <v>1</v>
      </c>
      <c r="C1096" t="s">
        <v>106</v>
      </c>
      <c r="D1096" t="s">
        <v>120</v>
      </c>
      <c r="E1096" t="s">
        <v>126</v>
      </c>
      <c r="F1096" t="s">
        <v>3388</v>
      </c>
      <c r="G1096" t="s">
        <v>136</v>
      </c>
      <c r="H1096" t="s">
        <v>58</v>
      </c>
      <c r="I1096" t="s">
        <v>129</v>
      </c>
      <c r="J1096" t="s">
        <v>130</v>
      </c>
      <c r="K1096" t="s">
        <v>137</v>
      </c>
      <c r="L1096" t="s">
        <v>3389</v>
      </c>
      <c r="M1096" t="s">
        <v>3390</v>
      </c>
      <c r="N1096">
        <v>7.9340000000000002</v>
      </c>
      <c r="O1096">
        <v>210</v>
      </c>
      <c r="P1096">
        <v>138</v>
      </c>
      <c r="Q1096">
        <v>0</v>
      </c>
      <c r="R1096">
        <v>0</v>
      </c>
      <c r="S1096">
        <v>0</v>
      </c>
      <c r="T1096">
        <v>0</v>
      </c>
      <c r="U1096">
        <v>1666.23</v>
      </c>
      <c r="V1096">
        <v>1094.95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3011138</v>
      </c>
      <c r="B1097">
        <v>1</v>
      </c>
      <c r="C1097" t="s">
        <v>75</v>
      </c>
      <c r="D1097" t="s">
        <v>99</v>
      </c>
      <c r="E1097" t="s">
        <v>140</v>
      </c>
      <c r="F1097" t="s">
        <v>3391</v>
      </c>
      <c r="G1097" t="s">
        <v>142</v>
      </c>
      <c r="H1097" t="s">
        <v>61</v>
      </c>
      <c r="I1097" t="s">
        <v>129</v>
      </c>
      <c r="J1097" t="s">
        <v>130</v>
      </c>
      <c r="K1097" t="s">
        <v>131</v>
      </c>
      <c r="L1097" t="s">
        <v>3392</v>
      </c>
      <c r="M1097" t="s">
        <v>3393</v>
      </c>
      <c r="N1097">
        <v>1.3720000000000001</v>
      </c>
      <c r="O1097">
        <v>0</v>
      </c>
      <c r="P1097">
        <v>6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8.23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3008159</v>
      </c>
      <c r="B1098">
        <v>1</v>
      </c>
      <c r="C1098" t="s">
        <v>106</v>
      </c>
      <c r="D1098" t="s">
        <v>111</v>
      </c>
      <c r="E1098" t="s">
        <v>140</v>
      </c>
      <c r="F1098" t="s">
        <v>3394</v>
      </c>
      <c r="G1098" t="s">
        <v>142</v>
      </c>
      <c r="H1098" t="s">
        <v>61</v>
      </c>
      <c r="I1098" t="s">
        <v>129</v>
      </c>
      <c r="J1098" t="s">
        <v>130</v>
      </c>
      <c r="K1098" t="s">
        <v>131</v>
      </c>
      <c r="L1098" t="s">
        <v>3395</v>
      </c>
      <c r="M1098" t="s">
        <v>3396</v>
      </c>
      <c r="N1098">
        <v>2.9740000000000002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11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32.72</v>
      </c>
    </row>
    <row r="1099" spans="1:26" x14ac:dyDescent="0.3">
      <c r="A1099">
        <v>3010433</v>
      </c>
      <c r="B1099">
        <v>1</v>
      </c>
      <c r="C1099" t="s">
        <v>106</v>
      </c>
      <c r="D1099" t="s">
        <v>120</v>
      </c>
      <c r="E1099" t="s">
        <v>140</v>
      </c>
      <c r="F1099" t="s">
        <v>3397</v>
      </c>
      <c r="G1099" t="s">
        <v>166</v>
      </c>
      <c r="H1099" t="s">
        <v>61</v>
      </c>
      <c r="I1099" t="s">
        <v>129</v>
      </c>
      <c r="J1099" t="s">
        <v>130</v>
      </c>
      <c r="K1099" t="s">
        <v>131</v>
      </c>
      <c r="L1099" t="s">
        <v>3398</v>
      </c>
      <c r="M1099" t="s">
        <v>3399</v>
      </c>
      <c r="N1099">
        <v>1.147</v>
      </c>
      <c r="O1099">
        <v>0</v>
      </c>
      <c r="P1099">
        <v>127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145.63999999999999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3008861</v>
      </c>
      <c r="B1100">
        <v>1</v>
      </c>
      <c r="C1100" t="s">
        <v>75</v>
      </c>
      <c r="D1100" t="s">
        <v>86</v>
      </c>
      <c r="E1100" t="s">
        <v>169</v>
      </c>
      <c r="F1100" t="s">
        <v>3400</v>
      </c>
      <c r="G1100" t="s">
        <v>161</v>
      </c>
      <c r="H1100" t="s">
        <v>61</v>
      </c>
      <c r="I1100" t="s">
        <v>129</v>
      </c>
      <c r="J1100" t="s">
        <v>130</v>
      </c>
      <c r="K1100" t="s">
        <v>131</v>
      </c>
      <c r="L1100" t="s">
        <v>3401</v>
      </c>
      <c r="M1100" t="s">
        <v>3402</v>
      </c>
      <c r="N1100">
        <v>1.1819999999999999</v>
      </c>
      <c r="O1100">
        <v>0</v>
      </c>
      <c r="P1100">
        <v>547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646.59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3011687</v>
      </c>
      <c r="B1101">
        <v>1</v>
      </c>
      <c r="C1101" t="s">
        <v>106</v>
      </c>
      <c r="D1101" t="s">
        <v>119</v>
      </c>
      <c r="E1101" t="s">
        <v>221</v>
      </c>
      <c r="F1101" t="s">
        <v>2238</v>
      </c>
      <c r="G1101" t="s">
        <v>128</v>
      </c>
      <c r="H1101" t="s">
        <v>58</v>
      </c>
      <c r="I1101" t="s">
        <v>129</v>
      </c>
      <c r="J1101" t="s">
        <v>130</v>
      </c>
      <c r="K1101" t="s">
        <v>131</v>
      </c>
      <c r="L1101" t="s">
        <v>3403</v>
      </c>
      <c r="M1101" t="s">
        <v>3404</v>
      </c>
      <c r="N1101">
        <v>1.5</v>
      </c>
      <c r="O1101">
        <v>26</v>
      </c>
      <c r="P1101">
        <v>0</v>
      </c>
      <c r="Q1101">
        <v>0</v>
      </c>
      <c r="R1101">
        <v>0</v>
      </c>
      <c r="S1101">
        <v>0</v>
      </c>
      <c r="T1101">
        <v>118</v>
      </c>
      <c r="U1101">
        <v>39.01</v>
      </c>
      <c r="V1101">
        <v>0</v>
      </c>
      <c r="W1101">
        <v>0</v>
      </c>
      <c r="X1101">
        <v>0</v>
      </c>
      <c r="Y1101">
        <v>0</v>
      </c>
      <c r="Z1101">
        <v>177.04</v>
      </c>
    </row>
    <row r="1102" spans="1:26" x14ac:dyDescent="0.3">
      <c r="A1102">
        <v>3008870</v>
      </c>
      <c r="B1102">
        <v>1</v>
      </c>
      <c r="C1102" t="s">
        <v>106</v>
      </c>
      <c r="D1102" t="s">
        <v>107</v>
      </c>
      <c r="E1102" t="s">
        <v>140</v>
      </c>
      <c r="F1102" t="s">
        <v>3405</v>
      </c>
      <c r="G1102" t="s">
        <v>142</v>
      </c>
      <c r="H1102" t="s">
        <v>61</v>
      </c>
      <c r="I1102" t="s">
        <v>129</v>
      </c>
      <c r="J1102" t="s">
        <v>130</v>
      </c>
      <c r="K1102" t="s">
        <v>131</v>
      </c>
      <c r="L1102" t="s">
        <v>3406</v>
      </c>
      <c r="M1102" t="s">
        <v>3407</v>
      </c>
      <c r="N1102">
        <v>9.4329999999999998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11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103.76</v>
      </c>
    </row>
    <row r="1103" spans="1:26" x14ac:dyDescent="0.3">
      <c r="A1103">
        <v>3011688</v>
      </c>
      <c r="B1103">
        <v>1</v>
      </c>
      <c r="C1103" t="s">
        <v>75</v>
      </c>
      <c r="D1103" t="s">
        <v>97</v>
      </c>
      <c r="E1103" t="s">
        <v>140</v>
      </c>
      <c r="F1103" t="s">
        <v>3408</v>
      </c>
      <c r="G1103" t="s">
        <v>166</v>
      </c>
      <c r="H1103" t="s">
        <v>61</v>
      </c>
      <c r="I1103" t="s">
        <v>129</v>
      </c>
      <c r="J1103" t="s">
        <v>130</v>
      </c>
      <c r="K1103" t="s">
        <v>131</v>
      </c>
      <c r="L1103" t="s">
        <v>3409</v>
      </c>
      <c r="M1103" t="s">
        <v>3410</v>
      </c>
      <c r="N1103">
        <v>1.2649999999999999</v>
      </c>
      <c r="O1103">
        <v>0</v>
      </c>
      <c r="P1103">
        <v>53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67.040000000000006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3012341</v>
      </c>
      <c r="B1104">
        <v>1</v>
      </c>
      <c r="C1104" t="s">
        <v>75</v>
      </c>
      <c r="D1104" t="s">
        <v>97</v>
      </c>
      <c r="E1104" t="s">
        <v>145</v>
      </c>
      <c r="F1104" t="s">
        <v>3411</v>
      </c>
      <c r="G1104" t="s">
        <v>206</v>
      </c>
      <c r="H1104" t="s">
        <v>61</v>
      </c>
      <c r="I1104" t="s">
        <v>129</v>
      </c>
      <c r="J1104" t="s">
        <v>130</v>
      </c>
      <c r="K1104" t="s">
        <v>131</v>
      </c>
      <c r="L1104" t="s">
        <v>3412</v>
      </c>
      <c r="M1104" t="s">
        <v>3413</v>
      </c>
      <c r="N1104">
        <v>2.7080000000000002</v>
      </c>
      <c r="O1104">
        <v>0</v>
      </c>
      <c r="P1104">
        <v>21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56.87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3012346</v>
      </c>
      <c r="B1105">
        <v>1</v>
      </c>
      <c r="C1105" t="s">
        <v>106</v>
      </c>
      <c r="D1105" t="s">
        <v>108</v>
      </c>
      <c r="E1105" t="s">
        <v>145</v>
      </c>
      <c r="F1105" t="s">
        <v>3414</v>
      </c>
      <c r="G1105" t="s">
        <v>147</v>
      </c>
      <c r="H1105" t="s">
        <v>61</v>
      </c>
      <c r="I1105" t="s">
        <v>129</v>
      </c>
      <c r="J1105" t="s">
        <v>130</v>
      </c>
      <c r="K1105" t="s">
        <v>131</v>
      </c>
      <c r="L1105" t="s">
        <v>3415</v>
      </c>
      <c r="M1105" t="s">
        <v>3416</v>
      </c>
      <c r="N1105">
        <v>0.78100000000000003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0.78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3011443</v>
      </c>
      <c r="B1106">
        <v>1</v>
      </c>
      <c r="C1106" t="s">
        <v>75</v>
      </c>
      <c r="D1106" t="s">
        <v>102</v>
      </c>
      <c r="E1106" t="s">
        <v>145</v>
      </c>
      <c r="F1106" t="s">
        <v>3417</v>
      </c>
      <c r="G1106" t="s">
        <v>256</v>
      </c>
      <c r="H1106" t="s">
        <v>61</v>
      </c>
      <c r="I1106" t="s">
        <v>129</v>
      </c>
      <c r="J1106" t="s">
        <v>130</v>
      </c>
      <c r="K1106" t="s">
        <v>131</v>
      </c>
      <c r="L1106" t="s">
        <v>3418</v>
      </c>
      <c r="M1106" t="s">
        <v>3419</v>
      </c>
      <c r="N1106">
        <v>6.94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2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13.88</v>
      </c>
    </row>
    <row r="1107" spans="1:26" x14ac:dyDescent="0.3">
      <c r="A1107">
        <v>3012020</v>
      </c>
      <c r="B1107">
        <v>1</v>
      </c>
      <c r="C1107" t="s">
        <v>75</v>
      </c>
      <c r="D1107" t="s">
        <v>83</v>
      </c>
      <c r="E1107" t="s">
        <v>145</v>
      </c>
      <c r="F1107" t="s">
        <v>3420</v>
      </c>
      <c r="G1107" t="s">
        <v>256</v>
      </c>
      <c r="H1107" t="s">
        <v>61</v>
      </c>
      <c r="I1107" t="s">
        <v>129</v>
      </c>
      <c r="J1107" t="s">
        <v>130</v>
      </c>
      <c r="K1107" t="s">
        <v>131</v>
      </c>
      <c r="L1107" t="s">
        <v>3421</v>
      </c>
      <c r="M1107" t="s">
        <v>3422</v>
      </c>
      <c r="N1107">
        <v>7.62</v>
      </c>
      <c r="O1107">
        <v>0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7.62</v>
      </c>
      <c r="Y1107">
        <v>0</v>
      </c>
      <c r="Z1107">
        <v>0</v>
      </c>
    </row>
    <row r="1108" spans="1:26" x14ac:dyDescent="0.3">
      <c r="A1108">
        <v>3010879</v>
      </c>
      <c r="B1108">
        <v>1</v>
      </c>
      <c r="C1108" t="s">
        <v>106</v>
      </c>
      <c r="D1108" t="s">
        <v>119</v>
      </c>
      <c r="E1108" t="s">
        <v>145</v>
      </c>
      <c r="F1108" t="s">
        <v>3423</v>
      </c>
      <c r="G1108" t="s">
        <v>206</v>
      </c>
      <c r="H1108" t="s">
        <v>61</v>
      </c>
      <c r="I1108" t="s">
        <v>129</v>
      </c>
      <c r="J1108" t="s">
        <v>130</v>
      </c>
      <c r="K1108" t="s">
        <v>131</v>
      </c>
      <c r="L1108" t="s">
        <v>3424</v>
      </c>
      <c r="M1108" t="s">
        <v>3425</v>
      </c>
      <c r="N1108">
        <v>2.9790000000000001</v>
      </c>
      <c r="O1108">
        <v>0</v>
      </c>
      <c r="P1108">
        <v>3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8.94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3012091</v>
      </c>
      <c r="B1109">
        <v>1</v>
      </c>
      <c r="C1109" t="s">
        <v>75</v>
      </c>
      <c r="D1109" t="s">
        <v>99</v>
      </c>
      <c r="E1109" t="s">
        <v>221</v>
      </c>
      <c r="F1109" t="s">
        <v>3426</v>
      </c>
      <c r="G1109" t="s">
        <v>128</v>
      </c>
      <c r="H1109" t="s">
        <v>58</v>
      </c>
      <c r="I1109" t="s">
        <v>129</v>
      </c>
      <c r="J1109" t="s">
        <v>130</v>
      </c>
      <c r="K1109" t="s">
        <v>131</v>
      </c>
      <c r="L1109" t="s">
        <v>3427</v>
      </c>
      <c r="M1109" t="s">
        <v>3428</v>
      </c>
      <c r="N1109">
        <v>1.1499999999999999</v>
      </c>
      <c r="O1109">
        <v>55</v>
      </c>
      <c r="P1109">
        <v>257</v>
      </c>
      <c r="Q1109">
        <v>0</v>
      </c>
      <c r="R1109">
        <v>0</v>
      </c>
      <c r="S1109">
        <v>0</v>
      </c>
      <c r="T1109">
        <v>0</v>
      </c>
      <c r="U1109">
        <v>63.25</v>
      </c>
      <c r="V1109">
        <v>295.55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3006086</v>
      </c>
      <c r="B1110">
        <v>1</v>
      </c>
      <c r="C1110" t="s">
        <v>106</v>
      </c>
      <c r="D1110" t="s">
        <v>108</v>
      </c>
      <c r="E1110" t="s">
        <v>145</v>
      </c>
      <c r="F1110" t="s">
        <v>3429</v>
      </c>
      <c r="G1110" t="s">
        <v>256</v>
      </c>
      <c r="H1110" t="s">
        <v>61</v>
      </c>
      <c r="I1110" t="s">
        <v>129</v>
      </c>
      <c r="J1110" t="s">
        <v>130</v>
      </c>
      <c r="K1110" t="s">
        <v>131</v>
      </c>
      <c r="L1110" t="s">
        <v>3430</v>
      </c>
      <c r="M1110" t="s">
        <v>3431</v>
      </c>
      <c r="N1110">
        <v>2.0739999999999998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2.0699999999999998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3003031</v>
      </c>
      <c r="B1111">
        <v>1</v>
      </c>
      <c r="C1111" t="s">
        <v>75</v>
      </c>
      <c r="D1111" t="s">
        <v>94</v>
      </c>
      <c r="E1111" t="s">
        <v>145</v>
      </c>
      <c r="F1111" t="s">
        <v>3432</v>
      </c>
      <c r="G1111" t="s">
        <v>378</v>
      </c>
      <c r="H1111" t="s">
        <v>61</v>
      </c>
      <c r="I1111" t="s">
        <v>129</v>
      </c>
      <c r="J1111" t="s">
        <v>130</v>
      </c>
      <c r="K1111" t="s">
        <v>131</v>
      </c>
      <c r="L1111" t="s">
        <v>3433</v>
      </c>
      <c r="M1111" t="s">
        <v>3434</v>
      </c>
      <c r="N1111">
        <v>1.0129999999999999</v>
      </c>
      <c r="O1111">
        <v>0</v>
      </c>
      <c r="P1111">
        <v>0</v>
      </c>
      <c r="Q1111">
        <v>0</v>
      </c>
      <c r="R1111">
        <v>7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7.09</v>
      </c>
      <c r="Y1111">
        <v>0</v>
      </c>
      <c r="Z1111">
        <v>0</v>
      </c>
    </row>
    <row r="1112" spans="1:26" x14ac:dyDescent="0.3">
      <c r="A1112">
        <v>3007912</v>
      </c>
      <c r="B1112">
        <v>1</v>
      </c>
      <c r="C1112" t="s">
        <v>75</v>
      </c>
      <c r="D1112" t="s">
        <v>82</v>
      </c>
      <c r="E1112" t="s">
        <v>153</v>
      </c>
      <c r="F1112" t="s">
        <v>3435</v>
      </c>
      <c r="G1112" t="s">
        <v>374</v>
      </c>
      <c r="H1112" t="s">
        <v>58</v>
      </c>
      <c r="I1112" t="s">
        <v>129</v>
      </c>
      <c r="J1112" t="s">
        <v>130</v>
      </c>
      <c r="K1112" t="s">
        <v>131</v>
      </c>
      <c r="L1112" t="s">
        <v>3436</v>
      </c>
      <c r="M1112" t="s">
        <v>3437</v>
      </c>
      <c r="N1112">
        <v>0.27</v>
      </c>
      <c r="O1112">
        <v>0</v>
      </c>
      <c r="P1112">
        <v>949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255.81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3012334</v>
      </c>
      <c r="B1113">
        <v>1</v>
      </c>
      <c r="C1113" t="s">
        <v>106</v>
      </c>
      <c r="D1113" t="s">
        <v>107</v>
      </c>
      <c r="E1113" t="s">
        <v>221</v>
      </c>
      <c r="F1113" t="s">
        <v>3438</v>
      </c>
      <c r="G1113" t="s">
        <v>128</v>
      </c>
      <c r="H1113" t="s">
        <v>58</v>
      </c>
      <c r="I1113" t="s">
        <v>129</v>
      </c>
      <c r="J1113" t="s">
        <v>130</v>
      </c>
      <c r="K1113" t="s">
        <v>131</v>
      </c>
      <c r="L1113" t="s">
        <v>3439</v>
      </c>
      <c r="M1113" t="s">
        <v>3440</v>
      </c>
      <c r="N1113">
        <v>3.41</v>
      </c>
      <c r="O1113">
        <v>0</v>
      </c>
      <c r="P1113">
        <v>0</v>
      </c>
      <c r="Q1113">
        <v>27</v>
      </c>
      <c r="R1113">
        <v>6</v>
      </c>
      <c r="S1113">
        <v>6</v>
      </c>
      <c r="T1113">
        <v>18</v>
      </c>
      <c r="U1113">
        <v>0</v>
      </c>
      <c r="V1113">
        <v>0</v>
      </c>
      <c r="W1113">
        <v>92.08</v>
      </c>
      <c r="X1113">
        <v>20.46</v>
      </c>
      <c r="Y1113">
        <v>20.46</v>
      </c>
      <c r="Z1113">
        <v>61.38</v>
      </c>
    </row>
    <row r="1114" spans="1:26" x14ac:dyDescent="0.3">
      <c r="A1114">
        <v>3012389</v>
      </c>
      <c r="B1114">
        <v>1</v>
      </c>
      <c r="C1114" t="s">
        <v>75</v>
      </c>
      <c r="D1114" t="s">
        <v>81</v>
      </c>
      <c r="E1114" t="s">
        <v>145</v>
      </c>
      <c r="F1114" t="s">
        <v>3441</v>
      </c>
      <c r="G1114" t="s">
        <v>147</v>
      </c>
      <c r="H1114" t="s">
        <v>61</v>
      </c>
      <c r="I1114" t="s">
        <v>129</v>
      </c>
      <c r="J1114" t="s">
        <v>130</v>
      </c>
      <c r="K1114" t="s">
        <v>131</v>
      </c>
      <c r="L1114" t="s">
        <v>3442</v>
      </c>
      <c r="M1114" t="s">
        <v>3443</v>
      </c>
      <c r="N1114">
        <v>1.657</v>
      </c>
      <c r="O1114">
        <v>0</v>
      </c>
      <c r="P1114">
        <v>7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11.6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3011800</v>
      </c>
      <c r="B1115">
        <v>1</v>
      </c>
      <c r="C1115" t="s">
        <v>75</v>
      </c>
      <c r="D1115" t="s">
        <v>82</v>
      </c>
      <c r="E1115" t="s">
        <v>164</v>
      </c>
      <c r="F1115" t="s">
        <v>3444</v>
      </c>
      <c r="G1115" t="s">
        <v>1382</v>
      </c>
      <c r="H1115" t="s">
        <v>61</v>
      </c>
      <c r="I1115" t="s">
        <v>129</v>
      </c>
      <c r="J1115" t="s">
        <v>130</v>
      </c>
      <c r="K1115" t="s">
        <v>131</v>
      </c>
      <c r="L1115" t="s">
        <v>3445</v>
      </c>
      <c r="M1115" t="s">
        <v>3446</v>
      </c>
      <c r="N1115">
        <v>3.423</v>
      </c>
      <c r="O1115">
        <v>0</v>
      </c>
      <c r="P1115">
        <v>85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290.94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3006050</v>
      </c>
      <c r="B1116">
        <v>1</v>
      </c>
      <c r="C1116" t="s">
        <v>75</v>
      </c>
      <c r="D1116" t="s">
        <v>103</v>
      </c>
      <c r="E1116" t="s">
        <v>221</v>
      </c>
      <c r="F1116" t="s">
        <v>736</v>
      </c>
      <c r="G1116" t="s">
        <v>128</v>
      </c>
      <c r="H1116" t="s">
        <v>58</v>
      </c>
      <c r="I1116" t="s">
        <v>129</v>
      </c>
      <c r="J1116" t="s">
        <v>130</v>
      </c>
      <c r="K1116" t="s">
        <v>131</v>
      </c>
      <c r="L1116" t="s">
        <v>3447</v>
      </c>
      <c r="M1116" t="s">
        <v>3448</v>
      </c>
      <c r="N1116">
        <v>0.47299999999999998</v>
      </c>
      <c r="O1116">
        <v>18</v>
      </c>
      <c r="P1116">
        <v>784</v>
      </c>
      <c r="Q1116">
        <v>0</v>
      </c>
      <c r="R1116">
        <v>0</v>
      </c>
      <c r="S1116">
        <v>0</v>
      </c>
      <c r="T1116">
        <v>0</v>
      </c>
      <c r="U1116">
        <v>8.52</v>
      </c>
      <c r="V1116">
        <v>371.09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3008081</v>
      </c>
      <c r="B1117">
        <v>1</v>
      </c>
      <c r="C1117" t="s">
        <v>106</v>
      </c>
      <c r="D1117" t="s">
        <v>119</v>
      </c>
      <c r="E1117" t="s">
        <v>153</v>
      </c>
      <c r="F1117" t="s">
        <v>3449</v>
      </c>
      <c r="G1117" t="s">
        <v>128</v>
      </c>
      <c r="H1117" t="s">
        <v>58</v>
      </c>
      <c r="I1117" t="s">
        <v>129</v>
      </c>
      <c r="J1117" t="s">
        <v>130</v>
      </c>
      <c r="K1117" t="s">
        <v>131</v>
      </c>
      <c r="L1117" t="s">
        <v>3450</v>
      </c>
      <c r="M1117" t="s">
        <v>3451</v>
      </c>
      <c r="N1117">
        <v>0.46500000000000002</v>
      </c>
      <c r="O1117">
        <v>14</v>
      </c>
      <c r="P1117">
        <v>108</v>
      </c>
      <c r="Q1117">
        <v>0</v>
      </c>
      <c r="R1117">
        <v>0</v>
      </c>
      <c r="S1117">
        <v>0</v>
      </c>
      <c r="T1117">
        <v>0</v>
      </c>
      <c r="U1117">
        <v>6.51</v>
      </c>
      <c r="V1117">
        <v>50.25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3008039</v>
      </c>
      <c r="B1118">
        <v>1</v>
      </c>
      <c r="C1118" t="s">
        <v>75</v>
      </c>
      <c r="D1118" t="s">
        <v>95</v>
      </c>
      <c r="E1118" t="s">
        <v>164</v>
      </c>
      <c r="F1118" t="s">
        <v>3452</v>
      </c>
      <c r="G1118" t="s">
        <v>142</v>
      </c>
      <c r="H1118" t="s">
        <v>61</v>
      </c>
      <c r="I1118" t="s">
        <v>129</v>
      </c>
      <c r="J1118" t="s">
        <v>130</v>
      </c>
      <c r="K1118" t="s">
        <v>131</v>
      </c>
      <c r="L1118" t="s">
        <v>3453</v>
      </c>
      <c r="M1118" t="s">
        <v>3454</v>
      </c>
      <c r="N1118">
        <v>1.02</v>
      </c>
      <c r="O1118">
        <v>0</v>
      </c>
      <c r="P1118">
        <v>25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25.51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3011713</v>
      </c>
      <c r="B1119">
        <v>1</v>
      </c>
      <c r="C1119" t="s">
        <v>75</v>
      </c>
      <c r="D1119" t="s">
        <v>83</v>
      </c>
      <c r="E1119" t="s">
        <v>145</v>
      </c>
      <c r="F1119" t="s">
        <v>3455</v>
      </c>
      <c r="G1119" t="s">
        <v>206</v>
      </c>
      <c r="H1119" t="s">
        <v>61</v>
      </c>
      <c r="I1119" t="s">
        <v>129</v>
      </c>
      <c r="J1119" t="s">
        <v>130</v>
      </c>
      <c r="K1119" t="s">
        <v>131</v>
      </c>
      <c r="L1119" t="s">
        <v>3456</v>
      </c>
      <c r="M1119" t="s">
        <v>3457</v>
      </c>
      <c r="N1119">
        <v>5.9889999999999999</v>
      </c>
      <c r="O1119">
        <v>0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5.99</v>
      </c>
      <c r="Y1119">
        <v>0</v>
      </c>
      <c r="Z1119">
        <v>0</v>
      </c>
    </row>
    <row r="1120" spans="1:26" x14ac:dyDescent="0.3">
      <c r="A1120">
        <v>3012679</v>
      </c>
      <c r="B1120">
        <v>1</v>
      </c>
      <c r="C1120" t="s">
        <v>75</v>
      </c>
      <c r="D1120" t="s">
        <v>85</v>
      </c>
      <c r="E1120" t="s">
        <v>145</v>
      </c>
      <c r="F1120" t="s">
        <v>3458</v>
      </c>
      <c r="G1120" t="s">
        <v>206</v>
      </c>
      <c r="H1120" t="s">
        <v>61</v>
      </c>
      <c r="I1120" t="s">
        <v>129</v>
      </c>
      <c r="J1120" t="s">
        <v>130</v>
      </c>
      <c r="K1120" t="s">
        <v>131</v>
      </c>
      <c r="L1120" t="s">
        <v>3459</v>
      </c>
      <c r="M1120" t="s">
        <v>3460</v>
      </c>
      <c r="N1120">
        <v>2.411</v>
      </c>
      <c r="O1120">
        <v>0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2.41</v>
      </c>
      <c r="Y1120">
        <v>0</v>
      </c>
      <c r="Z1120">
        <v>0</v>
      </c>
    </row>
    <row r="1121" spans="1:26" x14ac:dyDescent="0.3">
      <c r="A1121">
        <v>3011753</v>
      </c>
      <c r="B1121">
        <v>1</v>
      </c>
      <c r="C1121" t="s">
        <v>75</v>
      </c>
      <c r="D1121" t="s">
        <v>101</v>
      </c>
      <c r="E1121" t="s">
        <v>126</v>
      </c>
      <c r="F1121" t="s">
        <v>3461</v>
      </c>
      <c r="G1121" t="s">
        <v>128</v>
      </c>
      <c r="H1121" t="s">
        <v>58</v>
      </c>
      <c r="I1121" t="s">
        <v>129</v>
      </c>
      <c r="J1121" t="s">
        <v>130</v>
      </c>
      <c r="K1121" t="s">
        <v>131</v>
      </c>
      <c r="L1121" t="s">
        <v>3462</v>
      </c>
      <c r="M1121" t="s">
        <v>3463</v>
      </c>
      <c r="N1121">
        <v>3.153</v>
      </c>
      <c r="O1121">
        <v>0</v>
      </c>
      <c r="P1121">
        <v>0</v>
      </c>
      <c r="Q1121">
        <v>0</v>
      </c>
      <c r="R1121">
        <v>0</v>
      </c>
      <c r="S1121">
        <v>3</v>
      </c>
      <c r="T1121">
        <v>646</v>
      </c>
      <c r="U1121">
        <v>0</v>
      </c>
      <c r="V1121">
        <v>0</v>
      </c>
      <c r="W1121">
        <v>0</v>
      </c>
      <c r="X1121">
        <v>0</v>
      </c>
      <c r="Y1121">
        <v>9.4600000000000009</v>
      </c>
      <c r="Z1121">
        <v>2036.69</v>
      </c>
    </row>
    <row r="1122" spans="1:26" x14ac:dyDescent="0.3">
      <c r="A1122">
        <v>3011387</v>
      </c>
      <c r="B1122">
        <v>2</v>
      </c>
      <c r="C1122" t="s">
        <v>75</v>
      </c>
      <c r="D1122" t="s">
        <v>98</v>
      </c>
      <c r="E1122" t="s">
        <v>169</v>
      </c>
      <c r="F1122" t="s">
        <v>3464</v>
      </c>
      <c r="G1122" t="s">
        <v>1638</v>
      </c>
      <c r="H1122" t="s">
        <v>61</v>
      </c>
      <c r="I1122" t="s">
        <v>129</v>
      </c>
      <c r="J1122" t="s">
        <v>130</v>
      </c>
      <c r="K1122" t="s">
        <v>131</v>
      </c>
      <c r="L1122" t="s">
        <v>3465</v>
      </c>
      <c r="M1122" t="s">
        <v>3466</v>
      </c>
      <c r="N1122">
        <v>1</v>
      </c>
      <c r="O1122">
        <v>0</v>
      </c>
      <c r="P1122">
        <v>214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214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3011977</v>
      </c>
      <c r="B1123">
        <v>1</v>
      </c>
      <c r="C1123" t="s">
        <v>75</v>
      </c>
      <c r="D1123" t="s">
        <v>74</v>
      </c>
      <c r="E1123" t="s">
        <v>169</v>
      </c>
      <c r="F1123" t="s">
        <v>2146</v>
      </c>
      <c r="G1123" t="s">
        <v>171</v>
      </c>
      <c r="H1123" t="s">
        <v>61</v>
      </c>
      <c r="I1123" t="s">
        <v>129</v>
      </c>
      <c r="J1123" t="s">
        <v>130</v>
      </c>
      <c r="K1123" t="s">
        <v>131</v>
      </c>
      <c r="L1123" t="s">
        <v>3467</v>
      </c>
      <c r="M1123" t="s">
        <v>3468</v>
      </c>
      <c r="N1123">
        <v>7.1520000000000001</v>
      </c>
      <c r="O1123">
        <v>0</v>
      </c>
      <c r="P1123">
        <v>131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936.86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3006082</v>
      </c>
      <c r="B1124">
        <v>1</v>
      </c>
      <c r="C1124" t="s">
        <v>75</v>
      </c>
      <c r="D1124" t="s">
        <v>97</v>
      </c>
      <c r="E1124" t="s">
        <v>221</v>
      </c>
      <c r="F1124" t="s">
        <v>3469</v>
      </c>
      <c r="G1124" t="s">
        <v>128</v>
      </c>
      <c r="H1124" t="s">
        <v>58</v>
      </c>
      <c r="I1124" t="s">
        <v>129</v>
      </c>
      <c r="J1124" t="s">
        <v>130</v>
      </c>
      <c r="K1124" t="s">
        <v>131</v>
      </c>
      <c r="L1124" t="s">
        <v>3470</v>
      </c>
      <c r="M1124" t="s">
        <v>3471</v>
      </c>
      <c r="N1124">
        <v>0.54300000000000004</v>
      </c>
      <c r="O1124">
        <v>1</v>
      </c>
      <c r="P1124">
        <v>706</v>
      </c>
      <c r="Q1124">
        <v>0</v>
      </c>
      <c r="R1124">
        <v>0</v>
      </c>
      <c r="S1124">
        <v>0</v>
      </c>
      <c r="T1124">
        <v>0</v>
      </c>
      <c r="U1124">
        <v>0.54</v>
      </c>
      <c r="V1124">
        <v>383.4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3008880</v>
      </c>
      <c r="B1125">
        <v>1</v>
      </c>
      <c r="C1125" t="s">
        <v>75</v>
      </c>
      <c r="D1125" t="s">
        <v>91</v>
      </c>
      <c r="E1125" t="s">
        <v>145</v>
      </c>
      <c r="F1125" t="s">
        <v>3472</v>
      </c>
      <c r="G1125" t="s">
        <v>206</v>
      </c>
      <c r="H1125" t="s">
        <v>61</v>
      </c>
      <c r="I1125" t="s">
        <v>129</v>
      </c>
      <c r="J1125" t="s">
        <v>130</v>
      </c>
      <c r="K1125" t="s">
        <v>131</v>
      </c>
      <c r="L1125" t="s">
        <v>3473</v>
      </c>
      <c r="M1125" t="s">
        <v>3474</v>
      </c>
      <c r="N1125">
        <v>1.615</v>
      </c>
      <c r="O1125">
        <v>0</v>
      </c>
      <c r="P1125">
        <v>11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17.760000000000002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3011678</v>
      </c>
      <c r="B1126">
        <v>1</v>
      </c>
      <c r="C1126" t="s">
        <v>106</v>
      </c>
      <c r="D1126" t="s">
        <v>108</v>
      </c>
      <c r="E1126" t="s">
        <v>145</v>
      </c>
      <c r="F1126" t="s">
        <v>3475</v>
      </c>
      <c r="G1126" t="s">
        <v>147</v>
      </c>
      <c r="H1126" t="s">
        <v>61</v>
      </c>
      <c r="I1126" t="s">
        <v>129</v>
      </c>
      <c r="J1126" t="s">
        <v>130</v>
      </c>
      <c r="K1126" t="s">
        <v>131</v>
      </c>
      <c r="L1126" t="s">
        <v>3476</v>
      </c>
      <c r="M1126" t="s">
        <v>3477</v>
      </c>
      <c r="N1126">
        <v>0.94299999999999995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2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1.89</v>
      </c>
    </row>
    <row r="1127" spans="1:26" x14ac:dyDescent="0.3">
      <c r="A1127">
        <v>3011213</v>
      </c>
      <c r="B1127">
        <v>1</v>
      </c>
      <c r="C1127" t="s">
        <v>75</v>
      </c>
      <c r="D1127" t="s">
        <v>102</v>
      </c>
      <c r="E1127" t="s">
        <v>145</v>
      </c>
      <c r="F1127" t="s">
        <v>3478</v>
      </c>
      <c r="G1127" t="s">
        <v>206</v>
      </c>
      <c r="H1127" t="s">
        <v>61</v>
      </c>
      <c r="I1127" t="s">
        <v>129</v>
      </c>
      <c r="J1127" t="s">
        <v>130</v>
      </c>
      <c r="K1127" t="s">
        <v>131</v>
      </c>
      <c r="L1127" t="s">
        <v>3479</v>
      </c>
      <c r="M1127" t="s">
        <v>3480</v>
      </c>
      <c r="N1127">
        <v>3.282</v>
      </c>
      <c r="O1127">
        <v>0</v>
      </c>
      <c r="P1127">
        <v>13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42.67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3008118</v>
      </c>
      <c r="B1128">
        <v>1</v>
      </c>
      <c r="C1128" t="s">
        <v>106</v>
      </c>
      <c r="D1128" t="s">
        <v>110</v>
      </c>
      <c r="E1128" t="s">
        <v>126</v>
      </c>
      <c r="F1128" t="s">
        <v>3481</v>
      </c>
      <c r="G1128" t="s">
        <v>128</v>
      </c>
      <c r="H1128" t="s">
        <v>58</v>
      </c>
      <c r="I1128" t="s">
        <v>129</v>
      </c>
      <c r="J1128" t="s">
        <v>130</v>
      </c>
      <c r="K1128" t="s">
        <v>131</v>
      </c>
      <c r="L1128" t="s">
        <v>3482</v>
      </c>
      <c r="M1128" t="s">
        <v>3483</v>
      </c>
      <c r="N1128">
        <v>1.2829999999999999</v>
      </c>
      <c r="O1128">
        <v>0</v>
      </c>
      <c r="P1128">
        <v>0</v>
      </c>
      <c r="Q1128">
        <v>3</v>
      </c>
      <c r="R1128">
        <v>191</v>
      </c>
      <c r="S1128">
        <v>2</v>
      </c>
      <c r="T1128">
        <v>64</v>
      </c>
      <c r="U1128">
        <v>0</v>
      </c>
      <c r="V1128">
        <v>0</v>
      </c>
      <c r="W1128">
        <v>3.85</v>
      </c>
      <c r="X1128">
        <v>244.96</v>
      </c>
      <c r="Y1128">
        <v>2.57</v>
      </c>
      <c r="Z1128">
        <v>82.08</v>
      </c>
    </row>
    <row r="1129" spans="1:26" x14ac:dyDescent="0.3">
      <c r="A1129">
        <v>3004501</v>
      </c>
      <c r="B1129">
        <v>1</v>
      </c>
      <c r="C1129" t="s">
        <v>75</v>
      </c>
      <c r="D1129" t="s">
        <v>97</v>
      </c>
      <c r="E1129" t="s">
        <v>153</v>
      </c>
      <c r="F1129" t="s">
        <v>3484</v>
      </c>
      <c r="G1129" t="s">
        <v>192</v>
      </c>
      <c r="H1129" t="s">
        <v>58</v>
      </c>
      <c r="I1129" t="s">
        <v>129</v>
      </c>
      <c r="J1129" t="s">
        <v>130</v>
      </c>
      <c r="K1129" t="s">
        <v>137</v>
      </c>
      <c r="L1129" t="s">
        <v>3485</v>
      </c>
      <c r="M1129" t="s">
        <v>3486</v>
      </c>
      <c r="N1129">
        <v>7.774</v>
      </c>
      <c r="O1129">
        <v>0</v>
      </c>
      <c r="P1129">
        <v>4218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32792.61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3010998</v>
      </c>
      <c r="B1130">
        <v>1</v>
      </c>
      <c r="C1130" t="s">
        <v>106</v>
      </c>
      <c r="D1130" t="s">
        <v>120</v>
      </c>
      <c r="E1130" t="s">
        <v>145</v>
      </c>
      <c r="F1130" t="s">
        <v>3487</v>
      </c>
      <c r="G1130" t="s">
        <v>147</v>
      </c>
      <c r="H1130" t="s">
        <v>61</v>
      </c>
      <c r="I1130" t="s">
        <v>129</v>
      </c>
      <c r="J1130" t="s">
        <v>130</v>
      </c>
      <c r="K1130" t="s">
        <v>131</v>
      </c>
      <c r="L1130" t="s">
        <v>3488</v>
      </c>
      <c r="M1130" t="s">
        <v>3489</v>
      </c>
      <c r="N1130">
        <v>4.57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4.57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3011707</v>
      </c>
      <c r="B1131">
        <v>1</v>
      </c>
      <c r="C1131" t="s">
        <v>106</v>
      </c>
      <c r="D1131" t="s">
        <v>117</v>
      </c>
      <c r="E1131" t="s">
        <v>221</v>
      </c>
      <c r="F1131" t="s">
        <v>3490</v>
      </c>
      <c r="G1131" t="s">
        <v>128</v>
      </c>
      <c r="H1131" t="s">
        <v>58</v>
      </c>
      <c r="I1131" t="s">
        <v>129</v>
      </c>
      <c r="J1131" t="s">
        <v>130</v>
      </c>
      <c r="K1131" t="s">
        <v>131</v>
      </c>
      <c r="L1131" t="s">
        <v>3491</v>
      </c>
      <c r="M1131" t="s">
        <v>3492</v>
      </c>
      <c r="N1131">
        <v>0.80800000000000005</v>
      </c>
      <c r="O1131">
        <v>147</v>
      </c>
      <c r="P1131">
        <v>1383</v>
      </c>
      <c r="Q1131">
        <v>0</v>
      </c>
      <c r="R1131">
        <v>0</v>
      </c>
      <c r="S1131">
        <v>0</v>
      </c>
      <c r="T1131">
        <v>0</v>
      </c>
      <c r="U1131">
        <v>118.79</v>
      </c>
      <c r="V1131">
        <v>1117.58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3011732</v>
      </c>
      <c r="B1132">
        <v>1</v>
      </c>
      <c r="C1132" t="s">
        <v>75</v>
      </c>
      <c r="D1132" t="s">
        <v>100</v>
      </c>
      <c r="E1132" t="s">
        <v>145</v>
      </c>
      <c r="F1132" t="s">
        <v>3493</v>
      </c>
      <c r="G1132" t="s">
        <v>206</v>
      </c>
      <c r="H1132" t="s">
        <v>61</v>
      </c>
      <c r="I1132" t="s">
        <v>129</v>
      </c>
      <c r="J1132" t="s">
        <v>130</v>
      </c>
      <c r="K1132" t="s">
        <v>131</v>
      </c>
      <c r="L1132" t="s">
        <v>3494</v>
      </c>
      <c r="M1132" t="s">
        <v>3495</v>
      </c>
      <c r="N1132">
        <v>0.92100000000000004</v>
      </c>
      <c r="O1132">
        <v>0</v>
      </c>
      <c r="P1132">
        <v>7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6.45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3006128</v>
      </c>
      <c r="B1133">
        <v>1</v>
      </c>
      <c r="C1133" t="s">
        <v>106</v>
      </c>
      <c r="D1133" t="s">
        <v>118</v>
      </c>
      <c r="E1133" t="s">
        <v>145</v>
      </c>
      <c r="F1133" t="s">
        <v>3496</v>
      </c>
      <c r="G1133" t="s">
        <v>147</v>
      </c>
      <c r="H1133" t="s">
        <v>61</v>
      </c>
      <c r="I1133" t="s">
        <v>129</v>
      </c>
      <c r="J1133" t="s">
        <v>130</v>
      </c>
      <c r="K1133" t="s">
        <v>131</v>
      </c>
      <c r="L1133" t="s">
        <v>3497</v>
      </c>
      <c r="M1133" t="s">
        <v>3498</v>
      </c>
      <c r="N1133">
        <v>6.4610000000000003</v>
      </c>
      <c r="O1133">
        <v>0</v>
      </c>
      <c r="P1133">
        <v>0</v>
      </c>
      <c r="Q1133">
        <v>0</v>
      </c>
      <c r="R1133">
        <v>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12.92</v>
      </c>
      <c r="Y1133">
        <v>0</v>
      </c>
      <c r="Z1133">
        <v>0</v>
      </c>
    </row>
    <row r="1134" spans="1:26" x14ac:dyDescent="0.3">
      <c r="A1134">
        <v>3011069</v>
      </c>
      <c r="B1134">
        <v>1</v>
      </c>
      <c r="C1134" t="s">
        <v>75</v>
      </c>
      <c r="D1134" t="s">
        <v>74</v>
      </c>
      <c r="E1134" t="s">
        <v>126</v>
      </c>
      <c r="F1134" t="s">
        <v>3499</v>
      </c>
      <c r="G1134" t="s">
        <v>128</v>
      </c>
      <c r="H1134" t="s">
        <v>58</v>
      </c>
      <c r="I1134" t="s">
        <v>129</v>
      </c>
      <c r="J1134" t="s">
        <v>130</v>
      </c>
      <c r="K1134" t="s">
        <v>131</v>
      </c>
      <c r="L1134" t="s">
        <v>3500</v>
      </c>
      <c r="M1134" t="s">
        <v>3501</v>
      </c>
      <c r="N1134">
        <v>2.2029999999999998</v>
      </c>
      <c r="O1134">
        <v>9</v>
      </c>
      <c r="P1134">
        <v>1</v>
      </c>
      <c r="Q1134">
        <v>0</v>
      </c>
      <c r="R1134">
        <v>0</v>
      </c>
      <c r="S1134">
        <v>0</v>
      </c>
      <c r="T1134">
        <v>0</v>
      </c>
      <c r="U1134">
        <v>19.829999999999998</v>
      </c>
      <c r="V1134">
        <v>2.2000000000000002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3011058</v>
      </c>
      <c r="B1135">
        <v>1</v>
      </c>
      <c r="C1135" t="s">
        <v>106</v>
      </c>
      <c r="D1135" t="s">
        <v>122</v>
      </c>
      <c r="E1135" t="s">
        <v>126</v>
      </c>
      <c r="F1135" t="s">
        <v>3502</v>
      </c>
      <c r="G1135" t="s">
        <v>128</v>
      </c>
      <c r="H1135" t="s">
        <v>58</v>
      </c>
      <c r="I1135" t="s">
        <v>129</v>
      </c>
      <c r="J1135" t="s">
        <v>130</v>
      </c>
      <c r="K1135" t="s">
        <v>131</v>
      </c>
      <c r="L1135" t="s">
        <v>3503</v>
      </c>
      <c r="M1135" t="s">
        <v>3504</v>
      </c>
      <c r="N1135">
        <v>0.54600000000000004</v>
      </c>
      <c r="O1135">
        <v>38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20.73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3011144</v>
      </c>
      <c r="B1136">
        <v>1</v>
      </c>
      <c r="C1136" t="s">
        <v>75</v>
      </c>
      <c r="D1136" t="s">
        <v>94</v>
      </c>
      <c r="E1136" t="s">
        <v>153</v>
      </c>
      <c r="F1136" t="s">
        <v>3505</v>
      </c>
      <c r="G1136" t="s">
        <v>196</v>
      </c>
      <c r="H1136" t="s">
        <v>58</v>
      </c>
      <c r="I1136" t="s">
        <v>129</v>
      </c>
      <c r="J1136" t="s">
        <v>130</v>
      </c>
      <c r="K1136" t="s">
        <v>131</v>
      </c>
      <c r="L1136" t="s">
        <v>3506</v>
      </c>
      <c r="M1136" t="s">
        <v>2291</v>
      </c>
      <c r="N1136">
        <v>4.3419999999999996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21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91.19</v>
      </c>
    </row>
    <row r="1137" spans="1:26" x14ac:dyDescent="0.3">
      <c r="A1137">
        <v>3011239</v>
      </c>
      <c r="B1137">
        <v>1</v>
      </c>
      <c r="C1137" t="s">
        <v>106</v>
      </c>
      <c r="D1137" t="s">
        <v>120</v>
      </c>
      <c r="E1137" t="s">
        <v>164</v>
      </c>
      <c r="F1137" t="s">
        <v>3507</v>
      </c>
      <c r="G1137" t="s">
        <v>185</v>
      </c>
      <c r="H1137" t="s">
        <v>61</v>
      </c>
      <c r="I1137" t="s">
        <v>129</v>
      </c>
      <c r="J1137" t="s">
        <v>130</v>
      </c>
      <c r="K1137" t="s">
        <v>131</v>
      </c>
      <c r="L1137" t="s">
        <v>3508</v>
      </c>
      <c r="M1137" t="s">
        <v>3509</v>
      </c>
      <c r="N1137">
        <v>5.2249999999999996</v>
      </c>
      <c r="O1137">
        <v>0</v>
      </c>
      <c r="P1137">
        <v>36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188.1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3007349</v>
      </c>
      <c r="B1138">
        <v>1</v>
      </c>
      <c r="C1138" t="s">
        <v>75</v>
      </c>
      <c r="D1138" t="s">
        <v>104</v>
      </c>
      <c r="E1138" t="s">
        <v>153</v>
      </c>
      <c r="F1138" t="s">
        <v>3510</v>
      </c>
      <c r="G1138" t="s">
        <v>374</v>
      </c>
      <c r="H1138" t="s">
        <v>58</v>
      </c>
      <c r="I1138" t="s">
        <v>129</v>
      </c>
      <c r="J1138" t="s">
        <v>130</v>
      </c>
      <c r="K1138" t="s">
        <v>137</v>
      </c>
      <c r="L1138" t="s">
        <v>3511</v>
      </c>
      <c r="M1138" t="s">
        <v>3512</v>
      </c>
      <c r="N1138">
        <v>0.64700000000000002</v>
      </c>
      <c r="O1138">
        <v>24</v>
      </c>
      <c r="P1138">
        <v>2526</v>
      </c>
      <c r="Q1138">
        <v>0</v>
      </c>
      <c r="R1138">
        <v>0</v>
      </c>
      <c r="S1138">
        <v>0</v>
      </c>
      <c r="T1138">
        <v>0</v>
      </c>
      <c r="U1138">
        <v>15.53</v>
      </c>
      <c r="V1138">
        <v>1634.88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3007002</v>
      </c>
      <c r="B1139">
        <v>1</v>
      </c>
      <c r="C1139" t="s">
        <v>75</v>
      </c>
      <c r="D1139" t="s">
        <v>97</v>
      </c>
      <c r="E1139" t="s">
        <v>169</v>
      </c>
      <c r="F1139" t="s">
        <v>1400</v>
      </c>
      <c r="G1139" t="s">
        <v>192</v>
      </c>
      <c r="H1139" t="s">
        <v>61</v>
      </c>
      <c r="I1139" t="s">
        <v>129</v>
      </c>
      <c r="J1139" t="s">
        <v>130</v>
      </c>
      <c r="K1139" t="s">
        <v>137</v>
      </c>
      <c r="L1139" t="s">
        <v>3513</v>
      </c>
      <c r="M1139" t="s">
        <v>3514</v>
      </c>
      <c r="N1139">
        <v>8.1980000000000004</v>
      </c>
      <c r="O1139">
        <v>0</v>
      </c>
      <c r="P1139">
        <v>547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4484.49</v>
      </c>
      <c r="W1139">
        <v>0</v>
      </c>
      <c r="X1139">
        <v>0</v>
      </c>
      <c r="Y1139">
        <v>0</v>
      </c>
      <c r="Z1139">
        <v>0</v>
      </c>
    </row>
    <row r="1140" spans="1:26" x14ac:dyDescent="0.3">
      <c r="A1140">
        <v>3011614</v>
      </c>
      <c r="B1140">
        <v>1</v>
      </c>
      <c r="C1140" t="s">
        <v>75</v>
      </c>
      <c r="D1140" t="s">
        <v>89</v>
      </c>
      <c r="E1140" t="s">
        <v>145</v>
      </c>
      <c r="F1140" t="s">
        <v>3515</v>
      </c>
      <c r="G1140" t="s">
        <v>147</v>
      </c>
      <c r="H1140" t="s">
        <v>61</v>
      </c>
      <c r="I1140" t="s">
        <v>129</v>
      </c>
      <c r="J1140" t="s">
        <v>130</v>
      </c>
      <c r="K1140" t="s">
        <v>131</v>
      </c>
      <c r="L1140" t="s">
        <v>3516</v>
      </c>
      <c r="M1140" t="s">
        <v>3517</v>
      </c>
      <c r="N1140">
        <v>3.1970000000000001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9.59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3012672</v>
      </c>
      <c r="B1141">
        <v>1</v>
      </c>
      <c r="C1141" t="s">
        <v>75</v>
      </c>
      <c r="D1141" t="s">
        <v>81</v>
      </c>
      <c r="E1141" t="s">
        <v>164</v>
      </c>
      <c r="F1141" t="s">
        <v>3518</v>
      </c>
      <c r="G1141" t="s">
        <v>452</v>
      </c>
      <c r="H1141" t="s">
        <v>61</v>
      </c>
      <c r="I1141" t="s">
        <v>129</v>
      </c>
      <c r="J1141" t="s">
        <v>130</v>
      </c>
      <c r="K1141" t="s">
        <v>131</v>
      </c>
      <c r="L1141" t="s">
        <v>3519</v>
      </c>
      <c r="M1141" t="s">
        <v>3520</v>
      </c>
      <c r="N1141">
        <v>2.2879999999999998</v>
      </c>
      <c r="O1141">
        <v>0</v>
      </c>
      <c r="P1141">
        <v>109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249.37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3012431</v>
      </c>
      <c r="B1142">
        <v>1</v>
      </c>
      <c r="C1142" t="s">
        <v>106</v>
      </c>
      <c r="D1142" t="s">
        <v>120</v>
      </c>
      <c r="E1142" t="s">
        <v>126</v>
      </c>
      <c r="F1142" t="s">
        <v>1559</v>
      </c>
      <c r="G1142" t="s">
        <v>128</v>
      </c>
      <c r="H1142" t="s">
        <v>58</v>
      </c>
      <c r="I1142" t="s">
        <v>129</v>
      </c>
      <c r="J1142" t="s">
        <v>130</v>
      </c>
      <c r="K1142" t="s">
        <v>131</v>
      </c>
      <c r="L1142" t="s">
        <v>3521</v>
      </c>
      <c r="M1142" t="s">
        <v>3522</v>
      </c>
      <c r="N1142">
        <v>4.96</v>
      </c>
      <c r="O1142">
        <v>143</v>
      </c>
      <c r="P1142">
        <v>6</v>
      </c>
      <c r="Q1142">
        <v>0</v>
      </c>
      <c r="R1142">
        <v>0</v>
      </c>
      <c r="S1142">
        <v>0</v>
      </c>
      <c r="T1142">
        <v>0</v>
      </c>
      <c r="U1142">
        <v>709.24</v>
      </c>
      <c r="V1142">
        <v>29.76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3008130</v>
      </c>
      <c r="B1143">
        <v>1</v>
      </c>
      <c r="C1143" t="s">
        <v>106</v>
      </c>
      <c r="D1143" t="s">
        <v>112</v>
      </c>
      <c r="E1143" t="s">
        <v>126</v>
      </c>
      <c r="F1143" t="s">
        <v>3523</v>
      </c>
      <c r="G1143" t="s">
        <v>128</v>
      </c>
      <c r="H1143" t="s">
        <v>58</v>
      </c>
      <c r="I1143" t="s">
        <v>129</v>
      </c>
      <c r="J1143" t="s">
        <v>130</v>
      </c>
      <c r="K1143" t="s">
        <v>131</v>
      </c>
      <c r="L1143" t="s">
        <v>3524</v>
      </c>
      <c r="M1143" t="s">
        <v>3525</v>
      </c>
      <c r="N1143">
        <v>0.79200000000000004</v>
      </c>
      <c r="O1143">
        <v>0</v>
      </c>
      <c r="P1143">
        <v>0</v>
      </c>
      <c r="Q1143">
        <v>0</v>
      </c>
      <c r="R1143">
        <v>0</v>
      </c>
      <c r="S1143">
        <v>5</v>
      </c>
      <c r="T1143">
        <v>384</v>
      </c>
      <c r="U1143">
        <v>0</v>
      </c>
      <c r="V1143">
        <v>0</v>
      </c>
      <c r="W1143">
        <v>0</v>
      </c>
      <c r="X1143">
        <v>0</v>
      </c>
      <c r="Y1143">
        <v>3.96</v>
      </c>
      <c r="Z1143">
        <v>304.11</v>
      </c>
    </row>
    <row r="1144" spans="1:26" x14ac:dyDescent="0.3">
      <c r="A1144">
        <v>3008260</v>
      </c>
      <c r="B1144">
        <v>1</v>
      </c>
      <c r="C1144" t="s">
        <v>75</v>
      </c>
      <c r="D1144" t="s">
        <v>81</v>
      </c>
      <c r="E1144" t="s">
        <v>153</v>
      </c>
      <c r="F1144" t="s">
        <v>3526</v>
      </c>
      <c r="G1144" t="s">
        <v>136</v>
      </c>
      <c r="H1144" t="s">
        <v>58</v>
      </c>
      <c r="I1144" t="s">
        <v>129</v>
      </c>
      <c r="J1144" t="s">
        <v>130</v>
      </c>
      <c r="K1144" t="s">
        <v>137</v>
      </c>
      <c r="L1144" t="s">
        <v>3527</v>
      </c>
      <c r="M1144" t="s">
        <v>3528</v>
      </c>
      <c r="N1144">
        <v>5.766</v>
      </c>
      <c r="O1144">
        <v>0</v>
      </c>
      <c r="P1144">
        <v>317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1827.95</v>
      </c>
      <c r="W1144">
        <v>0</v>
      </c>
      <c r="X1144">
        <v>0</v>
      </c>
      <c r="Y1144">
        <v>0</v>
      </c>
      <c r="Z1144">
        <v>0</v>
      </c>
    </row>
    <row r="1145" spans="1:26" x14ac:dyDescent="0.3">
      <c r="A1145">
        <v>3010907</v>
      </c>
      <c r="B1145">
        <v>1</v>
      </c>
      <c r="C1145" t="s">
        <v>75</v>
      </c>
      <c r="D1145" t="s">
        <v>85</v>
      </c>
      <c r="E1145" t="s">
        <v>145</v>
      </c>
      <c r="F1145" t="s">
        <v>3529</v>
      </c>
      <c r="G1145" t="s">
        <v>206</v>
      </c>
      <c r="H1145" t="s">
        <v>61</v>
      </c>
      <c r="I1145" t="s">
        <v>129</v>
      </c>
      <c r="J1145" t="s">
        <v>130</v>
      </c>
      <c r="K1145" t="s">
        <v>131</v>
      </c>
      <c r="L1145" t="s">
        <v>3530</v>
      </c>
      <c r="M1145" t="s">
        <v>3531</v>
      </c>
      <c r="N1145">
        <v>1.794</v>
      </c>
      <c r="O1145">
        <v>0</v>
      </c>
      <c r="P1145">
        <v>0</v>
      </c>
      <c r="Q1145">
        <v>0</v>
      </c>
      <c r="R1145">
        <v>11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19.739999999999998</v>
      </c>
      <c r="Y1145">
        <v>0</v>
      </c>
      <c r="Z1145">
        <v>0</v>
      </c>
    </row>
    <row r="1146" spans="1:26" x14ac:dyDescent="0.3">
      <c r="A1146">
        <v>3005209</v>
      </c>
      <c r="B1146">
        <v>1</v>
      </c>
      <c r="C1146" t="s">
        <v>75</v>
      </c>
      <c r="D1146" t="s">
        <v>92</v>
      </c>
      <c r="E1146" t="s">
        <v>169</v>
      </c>
      <c r="F1146" t="s">
        <v>3532</v>
      </c>
      <c r="G1146" t="s">
        <v>1382</v>
      </c>
      <c r="H1146" t="s">
        <v>61</v>
      </c>
      <c r="I1146" t="s">
        <v>129</v>
      </c>
      <c r="J1146" t="s">
        <v>130</v>
      </c>
      <c r="K1146" t="s">
        <v>131</v>
      </c>
      <c r="L1146" t="s">
        <v>3533</v>
      </c>
      <c r="M1146" t="s">
        <v>3534</v>
      </c>
      <c r="N1146">
        <v>0.89300000000000002</v>
      </c>
      <c r="O1146">
        <v>0</v>
      </c>
      <c r="P1146">
        <v>373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333.24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3011720</v>
      </c>
      <c r="B1147">
        <v>1</v>
      </c>
      <c r="C1147" t="s">
        <v>75</v>
      </c>
      <c r="D1147" t="s">
        <v>83</v>
      </c>
      <c r="E1147" t="s">
        <v>145</v>
      </c>
      <c r="F1147" t="s">
        <v>3535</v>
      </c>
      <c r="G1147" t="s">
        <v>206</v>
      </c>
      <c r="H1147" t="s">
        <v>61</v>
      </c>
      <c r="I1147" t="s">
        <v>129</v>
      </c>
      <c r="J1147" t="s">
        <v>130</v>
      </c>
      <c r="K1147" t="s">
        <v>131</v>
      </c>
      <c r="L1147" t="s">
        <v>3536</v>
      </c>
      <c r="M1147" t="s">
        <v>3537</v>
      </c>
      <c r="N1147">
        <v>4.4790000000000001</v>
      </c>
      <c r="O1147">
        <v>0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4.4800000000000004</v>
      </c>
      <c r="Y1147">
        <v>0</v>
      </c>
      <c r="Z1147">
        <v>0</v>
      </c>
    </row>
    <row r="1148" spans="1:26" x14ac:dyDescent="0.3">
      <c r="A1148">
        <v>3008890</v>
      </c>
      <c r="B1148">
        <v>1</v>
      </c>
      <c r="C1148" t="s">
        <v>106</v>
      </c>
      <c r="D1148" t="s">
        <v>108</v>
      </c>
      <c r="E1148" t="s">
        <v>145</v>
      </c>
      <c r="F1148" t="s">
        <v>3538</v>
      </c>
      <c r="G1148" t="s">
        <v>147</v>
      </c>
      <c r="H1148" t="s">
        <v>61</v>
      </c>
      <c r="I1148" t="s">
        <v>129</v>
      </c>
      <c r="J1148" t="s">
        <v>130</v>
      </c>
      <c r="K1148" t="s">
        <v>131</v>
      </c>
      <c r="L1148" t="s">
        <v>3539</v>
      </c>
      <c r="M1148" t="s">
        <v>3540</v>
      </c>
      <c r="N1148">
        <v>3.0640000000000001</v>
      </c>
      <c r="O1148">
        <v>0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3.06</v>
      </c>
      <c r="Y1148">
        <v>0</v>
      </c>
      <c r="Z1148">
        <v>0</v>
      </c>
    </row>
    <row r="1149" spans="1:26" x14ac:dyDescent="0.3">
      <c r="A1149">
        <v>3007165</v>
      </c>
      <c r="B1149">
        <v>1</v>
      </c>
      <c r="C1149" t="s">
        <v>75</v>
      </c>
      <c r="D1149" t="s">
        <v>96</v>
      </c>
      <c r="E1149" t="s">
        <v>164</v>
      </c>
      <c r="F1149" t="s">
        <v>3541</v>
      </c>
      <c r="G1149" t="s">
        <v>854</v>
      </c>
      <c r="H1149" t="s">
        <v>61</v>
      </c>
      <c r="I1149" t="s">
        <v>129</v>
      </c>
      <c r="J1149" t="s">
        <v>130</v>
      </c>
      <c r="K1149" t="s">
        <v>131</v>
      </c>
      <c r="L1149" t="s">
        <v>3542</v>
      </c>
      <c r="M1149" t="s">
        <v>3543</v>
      </c>
      <c r="N1149">
        <v>1.6850000000000001</v>
      </c>
      <c r="O1149">
        <v>0</v>
      </c>
      <c r="P1149">
        <v>8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13.48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3011072</v>
      </c>
      <c r="B1150">
        <v>1</v>
      </c>
      <c r="C1150" t="s">
        <v>75</v>
      </c>
      <c r="D1150" t="s">
        <v>97</v>
      </c>
      <c r="E1150" t="s">
        <v>164</v>
      </c>
      <c r="F1150" t="s">
        <v>3544</v>
      </c>
      <c r="G1150" t="s">
        <v>185</v>
      </c>
      <c r="H1150" t="s">
        <v>61</v>
      </c>
      <c r="I1150" t="s">
        <v>129</v>
      </c>
      <c r="J1150" t="s">
        <v>130</v>
      </c>
      <c r="K1150" t="s">
        <v>131</v>
      </c>
      <c r="L1150" t="s">
        <v>3545</v>
      </c>
      <c r="M1150" t="s">
        <v>3546</v>
      </c>
      <c r="N1150">
        <v>1.7889999999999999</v>
      </c>
      <c r="O1150">
        <v>0</v>
      </c>
      <c r="P1150">
        <v>128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229.02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3006106</v>
      </c>
      <c r="B1151">
        <v>1</v>
      </c>
      <c r="C1151" t="s">
        <v>106</v>
      </c>
      <c r="D1151" t="s">
        <v>113</v>
      </c>
      <c r="E1151" t="s">
        <v>153</v>
      </c>
      <c r="F1151" t="s">
        <v>3547</v>
      </c>
      <c r="G1151" t="s">
        <v>196</v>
      </c>
      <c r="H1151" t="s">
        <v>58</v>
      </c>
      <c r="I1151" t="s">
        <v>129</v>
      </c>
      <c r="J1151" t="s">
        <v>130</v>
      </c>
      <c r="K1151" t="s">
        <v>131</v>
      </c>
      <c r="L1151" t="s">
        <v>3548</v>
      </c>
      <c r="M1151" t="s">
        <v>3549</v>
      </c>
      <c r="N1151">
        <v>4.4370000000000003</v>
      </c>
      <c r="O1151">
        <v>0</v>
      </c>
      <c r="P1151">
        <v>0</v>
      </c>
      <c r="Q1151">
        <v>0</v>
      </c>
      <c r="R1151">
        <v>0</v>
      </c>
      <c r="S1151">
        <v>1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4.4400000000000004</v>
      </c>
      <c r="Z1151">
        <v>0</v>
      </c>
    </row>
    <row r="1152" spans="1:26" x14ac:dyDescent="0.3">
      <c r="A1152">
        <v>3012360</v>
      </c>
      <c r="B1152">
        <v>1</v>
      </c>
      <c r="C1152" t="s">
        <v>75</v>
      </c>
      <c r="D1152" t="s">
        <v>84</v>
      </c>
      <c r="E1152" t="s">
        <v>221</v>
      </c>
      <c r="F1152" t="s">
        <v>3550</v>
      </c>
      <c r="G1152" t="s">
        <v>374</v>
      </c>
      <c r="H1152" t="s">
        <v>58</v>
      </c>
      <c r="I1152" t="s">
        <v>129</v>
      </c>
      <c r="J1152" t="s">
        <v>130</v>
      </c>
      <c r="K1152" t="s">
        <v>131</v>
      </c>
      <c r="L1152" t="s">
        <v>3551</v>
      </c>
      <c r="M1152" t="s">
        <v>3552</v>
      </c>
      <c r="N1152">
        <v>7.0000000000000007E-2</v>
      </c>
      <c r="O1152">
        <v>2</v>
      </c>
      <c r="P1152">
        <v>1684</v>
      </c>
      <c r="Q1152">
        <v>0</v>
      </c>
      <c r="R1152">
        <v>0</v>
      </c>
      <c r="S1152">
        <v>0</v>
      </c>
      <c r="T1152">
        <v>0</v>
      </c>
      <c r="U1152">
        <v>0.14000000000000001</v>
      </c>
      <c r="V1152">
        <v>117.76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3007160</v>
      </c>
      <c r="B1153">
        <v>1</v>
      </c>
      <c r="C1153" t="s">
        <v>75</v>
      </c>
      <c r="D1153" t="s">
        <v>102</v>
      </c>
      <c r="E1153" t="s">
        <v>126</v>
      </c>
      <c r="F1153" t="s">
        <v>3553</v>
      </c>
      <c r="G1153" t="s">
        <v>128</v>
      </c>
      <c r="H1153" t="s">
        <v>58</v>
      </c>
      <c r="I1153" t="s">
        <v>129</v>
      </c>
      <c r="J1153" t="s">
        <v>130</v>
      </c>
      <c r="K1153" t="s">
        <v>131</v>
      </c>
      <c r="L1153" t="s">
        <v>3554</v>
      </c>
      <c r="M1153" t="s">
        <v>3555</v>
      </c>
      <c r="N1153">
        <v>0.85899999999999999</v>
      </c>
      <c r="O1153">
        <v>0</v>
      </c>
      <c r="P1153">
        <v>0</v>
      </c>
      <c r="Q1153">
        <v>0</v>
      </c>
      <c r="R1153">
        <v>0</v>
      </c>
      <c r="S1153">
        <v>22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18.91</v>
      </c>
      <c r="Z1153">
        <v>0</v>
      </c>
    </row>
    <row r="1154" spans="1:26" x14ac:dyDescent="0.3">
      <c r="A1154">
        <v>3011082</v>
      </c>
      <c r="B1154">
        <v>1</v>
      </c>
      <c r="C1154" t="s">
        <v>75</v>
      </c>
      <c r="D1154" t="s">
        <v>78</v>
      </c>
      <c r="E1154" t="s">
        <v>145</v>
      </c>
      <c r="F1154" t="s">
        <v>3556</v>
      </c>
      <c r="G1154" t="s">
        <v>206</v>
      </c>
      <c r="H1154" t="s">
        <v>61</v>
      </c>
      <c r="I1154" t="s">
        <v>129</v>
      </c>
      <c r="J1154" t="s">
        <v>130</v>
      </c>
      <c r="K1154" t="s">
        <v>131</v>
      </c>
      <c r="L1154" t="s">
        <v>3557</v>
      </c>
      <c r="M1154" t="s">
        <v>3558</v>
      </c>
      <c r="N1154">
        <v>4.8019999999999996</v>
      </c>
      <c r="O1154">
        <v>0</v>
      </c>
      <c r="P1154">
        <v>9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43.22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3011171</v>
      </c>
      <c r="B1155">
        <v>1</v>
      </c>
      <c r="C1155" t="s">
        <v>75</v>
      </c>
      <c r="D1155" t="s">
        <v>74</v>
      </c>
      <c r="E1155" t="s">
        <v>140</v>
      </c>
      <c r="F1155" t="s">
        <v>3559</v>
      </c>
      <c r="G1155" t="s">
        <v>161</v>
      </c>
      <c r="H1155" t="s">
        <v>61</v>
      </c>
      <c r="I1155" t="s">
        <v>129</v>
      </c>
      <c r="J1155" t="s">
        <v>130</v>
      </c>
      <c r="K1155" t="s">
        <v>131</v>
      </c>
      <c r="L1155" t="s">
        <v>3560</v>
      </c>
      <c r="M1155" t="s">
        <v>3561</v>
      </c>
      <c r="N1155">
        <v>1.26</v>
      </c>
      <c r="O1155">
        <v>0</v>
      </c>
      <c r="P1155">
        <v>0</v>
      </c>
      <c r="Q1155">
        <v>0</v>
      </c>
      <c r="R1155">
        <v>201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253.27</v>
      </c>
      <c r="Y1155">
        <v>0</v>
      </c>
      <c r="Z1155">
        <v>0</v>
      </c>
    </row>
    <row r="1156" spans="1:26" x14ac:dyDescent="0.3">
      <c r="A1156">
        <v>3011000</v>
      </c>
      <c r="B1156">
        <v>1</v>
      </c>
      <c r="C1156" t="s">
        <v>75</v>
      </c>
      <c r="D1156" t="s">
        <v>74</v>
      </c>
      <c r="E1156" t="s">
        <v>153</v>
      </c>
      <c r="F1156" t="s">
        <v>3562</v>
      </c>
      <c r="G1156" t="s">
        <v>196</v>
      </c>
      <c r="H1156" t="s">
        <v>58</v>
      </c>
      <c r="I1156" t="s">
        <v>129</v>
      </c>
      <c r="J1156" t="s">
        <v>130</v>
      </c>
      <c r="K1156" t="s">
        <v>131</v>
      </c>
      <c r="L1156" t="s">
        <v>3563</v>
      </c>
      <c r="M1156" t="s">
        <v>3564</v>
      </c>
      <c r="N1156">
        <v>4.6909999999999998</v>
      </c>
      <c r="O1156">
        <v>0</v>
      </c>
      <c r="P1156">
        <v>0</v>
      </c>
      <c r="Q1156">
        <v>0</v>
      </c>
      <c r="R1156">
        <v>109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511.34</v>
      </c>
      <c r="Y1156">
        <v>0</v>
      </c>
      <c r="Z1156">
        <v>0</v>
      </c>
    </row>
    <row r="1157" spans="1:26" x14ac:dyDescent="0.3">
      <c r="A1157">
        <v>3011755</v>
      </c>
      <c r="B1157">
        <v>1</v>
      </c>
      <c r="C1157" t="s">
        <v>75</v>
      </c>
      <c r="D1157" t="s">
        <v>94</v>
      </c>
      <c r="E1157" t="s">
        <v>169</v>
      </c>
      <c r="F1157" t="s">
        <v>3565</v>
      </c>
      <c r="G1157" t="s">
        <v>270</v>
      </c>
      <c r="H1157" t="s">
        <v>61</v>
      </c>
      <c r="I1157" t="s">
        <v>129</v>
      </c>
      <c r="J1157" t="s">
        <v>130</v>
      </c>
      <c r="K1157" t="s">
        <v>131</v>
      </c>
      <c r="L1157" t="s">
        <v>3566</v>
      </c>
      <c r="M1157" t="s">
        <v>3567</v>
      </c>
      <c r="N1157">
        <v>1.7090000000000001</v>
      </c>
      <c r="O1157">
        <v>0</v>
      </c>
      <c r="P1157">
        <v>0</v>
      </c>
      <c r="Q1157">
        <v>0</v>
      </c>
      <c r="R1157">
        <v>119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203.39</v>
      </c>
      <c r="Y1157">
        <v>0</v>
      </c>
      <c r="Z1157">
        <v>0</v>
      </c>
    </row>
    <row r="1158" spans="1:26" x14ac:dyDescent="0.3">
      <c r="A1158">
        <v>3006133</v>
      </c>
      <c r="B1158">
        <v>1</v>
      </c>
      <c r="C1158" t="s">
        <v>75</v>
      </c>
      <c r="D1158" t="s">
        <v>79</v>
      </c>
      <c r="E1158" t="s">
        <v>169</v>
      </c>
      <c r="F1158" t="s">
        <v>3568</v>
      </c>
      <c r="G1158" t="s">
        <v>161</v>
      </c>
      <c r="H1158" t="s">
        <v>61</v>
      </c>
      <c r="I1158" t="s">
        <v>129</v>
      </c>
      <c r="J1158" t="s">
        <v>130</v>
      </c>
      <c r="K1158" t="s">
        <v>131</v>
      </c>
      <c r="L1158" t="s">
        <v>3569</v>
      </c>
      <c r="M1158" t="s">
        <v>3570</v>
      </c>
      <c r="N1158">
        <v>0.21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111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23.31</v>
      </c>
    </row>
    <row r="1159" spans="1:26" x14ac:dyDescent="0.3">
      <c r="A1159">
        <v>3012933</v>
      </c>
      <c r="B1159">
        <v>1</v>
      </c>
      <c r="C1159" t="s">
        <v>106</v>
      </c>
      <c r="D1159" t="s">
        <v>108</v>
      </c>
      <c r="E1159" t="s">
        <v>164</v>
      </c>
      <c r="F1159" t="s">
        <v>3571</v>
      </c>
      <c r="G1159" t="s">
        <v>185</v>
      </c>
      <c r="H1159" t="s">
        <v>61</v>
      </c>
      <c r="I1159" t="s">
        <v>129</v>
      </c>
      <c r="J1159" t="s">
        <v>130</v>
      </c>
      <c r="K1159" t="s">
        <v>131</v>
      </c>
      <c r="L1159" t="s">
        <v>3572</v>
      </c>
      <c r="M1159" t="s">
        <v>3573</v>
      </c>
      <c r="N1159">
        <v>0.752</v>
      </c>
      <c r="O1159">
        <v>0</v>
      </c>
      <c r="P1159">
        <v>19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14.28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3002412</v>
      </c>
      <c r="B1160">
        <v>1</v>
      </c>
      <c r="C1160" t="s">
        <v>75</v>
      </c>
      <c r="D1160" t="s">
        <v>81</v>
      </c>
      <c r="E1160" t="s">
        <v>153</v>
      </c>
      <c r="F1160" t="s">
        <v>3574</v>
      </c>
      <c r="G1160" t="s">
        <v>136</v>
      </c>
      <c r="H1160" t="s">
        <v>58</v>
      </c>
      <c r="I1160" t="s">
        <v>129</v>
      </c>
      <c r="J1160" t="s">
        <v>130</v>
      </c>
      <c r="K1160" t="s">
        <v>137</v>
      </c>
      <c r="L1160" t="s">
        <v>3575</v>
      </c>
      <c r="M1160" t="s">
        <v>3576</v>
      </c>
      <c r="N1160">
        <v>0.42799999999999999</v>
      </c>
      <c r="O1160">
        <v>0</v>
      </c>
      <c r="P1160">
        <v>605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258.81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3009498</v>
      </c>
      <c r="B1161">
        <v>1</v>
      </c>
      <c r="C1161" t="s">
        <v>75</v>
      </c>
      <c r="D1161" t="s">
        <v>74</v>
      </c>
      <c r="E1161" t="s">
        <v>145</v>
      </c>
      <c r="F1161" t="s">
        <v>3577</v>
      </c>
      <c r="G1161" t="s">
        <v>147</v>
      </c>
      <c r="H1161" t="s">
        <v>61</v>
      </c>
      <c r="I1161" t="s">
        <v>129</v>
      </c>
      <c r="J1161" t="s">
        <v>130</v>
      </c>
      <c r="K1161" t="s">
        <v>131</v>
      </c>
      <c r="L1161" t="s">
        <v>3578</v>
      </c>
      <c r="M1161" t="s">
        <v>3579</v>
      </c>
      <c r="N1161">
        <v>1.9219999999999999</v>
      </c>
      <c r="O1161">
        <v>0</v>
      </c>
      <c r="P1161">
        <v>3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5.76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3011043</v>
      </c>
      <c r="B1162">
        <v>1</v>
      </c>
      <c r="C1162" t="s">
        <v>75</v>
      </c>
      <c r="D1162" t="s">
        <v>83</v>
      </c>
      <c r="E1162" t="s">
        <v>221</v>
      </c>
      <c r="F1162" t="s">
        <v>3580</v>
      </c>
      <c r="G1162" t="s">
        <v>166</v>
      </c>
      <c r="H1162" t="s">
        <v>58</v>
      </c>
      <c r="I1162" t="s">
        <v>129</v>
      </c>
      <c r="J1162" t="s">
        <v>130</v>
      </c>
      <c r="K1162" t="s">
        <v>131</v>
      </c>
      <c r="L1162" t="s">
        <v>3581</v>
      </c>
      <c r="M1162" t="s">
        <v>3582</v>
      </c>
      <c r="N1162">
        <v>9.3209999999999997</v>
      </c>
      <c r="O1162">
        <v>0</v>
      </c>
      <c r="P1162">
        <v>0</v>
      </c>
      <c r="Q1162">
        <v>3</v>
      </c>
      <c r="R1162">
        <v>446</v>
      </c>
      <c r="S1162">
        <v>0</v>
      </c>
      <c r="T1162">
        <v>0</v>
      </c>
      <c r="U1162">
        <v>0</v>
      </c>
      <c r="V1162">
        <v>0</v>
      </c>
      <c r="W1162">
        <v>27.96</v>
      </c>
      <c r="X1162">
        <v>4157.32</v>
      </c>
      <c r="Y1162">
        <v>0</v>
      </c>
      <c r="Z1162">
        <v>0</v>
      </c>
    </row>
    <row r="1163" spans="1:26" x14ac:dyDescent="0.3">
      <c r="A1163">
        <v>3012823</v>
      </c>
      <c r="B1163">
        <v>1</v>
      </c>
      <c r="C1163" t="s">
        <v>75</v>
      </c>
      <c r="D1163" t="s">
        <v>78</v>
      </c>
      <c r="E1163" t="s">
        <v>169</v>
      </c>
      <c r="F1163" t="s">
        <v>3583</v>
      </c>
      <c r="G1163" t="s">
        <v>161</v>
      </c>
      <c r="H1163" t="s">
        <v>61</v>
      </c>
      <c r="I1163" t="s">
        <v>129</v>
      </c>
      <c r="J1163" t="s">
        <v>130</v>
      </c>
      <c r="K1163" t="s">
        <v>131</v>
      </c>
      <c r="L1163" t="s">
        <v>3584</v>
      </c>
      <c r="M1163" t="s">
        <v>3585</v>
      </c>
      <c r="N1163">
        <v>0.57899999999999996</v>
      </c>
      <c r="O1163">
        <v>0</v>
      </c>
      <c r="P1163">
        <v>149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86.21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3007128</v>
      </c>
      <c r="B1164">
        <v>1</v>
      </c>
      <c r="C1164" t="s">
        <v>75</v>
      </c>
      <c r="D1164" t="s">
        <v>83</v>
      </c>
      <c r="E1164" t="s">
        <v>145</v>
      </c>
      <c r="F1164" t="s">
        <v>3586</v>
      </c>
      <c r="G1164" t="s">
        <v>147</v>
      </c>
      <c r="H1164" t="s">
        <v>61</v>
      </c>
      <c r="I1164" t="s">
        <v>129</v>
      </c>
      <c r="J1164" t="s">
        <v>130</v>
      </c>
      <c r="K1164" t="s">
        <v>131</v>
      </c>
      <c r="L1164" t="s">
        <v>3587</v>
      </c>
      <c r="M1164" t="s">
        <v>3588</v>
      </c>
      <c r="N1164">
        <v>6.7009999999999996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6.7</v>
      </c>
    </row>
    <row r="1165" spans="1:26" x14ac:dyDescent="0.3">
      <c r="A1165">
        <v>3012281</v>
      </c>
      <c r="B1165">
        <v>1</v>
      </c>
      <c r="C1165" t="s">
        <v>106</v>
      </c>
      <c r="D1165" t="s">
        <v>119</v>
      </c>
      <c r="E1165" t="s">
        <v>221</v>
      </c>
      <c r="F1165" t="s">
        <v>3589</v>
      </c>
      <c r="G1165" t="s">
        <v>128</v>
      </c>
      <c r="H1165" t="s">
        <v>58</v>
      </c>
      <c r="I1165" t="s">
        <v>129</v>
      </c>
      <c r="J1165" t="s">
        <v>130</v>
      </c>
      <c r="K1165" t="s">
        <v>131</v>
      </c>
      <c r="L1165" t="s">
        <v>3590</v>
      </c>
      <c r="M1165" t="s">
        <v>3591</v>
      </c>
      <c r="N1165">
        <v>0.54100000000000004</v>
      </c>
      <c r="O1165">
        <v>71</v>
      </c>
      <c r="P1165">
        <v>364</v>
      </c>
      <c r="Q1165">
        <v>0</v>
      </c>
      <c r="R1165">
        <v>0</v>
      </c>
      <c r="S1165">
        <v>36</v>
      </c>
      <c r="T1165">
        <v>409</v>
      </c>
      <c r="U1165">
        <v>38.44</v>
      </c>
      <c r="V1165">
        <v>197.07</v>
      </c>
      <c r="W1165">
        <v>0</v>
      </c>
      <c r="X1165">
        <v>0</v>
      </c>
      <c r="Y1165">
        <v>19.489999999999998</v>
      </c>
      <c r="Z1165">
        <v>221.43</v>
      </c>
    </row>
    <row r="1166" spans="1:26" x14ac:dyDescent="0.3">
      <c r="A1166">
        <v>3005916</v>
      </c>
      <c r="B1166">
        <v>1</v>
      </c>
      <c r="C1166" t="s">
        <v>75</v>
      </c>
      <c r="D1166" t="s">
        <v>97</v>
      </c>
      <c r="E1166" t="s">
        <v>221</v>
      </c>
      <c r="F1166" t="s">
        <v>3592</v>
      </c>
      <c r="G1166" t="s">
        <v>128</v>
      </c>
      <c r="H1166" t="s">
        <v>58</v>
      </c>
      <c r="I1166" t="s">
        <v>129</v>
      </c>
      <c r="J1166" t="s">
        <v>130</v>
      </c>
      <c r="K1166" t="s">
        <v>131</v>
      </c>
      <c r="L1166" t="s">
        <v>3593</v>
      </c>
      <c r="M1166" t="s">
        <v>3594</v>
      </c>
      <c r="N1166">
        <v>0.245</v>
      </c>
      <c r="O1166">
        <v>43</v>
      </c>
      <c r="P1166">
        <v>202</v>
      </c>
      <c r="Q1166">
        <v>0</v>
      </c>
      <c r="R1166">
        <v>0</v>
      </c>
      <c r="S1166">
        <v>0</v>
      </c>
      <c r="T1166">
        <v>0</v>
      </c>
      <c r="U1166">
        <v>10.52</v>
      </c>
      <c r="V1166">
        <v>49.43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3007333</v>
      </c>
      <c r="B1167">
        <v>1</v>
      </c>
      <c r="C1167" t="s">
        <v>75</v>
      </c>
      <c r="D1167" t="s">
        <v>81</v>
      </c>
      <c r="E1167" t="s">
        <v>140</v>
      </c>
      <c r="F1167" t="s">
        <v>3595</v>
      </c>
      <c r="G1167" t="s">
        <v>192</v>
      </c>
      <c r="H1167" t="s">
        <v>61</v>
      </c>
      <c r="I1167" t="s">
        <v>129</v>
      </c>
      <c r="J1167" t="s">
        <v>130</v>
      </c>
      <c r="K1167" t="s">
        <v>137</v>
      </c>
      <c r="L1167" t="s">
        <v>3596</v>
      </c>
      <c r="M1167" t="s">
        <v>3597</v>
      </c>
      <c r="N1167">
        <v>7.5670000000000002</v>
      </c>
      <c r="O1167">
        <v>0</v>
      </c>
      <c r="P1167">
        <v>39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295.12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3008111</v>
      </c>
      <c r="B1168">
        <v>1</v>
      </c>
      <c r="C1168" t="s">
        <v>75</v>
      </c>
      <c r="D1168" t="s">
        <v>97</v>
      </c>
      <c r="E1168" t="s">
        <v>164</v>
      </c>
      <c r="F1168" t="s">
        <v>3598</v>
      </c>
      <c r="G1168" t="s">
        <v>934</v>
      </c>
      <c r="H1168" t="s">
        <v>61</v>
      </c>
      <c r="I1168" t="s">
        <v>129</v>
      </c>
      <c r="J1168" t="s">
        <v>130</v>
      </c>
      <c r="K1168" t="s">
        <v>131</v>
      </c>
      <c r="L1168" t="s">
        <v>3599</v>
      </c>
      <c r="M1168" t="s">
        <v>3600</v>
      </c>
      <c r="N1168">
        <v>0.53700000000000003</v>
      </c>
      <c r="O1168">
        <v>0</v>
      </c>
      <c r="P1168">
        <v>25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13.43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3006200</v>
      </c>
      <c r="B1169">
        <v>1</v>
      </c>
      <c r="C1169" t="s">
        <v>75</v>
      </c>
      <c r="D1169" t="s">
        <v>89</v>
      </c>
      <c r="E1169" t="s">
        <v>169</v>
      </c>
      <c r="F1169" t="s">
        <v>3601</v>
      </c>
      <c r="G1169" t="s">
        <v>161</v>
      </c>
      <c r="H1169" t="s">
        <v>61</v>
      </c>
      <c r="I1169" t="s">
        <v>129</v>
      </c>
      <c r="J1169" t="s">
        <v>130</v>
      </c>
      <c r="K1169" t="s">
        <v>131</v>
      </c>
      <c r="L1169" t="s">
        <v>3602</v>
      </c>
      <c r="M1169" t="s">
        <v>3603</v>
      </c>
      <c r="N1169">
        <v>0.83699999999999997</v>
      </c>
      <c r="O1169">
        <v>0</v>
      </c>
      <c r="P1169">
        <v>686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574.21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3006211</v>
      </c>
      <c r="B1170">
        <v>1</v>
      </c>
      <c r="C1170" t="s">
        <v>106</v>
      </c>
      <c r="D1170" t="s">
        <v>122</v>
      </c>
      <c r="E1170" t="s">
        <v>153</v>
      </c>
      <c r="F1170" t="s">
        <v>3604</v>
      </c>
      <c r="G1170" t="s">
        <v>128</v>
      </c>
      <c r="H1170" t="s">
        <v>58</v>
      </c>
      <c r="I1170" t="s">
        <v>129</v>
      </c>
      <c r="J1170" t="s">
        <v>130</v>
      </c>
      <c r="K1170" t="s">
        <v>131</v>
      </c>
      <c r="L1170" t="s">
        <v>3605</v>
      </c>
      <c r="M1170" t="s">
        <v>3606</v>
      </c>
      <c r="N1170">
        <v>0.35799999999999998</v>
      </c>
      <c r="O1170">
        <v>3</v>
      </c>
      <c r="P1170">
        <v>634</v>
      </c>
      <c r="Q1170">
        <v>0</v>
      </c>
      <c r="R1170">
        <v>0</v>
      </c>
      <c r="S1170">
        <v>0</v>
      </c>
      <c r="T1170">
        <v>0</v>
      </c>
      <c r="U1170">
        <v>1.07</v>
      </c>
      <c r="V1170">
        <v>227.01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3001419</v>
      </c>
      <c r="B1171">
        <v>1</v>
      </c>
      <c r="C1171" t="s">
        <v>75</v>
      </c>
      <c r="D1171" t="s">
        <v>96</v>
      </c>
      <c r="E1171" t="s">
        <v>169</v>
      </c>
      <c r="F1171" t="s">
        <v>3607</v>
      </c>
      <c r="G1171" t="s">
        <v>378</v>
      </c>
      <c r="H1171" t="s">
        <v>61</v>
      </c>
      <c r="I1171" t="s">
        <v>129</v>
      </c>
      <c r="J1171" t="s">
        <v>59</v>
      </c>
      <c r="K1171" t="s">
        <v>131</v>
      </c>
      <c r="L1171" t="s">
        <v>3608</v>
      </c>
      <c r="M1171" t="s">
        <v>3609</v>
      </c>
      <c r="N1171">
        <v>3.3340000000000001</v>
      </c>
      <c r="O1171">
        <v>0</v>
      </c>
      <c r="P1171">
        <v>113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376.76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3006135</v>
      </c>
      <c r="B1172">
        <v>1</v>
      </c>
      <c r="C1172" t="s">
        <v>75</v>
      </c>
      <c r="D1172" t="s">
        <v>83</v>
      </c>
      <c r="E1172" t="s">
        <v>145</v>
      </c>
      <c r="F1172" t="s">
        <v>3610</v>
      </c>
      <c r="G1172" t="s">
        <v>206</v>
      </c>
      <c r="H1172" t="s">
        <v>61</v>
      </c>
      <c r="I1172" t="s">
        <v>129</v>
      </c>
      <c r="J1172" t="s">
        <v>130</v>
      </c>
      <c r="K1172" t="s">
        <v>131</v>
      </c>
      <c r="L1172" t="s">
        <v>3611</v>
      </c>
      <c r="M1172" t="s">
        <v>3612</v>
      </c>
      <c r="N1172">
        <v>4.0090000000000003</v>
      </c>
      <c r="O1172">
        <v>0</v>
      </c>
      <c r="P1172">
        <v>0</v>
      </c>
      <c r="Q1172">
        <v>0</v>
      </c>
      <c r="R1172">
        <v>8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32.07</v>
      </c>
      <c r="Y1172">
        <v>0</v>
      </c>
      <c r="Z1172">
        <v>0</v>
      </c>
    </row>
    <row r="1173" spans="1:26" x14ac:dyDescent="0.3">
      <c r="A1173">
        <v>3006243</v>
      </c>
      <c r="B1173">
        <v>1</v>
      </c>
      <c r="C1173" t="s">
        <v>106</v>
      </c>
      <c r="D1173" t="s">
        <v>116</v>
      </c>
      <c r="E1173" t="s">
        <v>153</v>
      </c>
      <c r="F1173" t="s">
        <v>3613</v>
      </c>
      <c r="G1173" t="s">
        <v>1430</v>
      </c>
      <c r="H1173" t="s">
        <v>58</v>
      </c>
      <c r="I1173" t="s">
        <v>129</v>
      </c>
      <c r="J1173" t="s">
        <v>130</v>
      </c>
      <c r="K1173" t="s">
        <v>131</v>
      </c>
      <c r="L1173" t="s">
        <v>3614</v>
      </c>
      <c r="M1173" t="s">
        <v>3615</v>
      </c>
      <c r="N1173">
        <v>3.3730000000000002</v>
      </c>
      <c r="O1173">
        <v>0</v>
      </c>
      <c r="P1173">
        <v>0</v>
      </c>
      <c r="Q1173">
        <v>0</v>
      </c>
      <c r="R1173">
        <v>534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1801.3</v>
      </c>
      <c r="Y1173">
        <v>0</v>
      </c>
      <c r="Z1173">
        <v>0</v>
      </c>
    </row>
    <row r="1174" spans="1:26" x14ac:dyDescent="0.3">
      <c r="A1174">
        <v>3011078</v>
      </c>
      <c r="B1174">
        <v>1</v>
      </c>
      <c r="C1174" t="s">
        <v>106</v>
      </c>
      <c r="D1174" t="s">
        <v>122</v>
      </c>
      <c r="E1174" t="s">
        <v>164</v>
      </c>
      <c r="F1174" t="s">
        <v>3616</v>
      </c>
      <c r="G1174" t="s">
        <v>142</v>
      </c>
      <c r="H1174" t="s">
        <v>61</v>
      </c>
      <c r="I1174" t="s">
        <v>129</v>
      </c>
      <c r="J1174" t="s">
        <v>130</v>
      </c>
      <c r="K1174" t="s">
        <v>131</v>
      </c>
      <c r="L1174" t="s">
        <v>3617</v>
      </c>
      <c r="M1174" t="s">
        <v>3618</v>
      </c>
      <c r="N1174">
        <v>2.8439999999999999</v>
      </c>
      <c r="O1174">
        <v>0</v>
      </c>
      <c r="P1174">
        <v>32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91.02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3012667</v>
      </c>
      <c r="B1175">
        <v>1</v>
      </c>
      <c r="C1175" t="s">
        <v>106</v>
      </c>
      <c r="D1175" t="s">
        <v>112</v>
      </c>
      <c r="E1175" t="s">
        <v>145</v>
      </c>
      <c r="F1175" t="s">
        <v>3619</v>
      </c>
      <c r="G1175" t="s">
        <v>147</v>
      </c>
      <c r="H1175" t="s">
        <v>61</v>
      </c>
      <c r="I1175" t="s">
        <v>129</v>
      </c>
      <c r="J1175" t="s">
        <v>130</v>
      </c>
      <c r="K1175" t="s">
        <v>131</v>
      </c>
      <c r="L1175" t="s">
        <v>3620</v>
      </c>
      <c r="M1175" t="s">
        <v>3621</v>
      </c>
      <c r="N1175">
        <v>2.3079999999999998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2.31</v>
      </c>
    </row>
    <row r="1176" spans="1:26" x14ac:dyDescent="0.3">
      <c r="A1176">
        <v>3011674</v>
      </c>
      <c r="B1176">
        <v>1</v>
      </c>
      <c r="C1176" t="s">
        <v>75</v>
      </c>
      <c r="D1176" t="s">
        <v>99</v>
      </c>
      <c r="E1176" t="s">
        <v>145</v>
      </c>
      <c r="F1176" t="s">
        <v>2063</v>
      </c>
      <c r="G1176" t="s">
        <v>206</v>
      </c>
      <c r="H1176" t="s">
        <v>61</v>
      </c>
      <c r="I1176" t="s">
        <v>129</v>
      </c>
      <c r="J1176" t="s">
        <v>130</v>
      </c>
      <c r="K1176" t="s">
        <v>131</v>
      </c>
      <c r="L1176" t="s">
        <v>3622</v>
      </c>
      <c r="M1176" t="s">
        <v>3623</v>
      </c>
      <c r="N1176">
        <v>3.004</v>
      </c>
      <c r="O1176">
        <v>0</v>
      </c>
      <c r="P1176">
        <v>8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24.03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3010908</v>
      </c>
      <c r="B1177">
        <v>1</v>
      </c>
      <c r="C1177" t="s">
        <v>75</v>
      </c>
      <c r="D1177" t="s">
        <v>102</v>
      </c>
      <c r="E1177" t="s">
        <v>221</v>
      </c>
      <c r="F1177" t="s">
        <v>3624</v>
      </c>
      <c r="G1177" t="s">
        <v>128</v>
      </c>
      <c r="H1177" t="s">
        <v>58</v>
      </c>
      <c r="I1177" t="s">
        <v>129</v>
      </c>
      <c r="J1177" t="s">
        <v>130</v>
      </c>
      <c r="K1177" t="s">
        <v>131</v>
      </c>
      <c r="L1177" t="s">
        <v>3625</v>
      </c>
      <c r="M1177" t="s">
        <v>3626</v>
      </c>
      <c r="N1177">
        <v>3.9220000000000002</v>
      </c>
      <c r="O1177">
        <v>27</v>
      </c>
      <c r="P1177">
        <v>694</v>
      </c>
      <c r="Q1177">
        <v>0</v>
      </c>
      <c r="R1177">
        <v>0</v>
      </c>
      <c r="S1177">
        <v>120</v>
      </c>
      <c r="T1177">
        <v>462</v>
      </c>
      <c r="U1177">
        <v>105.89</v>
      </c>
      <c r="V1177">
        <v>2721.72</v>
      </c>
      <c r="W1177">
        <v>0</v>
      </c>
      <c r="X1177">
        <v>0</v>
      </c>
      <c r="Y1177">
        <v>470.62</v>
      </c>
      <c r="Z1177">
        <v>1811.87</v>
      </c>
    </row>
    <row r="1178" spans="1:26" x14ac:dyDescent="0.3">
      <c r="A1178">
        <v>3011727</v>
      </c>
      <c r="B1178">
        <v>1</v>
      </c>
      <c r="C1178" t="s">
        <v>75</v>
      </c>
      <c r="D1178" t="s">
        <v>89</v>
      </c>
      <c r="E1178" t="s">
        <v>153</v>
      </c>
      <c r="F1178" t="s">
        <v>3627</v>
      </c>
      <c r="G1178" t="s">
        <v>2444</v>
      </c>
      <c r="H1178" t="s">
        <v>58</v>
      </c>
      <c r="I1178" t="s">
        <v>129</v>
      </c>
      <c r="J1178" t="s">
        <v>130</v>
      </c>
      <c r="K1178" t="s">
        <v>131</v>
      </c>
      <c r="L1178" t="s">
        <v>3628</v>
      </c>
      <c r="M1178" t="s">
        <v>3629</v>
      </c>
      <c r="N1178">
        <v>1.456</v>
      </c>
      <c r="O1178">
        <v>0</v>
      </c>
      <c r="P1178">
        <v>538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783.54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3010846</v>
      </c>
      <c r="B1179">
        <v>1</v>
      </c>
      <c r="C1179" t="s">
        <v>106</v>
      </c>
      <c r="D1179" t="s">
        <v>117</v>
      </c>
      <c r="E1179" t="s">
        <v>153</v>
      </c>
      <c r="F1179" t="s">
        <v>3630</v>
      </c>
      <c r="G1179" t="s">
        <v>128</v>
      </c>
      <c r="H1179" t="s">
        <v>58</v>
      </c>
      <c r="I1179" t="s">
        <v>129</v>
      </c>
      <c r="J1179" t="s">
        <v>130</v>
      </c>
      <c r="K1179" t="s">
        <v>131</v>
      </c>
      <c r="L1179" t="s">
        <v>3631</v>
      </c>
      <c r="M1179" t="s">
        <v>3632</v>
      </c>
      <c r="N1179">
        <v>0.95799999999999996</v>
      </c>
      <c r="O1179">
        <v>0</v>
      </c>
      <c r="P1179">
        <v>445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426.33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3002259</v>
      </c>
      <c r="B1180">
        <v>1</v>
      </c>
      <c r="C1180" t="s">
        <v>75</v>
      </c>
      <c r="D1180" t="s">
        <v>103</v>
      </c>
      <c r="E1180" t="s">
        <v>221</v>
      </c>
      <c r="F1180" t="s">
        <v>3633</v>
      </c>
      <c r="G1180" t="s">
        <v>136</v>
      </c>
      <c r="H1180" t="s">
        <v>58</v>
      </c>
      <c r="I1180" t="s">
        <v>129</v>
      </c>
      <c r="J1180" t="s">
        <v>130</v>
      </c>
      <c r="K1180" t="s">
        <v>137</v>
      </c>
      <c r="L1180" t="s">
        <v>3634</v>
      </c>
      <c r="M1180" t="s">
        <v>3635</v>
      </c>
      <c r="N1180">
        <v>3.359</v>
      </c>
      <c r="O1180">
        <v>24</v>
      </c>
      <c r="P1180">
        <v>777</v>
      </c>
      <c r="Q1180">
        <v>0</v>
      </c>
      <c r="R1180">
        <v>0</v>
      </c>
      <c r="S1180">
        <v>0</v>
      </c>
      <c r="T1180">
        <v>0</v>
      </c>
      <c r="U1180">
        <v>80.61</v>
      </c>
      <c r="V1180">
        <v>2609.86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3011234</v>
      </c>
      <c r="B1181">
        <v>1</v>
      </c>
      <c r="C1181" t="s">
        <v>75</v>
      </c>
      <c r="D1181" t="s">
        <v>95</v>
      </c>
      <c r="E1181" t="s">
        <v>145</v>
      </c>
      <c r="F1181" t="s">
        <v>3636</v>
      </c>
      <c r="G1181" t="s">
        <v>206</v>
      </c>
      <c r="H1181" t="s">
        <v>61</v>
      </c>
      <c r="I1181" t="s">
        <v>129</v>
      </c>
      <c r="J1181" t="s">
        <v>130</v>
      </c>
      <c r="K1181" t="s">
        <v>131</v>
      </c>
      <c r="L1181" t="s">
        <v>3637</v>
      </c>
      <c r="M1181" t="s">
        <v>3638</v>
      </c>
      <c r="N1181">
        <v>3.5179999999999998</v>
      </c>
      <c r="O1181">
        <v>0</v>
      </c>
      <c r="P1181">
        <v>6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21.11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3011022</v>
      </c>
      <c r="B1182">
        <v>1</v>
      </c>
      <c r="C1182" t="s">
        <v>75</v>
      </c>
      <c r="D1182" t="s">
        <v>97</v>
      </c>
      <c r="E1182" t="s">
        <v>221</v>
      </c>
      <c r="F1182" t="s">
        <v>3639</v>
      </c>
      <c r="G1182" t="s">
        <v>161</v>
      </c>
      <c r="H1182" t="s">
        <v>58</v>
      </c>
      <c r="I1182" t="s">
        <v>129</v>
      </c>
      <c r="J1182" t="s">
        <v>130</v>
      </c>
      <c r="K1182" t="s">
        <v>131</v>
      </c>
      <c r="L1182" t="s">
        <v>3640</v>
      </c>
      <c r="M1182" t="s">
        <v>3641</v>
      </c>
      <c r="N1182">
        <v>0.81299999999999994</v>
      </c>
      <c r="O1182">
        <v>22</v>
      </c>
      <c r="P1182">
        <v>168</v>
      </c>
      <c r="Q1182">
        <v>0</v>
      </c>
      <c r="R1182">
        <v>0</v>
      </c>
      <c r="S1182">
        <v>0</v>
      </c>
      <c r="T1182">
        <v>0</v>
      </c>
      <c r="U1182">
        <v>17.88</v>
      </c>
      <c r="V1182">
        <v>136.5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3011776</v>
      </c>
      <c r="B1183">
        <v>1</v>
      </c>
      <c r="C1183" t="s">
        <v>75</v>
      </c>
      <c r="D1183" t="s">
        <v>85</v>
      </c>
      <c r="E1183" t="s">
        <v>140</v>
      </c>
      <c r="F1183" t="s">
        <v>3095</v>
      </c>
      <c r="G1183" t="s">
        <v>161</v>
      </c>
      <c r="H1183" t="s">
        <v>61</v>
      </c>
      <c r="I1183" t="s">
        <v>129</v>
      </c>
      <c r="J1183" t="s">
        <v>130</v>
      </c>
      <c r="K1183" t="s">
        <v>131</v>
      </c>
      <c r="L1183" t="s">
        <v>3642</v>
      </c>
      <c r="M1183" t="s">
        <v>3643</v>
      </c>
      <c r="N1183">
        <v>2.1219999999999999</v>
      </c>
      <c r="O1183">
        <v>0</v>
      </c>
      <c r="P1183">
        <v>0</v>
      </c>
      <c r="Q1183">
        <v>0</v>
      </c>
      <c r="R1183">
        <v>188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398.85</v>
      </c>
      <c r="Y1183">
        <v>0</v>
      </c>
      <c r="Z1183">
        <v>0</v>
      </c>
    </row>
    <row r="1184" spans="1:26" x14ac:dyDescent="0.3">
      <c r="A1184">
        <v>3006162</v>
      </c>
      <c r="B1184">
        <v>1</v>
      </c>
      <c r="C1184" t="s">
        <v>75</v>
      </c>
      <c r="D1184" t="s">
        <v>79</v>
      </c>
      <c r="E1184" t="s">
        <v>153</v>
      </c>
      <c r="F1184" t="s">
        <v>3644</v>
      </c>
      <c r="G1184" t="s">
        <v>746</v>
      </c>
      <c r="H1184" t="s">
        <v>58</v>
      </c>
      <c r="I1184" t="s">
        <v>129</v>
      </c>
      <c r="J1184" t="s">
        <v>130</v>
      </c>
      <c r="K1184" t="s">
        <v>131</v>
      </c>
      <c r="L1184" t="s">
        <v>3645</v>
      </c>
      <c r="M1184" t="s">
        <v>3646</v>
      </c>
      <c r="N1184">
        <v>4.8659999999999997</v>
      </c>
      <c r="O1184">
        <v>0</v>
      </c>
      <c r="P1184">
        <v>19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92.46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3011773</v>
      </c>
      <c r="B1185">
        <v>1</v>
      </c>
      <c r="C1185" t="s">
        <v>75</v>
      </c>
      <c r="D1185" t="s">
        <v>74</v>
      </c>
      <c r="E1185" t="s">
        <v>126</v>
      </c>
      <c r="F1185" t="s">
        <v>3647</v>
      </c>
      <c r="G1185" t="s">
        <v>2444</v>
      </c>
      <c r="H1185" t="s">
        <v>58</v>
      </c>
      <c r="I1185" t="s">
        <v>129</v>
      </c>
      <c r="J1185" t="s">
        <v>130</v>
      </c>
      <c r="K1185" t="s">
        <v>131</v>
      </c>
      <c r="L1185" t="s">
        <v>3648</v>
      </c>
      <c r="M1185" t="s">
        <v>3649</v>
      </c>
      <c r="N1185">
        <v>6.8150000000000004</v>
      </c>
      <c r="O1185">
        <v>1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6.81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3012945</v>
      </c>
      <c r="B1186">
        <v>1</v>
      </c>
      <c r="C1186" t="s">
        <v>106</v>
      </c>
      <c r="D1186" t="s">
        <v>107</v>
      </c>
      <c r="E1186" t="s">
        <v>169</v>
      </c>
      <c r="F1186" t="s">
        <v>3650</v>
      </c>
      <c r="G1186" t="s">
        <v>166</v>
      </c>
      <c r="H1186" t="s">
        <v>61</v>
      </c>
      <c r="I1186" t="s">
        <v>129</v>
      </c>
      <c r="J1186" t="s">
        <v>130</v>
      </c>
      <c r="K1186" t="s">
        <v>131</v>
      </c>
      <c r="L1186" t="s">
        <v>3651</v>
      </c>
      <c r="M1186" t="s">
        <v>3652</v>
      </c>
      <c r="N1186">
        <v>1.0409999999999999</v>
      </c>
      <c r="O1186">
        <v>0</v>
      </c>
      <c r="P1186">
        <v>485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504.94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3006103</v>
      </c>
      <c r="B1187">
        <v>1</v>
      </c>
      <c r="C1187" t="s">
        <v>75</v>
      </c>
      <c r="D1187" t="s">
        <v>100</v>
      </c>
      <c r="E1187" t="s">
        <v>221</v>
      </c>
      <c r="F1187" t="s">
        <v>3653</v>
      </c>
      <c r="G1187" t="s">
        <v>128</v>
      </c>
      <c r="H1187" t="s">
        <v>58</v>
      </c>
      <c r="I1187" t="s">
        <v>129</v>
      </c>
      <c r="J1187" t="s">
        <v>130</v>
      </c>
      <c r="K1187" t="s">
        <v>131</v>
      </c>
      <c r="L1187" t="s">
        <v>3654</v>
      </c>
      <c r="M1187" t="s">
        <v>3655</v>
      </c>
      <c r="N1187">
        <v>0.41</v>
      </c>
      <c r="O1187">
        <v>2</v>
      </c>
      <c r="P1187">
        <v>678</v>
      </c>
      <c r="Q1187">
        <v>0</v>
      </c>
      <c r="R1187">
        <v>0</v>
      </c>
      <c r="S1187">
        <v>0</v>
      </c>
      <c r="T1187">
        <v>0</v>
      </c>
      <c r="U1187">
        <v>0.82</v>
      </c>
      <c r="V1187">
        <v>277.98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3006239</v>
      </c>
      <c r="B1188">
        <v>1</v>
      </c>
      <c r="C1188" t="s">
        <v>75</v>
      </c>
      <c r="D1188" t="s">
        <v>86</v>
      </c>
      <c r="E1188" t="s">
        <v>145</v>
      </c>
      <c r="F1188" t="s">
        <v>3656</v>
      </c>
      <c r="G1188" t="s">
        <v>206</v>
      </c>
      <c r="H1188" t="s">
        <v>61</v>
      </c>
      <c r="I1188" t="s">
        <v>129</v>
      </c>
      <c r="J1188" t="s">
        <v>130</v>
      </c>
      <c r="K1188" t="s">
        <v>131</v>
      </c>
      <c r="L1188" t="s">
        <v>3657</v>
      </c>
      <c r="M1188" t="s">
        <v>3658</v>
      </c>
      <c r="N1188">
        <v>0.64600000000000002</v>
      </c>
      <c r="O1188">
        <v>0</v>
      </c>
      <c r="P1188">
        <v>3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1.94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3013270</v>
      </c>
      <c r="B1189">
        <v>1</v>
      </c>
      <c r="C1189" t="s">
        <v>75</v>
      </c>
      <c r="D1189" t="s">
        <v>95</v>
      </c>
      <c r="E1189" t="s">
        <v>145</v>
      </c>
      <c r="F1189" t="s">
        <v>3659</v>
      </c>
      <c r="G1189" t="s">
        <v>206</v>
      </c>
      <c r="H1189" t="s">
        <v>61</v>
      </c>
      <c r="I1189" t="s">
        <v>129</v>
      </c>
      <c r="J1189" t="s">
        <v>130</v>
      </c>
      <c r="K1189" t="s">
        <v>131</v>
      </c>
      <c r="L1189" t="s">
        <v>3660</v>
      </c>
      <c r="M1189" t="s">
        <v>3661</v>
      </c>
      <c r="N1189">
        <v>3.0310000000000001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3.03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3011065</v>
      </c>
      <c r="B1190">
        <v>1</v>
      </c>
      <c r="C1190" t="s">
        <v>75</v>
      </c>
      <c r="D1190" t="s">
        <v>90</v>
      </c>
      <c r="E1190" t="s">
        <v>126</v>
      </c>
      <c r="F1190" t="s">
        <v>3662</v>
      </c>
      <c r="G1190" t="s">
        <v>128</v>
      </c>
      <c r="H1190" t="s">
        <v>58</v>
      </c>
      <c r="I1190" t="s">
        <v>129</v>
      </c>
      <c r="J1190" t="s">
        <v>130</v>
      </c>
      <c r="K1190" t="s">
        <v>131</v>
      </c>
      <c r="L1190" t="s">
        <v>3663</v>
      </c>
      <c r="M1190" t="s">
        <v>3664</v>
      </c>
      <c r="N1190">
        <v>3.202</v>
      </c>
      <c r="O1190">
        <v>0</v>
      </c>
      <c r="P1190">
        <v>0</v>
      </c>
      <c r="Q1190">
        <v>0</v>
      </c>
      <c r="R1190">
        <v>0</v>
      </c>
      <c r="S1190">
        <v>12</v>
      </c>
      <c r="T1190">
        <v>613</v>
      </c>
      <c r="U1190">
        <v>0</v>
      </c>
      <c r="V1190">
        <v>0</v>
      </c>
      <c r="W1190">
        <v>0</v>
      </c>
      <c r="X1190">
        <v>0</v>
      </c>
      <c r="Y1190">
        <v>38.42</v>
      </c>
      <c r="Z1190">
        <v>1962.69</v>
      </c>
    </row>
    <row r="1191" spans="1:26" x14ac:dyDescent="0.3">
      <c r="A1191">
        <v>3011079</v>
      </c>
      <c r="B1191">
        <v>1</v>
      </c>
      <c r="C1191" t="s">
        <v>106</v>
      </c>
      <c r="D1191" t="s">
        <v>122</v>
      </c>
      <c r="E1191" t="s">
        <v>153</v>
      </c>
      <c r="F1191" t="s">
        <v>3299</v>
      </c>
      <c r="G1191" t="s">
        <v>196</v>
      </c>
      <c r="H1191" t="s">
        <v>58</v>
      </c>
      <c r="I1191" t="s">
        <v>129</v>
      </c>
      <c r="J1191" t="s">
        <v>130</v>
      </c>
      <c r="K1191" t="s">
        <v>131</v>
      </c>
      <c r="L1191" t="s">
        <v>3665</v>
      </c>
      <c r="M1191" t="s">
        <v>3666</v>
      </c>
      <c r="N1191">
        <v>4.8920000000000003</v>
      </c>
      <c r="O1191">
        <v>0</v>
      </c>
      <c r="P1191">
        <v>305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1492.09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3005194</v>
      </c>
      <c r="B1192">
        <v>1</v>
      </c>
      <c r="C1192" t="s">
        <v>75</v>
      </c>
      <c r="D1192" t="s">
        <v>102</v>
      </c>
      <c r="E1192" t="s">
        <v>140</v>
      </c>
      <c r="F1192" t="s">
        <v>3667</v>
      </c>
      <c r="G1192" t="s">
        <v>854</v>
      </c>
      <c r="H1192" t="s">
        <v>61</v>
      </c>
      <c r="I1192" t="s">
        <v>129</v>
      </c>
      <c r="J1192" t="s">
        <v>130</v>
      </c>
      <c r="K1192" t="s">
        <v>131</v>
      </c>
      <c r="L1192" t="s">
        <v>3668</v>
      </c>
      <c r="M1192" t="s">
        <v>3669</v>
      </c>
      <c r="N1192">
        <v>3.484</v>
      </c>
      <c r="O1192">
        <v>0</v>
      </c>
      <c r="P1192">
        <v>82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285.66000000000003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3008876</v>
      </c>
      <c r="B1193">
        <v>1</v>
      </c>
      <c r="C1193" t="s">
        <v>75</v>
      </c>
      <c r="D1193" t="s">
        <v>100</v>
      </c>
      <c r="E1193" t="s">
        <v>145</v>
      </c>
      <c r="F1193" t="s">
        <v>3670</v>
      </c>
      <c r="G1193" t="s">
        <v>206</v>
      </c>
      <c r="H1193" t="s">
        <v>61</v>
      </c>
      <c r="I1193" t="s">
        <v>129</v>
      </c>
      <c r="J1193" t="s">
        <v>130</v>
      </c>
      <c r="K1193" t="s">
        <v>131</v>
      </c>
      <c r="L1193" t="s">
        <v>3671</v>
      </c>
      <c r="M1193" t="s">
        <v>3672</v>
      </c>
      <c r="N1193">
        <v>1.129</v>
      </c>
      <c r="O1193">
        <v>0</v>
      </c>
      <c r="P1193">
        <v>9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10.16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3012339</v>
      </c>
      <c r="B1194">
        <v>1</v>
      </c>
      <c r="C1194" t="s">
        <v>75</v>
      </c>
      <c r="D1194" t="s">
        <v>89</v>
      </c>
      <c r="E1194" t="s">
        <v>145</v>
      </c>
      <c r="F1194" t="s">
        <v>3673</v>
      </c>
      <c r="G1194" t="s">
        <v>206</v>
      </c>
      <c r="H1194" t="s">
        <v>61</v>
      </c>
      <c r="I1194" t="s">
        <v>129</v>
      </c>
      <c r="J1194" t="s">
        <v>130</v>
      </c>
      <c r="K1194" t="s">
        <v>131</v>
      </c>
      <c r="L1194" t="s">
        <v>3674</v>
      </c>
      <c r="M1194" t="s">
        <v>3675</v>
      </c>
      <c r="N1194">
        <v>5.9939999999999998</v>
      </c>
      <c r="O1194">
        <v>0</v>
      </c>
      <c r="P1194">
        <v>3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17.98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3011767</v>
      </c>
      <c r="B1195">
        <v>1</v>
      </c>
      <c r="C1195" t="s">
        <v>75</v>
      </c>
      <c r="D1195" t="s">
        <v>79</v>
      </c>
      <c r="E1195" t="s">
        <v>153</v>
      </c>
      <c r="F1195" t="s">
        <v>3676</v>
      </c>
      <c r="G1195" t="s">
        <v>196</v>
      </c>
      <c r="H1195" t="s">
        <v>58</v>
      </c>
      <c r="I1195" t="s">
        <v>129</v>
      </c>
      <c r="J1195" t="s">
        <v>130</v>
      </c>
      <c r="K1195" t="s">
        <v>131</v>
      </c>
      <c r="L1195" t="s">
        <v>3677</v>
      </c>
      <c r="M1195" t="s">
        <v>3678</v>
      </c>
      <c r="N1195">
        <v>2.149</v>
      </c>
      <c r="O1195">
        <v>0</v>
      </c>
      <c r="P1195">
        <v>0</v>
      </c>
      <c r="Q1195">
        <v>0</v>
      </c>
      <c r="R1195">
        <v>53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113.91</v>
      </c>
      <c r="Y1195">
        <v>0</v>
      </c>
      <c r="Z1195">
        <v>0</v>
      </c>
    </row>
    <row r="1196" spans="1:26" x14ac:dyDescent="0.3">
      <c r="A1196">
        <v>3011775</v>
      </c>
      <c r="B1196">
        <v>1</v>
      </c>
      <c r="C1196" t="s">
        <v>106</v>
      </c>
      <c r="D1196" t="s">
        <v>119</v>
      </c>
      <c r="E1196" t="s">
        <v>221</v>
      </c>
      <c r="F1196" t="s">
        <v>2238</v>
      </c>
      <c r="G1196" t="s">
        <v>128</v>
      </c>
      <c r="H1196" t="s">
        <v>58</v>
      </c>
      <c r="I1196" t="s">
        <v>129</v>
      </c>
      <c r="J1196" t="s">
        <v>130</v>
      </c>
      <c r="K1196" t="s">
        <v>131</v>
      </c>
      <c r="L1196" t="s">
        <v>3679</v>
      </c>
      <c r="M1196" t="s">
        <v>3680</v>
      </c>
      <c r="N1196">
        <v>3.0289999999999999</v>
      </c>
      <c r="O1196">
        <v>26</v>
      </c>
      <c r="P1196">
        <v>0</v>
      </c>
      <c r="Q1196">
        <v>0</v>
      </c>
      <c r="R1196">
        <v>0</v>
      </c>
      <c r="S1196">
        <v>0</v>
      </c>
      <c r="T1196">
        <v>118</v>
      </c>
      <c r="U1196">
        <v>78.760000000000005</v>
      </c>
      <c r="V1196">
        <v>0</v>
      </c>
      <c r="W1196">
        <v>0</v>
      </c>
      <c r="X1196">
        <v>0</v>
      </c>
      <c r="Y1196">
        <v>0</v>
      </c>
      <c r="Z1196">
        <v>357.44</v>
      </c>
    </row>
    <row r="1197" spans="1:26" x14ac:dyDescent="0.3">
      <c r="A1197">
        <v>3011882</v>
      </c>
      <c r="B1197">
        <v>1</v>
      </c>
      <c r="C1197" t="s">
        <v>106</v>
      </c>
      <c r="D1197" t="s">
        <v>121</v>
      </c>
      <c r="E1197" t="s">
        <v>153</v>
      </c>
      <c r="F1197" t="s">
        <v>3681</v>
      </c>
      <c r="G1197" t="s">
        <v>128</v>
      </c>
      <c r="H1197" t="s">
        <v>58</v>
      </c>
      <c r="I1197" t="s">
        <v>129</v>
      </c>
      <c r="J1197" t="s">
        <v>130</v>
      </c>
      <c r="K1197" t="s">
        <v>131</v>
      </c>
      <c r="L1197" t="s">
        <v>3682</v>
      </c>
      <c r="M1197" t="s">
        <v>3683</v>
      </c>
      <c r="N1197">
        <v>1.31</v>
      </c>
      <c r="O1197">
        <v>0</v>
      </c>
      <c r="P1197">
        <v>228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298.58999999999997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3006268</v>
      </c>
      <c r="B1198">
        <v>1</v>
      </c>
      <c r="C1198" t="s">
        <v>106</v>
      </c>
      <c r="D1198" t="s">
        <v>116</v>
      </c>
      <c r="E1198" t="s">
        <v>126</v>
      </c>
      <c r="F1198" t="s">
        <v>3684</v>
      </c>
      <c r="G1198" t="s">
        <v>136</v>
      </c>
      <c r="H1198" t="s">
        <v>58</v>
      </c>
      <c r="I1198" t="s">
        <v>129</v>
      </c>
      <c r="J1198" t="s">
        <v>130</v>
      </c>
      <c r="K1198" t="s">
        <v>137</v>
      </c>
      <c r="L1198" t="s">
        <v>3685</v>
      </c>
      <c r="M1198" t="s">
        <v>3686</v>
      </c>
      <c r="N1198">
        <v>2.4580000000000002</v>
      </c>
      <c r="O1198">
        <v>0</v>
      </c>
      <c r="P1198">
        <v>0</v>
      </c>
      <c r="Q1198">
        <v>26</v>
      </c>
      <c r="R1198">
        <v>0</v>
      </c>
      <c r="S1198">
        <v>32</v>
      </c>
      <c r="T1198">
        <v>597</v>
      </c>
      <c r="U1198">
        <v>0</v>
      </c>
      <c r="V1198">
        <v>0</v>
      </c>
      <c r="W1198">
        <v>63.9</v>
      </c>
      <c r="X1198">
        <v>0</v>
      </c>
      <c r="Y1198">
        <v>78.64</v>
      </c>
      <c r="Z1198">
        <v>1467.13</v>
      </c>
    </row>
    <row r="1199" spans="1:26" x14ac:dyDescent="0.3">
      <c r="A1199">
        <v>3012975</v>
      </c>
      <c r="B1199">
        <v>1</v>
      </c>
      <c r="C1199" t="s">
        <v>75</v>
      </c>
      <c r="D1199" t="s">
        <v>91</v>
      </c>
      <c r="E1199" t="s">
        <v>169</v>
      </c>
      <c r="F1199" t="s">
        <v>3687</v>
      </c>
      <c r="G1199" t="s">
        <v>161</v>
      </c>
      <c r="H1199" t="s">
        <v>61</v>
      </c>
      <c r="I1199" t="s">
        <v>129</v>
      </c>
      <c r="J1199" t="s">
        <v>130</v>
      </c>
      <c r="K1199" t="s">
        <v>131</v>
      </c>
      <c r="L1199" t="s">
        <v>3688</v>
      </c>
      <c r="M1199" t="s">
        <v>3689</v>
      </c>
      <c r="N1199">
        <v>0.55100000000000005</v>
      </c>
      <c r="O1199">
        <v>0</v>
      </c>
      <c r="P1199">
        <v>653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359.64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3010956</v>
      </c>
      <c r="B1200">
        <v>1</v>
      </c>
      <c r="C1200" t="s">
        <v>106</v>
      </c>
      <c r="D1200" t="s">
        <v>120</v>
      </c>
      <c r="E1200" t="s">
        <v>169</v>
      </c>
      <c r="F1200" t="s">
        <v>3690</v>
      </c>
      <c r="G1200" t="s">
        <v>171</v>
      </c>
      <c r="H1200" t="s">
        <v>61</v>
      </c>
      <c r="I1200" t="s">
        <v>129</v>
      </c>
      <c r="J1200" t="s">
        <v>130</v>
      </c>
      <c r="K1200" t="s">
        <v>131</v>
      </c>
      <c r="L1200" t="s">
        <v>3691</v>
      </c>
      <c r="M1200" t="s">
        <v>3692</v>
      </c>
      <c r="N1200">
        <v>3.8439999999999999</v>
      </c>
      <c r="O1200">
        <v>0</v>
      </c>
      <c r="P1200">
        <v>664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2552.19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3012007</v>
      </c>
      <c r="B1201">
        <v>1</v>
      </c>
      <c r="C1201" t="s">
        <v>75</v>
      </c>
      <c r="D1201" t="s">
        <v>83</v>
      </c>
      <c r="E1201" t="s">
        <v>145</v>
      </c>
      <c r="F1201" t="s">
        <v>3693</v>
      </c>
      <c r="G1201" t="s">
        <v>206</v>
      </c>
      <c r="H1201" t="s">
        <v>61</v>
      </c>
      <c r="I1201" t="s">
        <v>129</v>
      </c>
      <c r="J1201" t="s">
        <v>130</v>
      </c>
      <c r="K1201" t="s">
        <v>131</v>
      </c>
      <c r="L1201" t="s">
        <v>3694</v>
      </c>
      <c r="M1201" t="s">
        <v>3695</v>
      </c>
      <c r="N1201">
        <v>6.4720000000000004</v>
      </c>
      <c r="O1201">
        <v>0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6.47</v>
      </c>
      <c r="Y1201">
        <v>0</v>
      </c>
      <c r="Z1201">
        <v>0</v>
      </c>
    </row>
    <row r="1202" spans="1:26" x14ac:dyDescent="0.3">
      <c r="A1202">
        <v>3011987</v>
      </c>
      <c r="B1202">
        <v>1</v>
      </c>
      <c r="C1202" t="s">
        <v>106</v>
      </c>
      <c r="D1202" t="s">
        <v>107</v>
      </c>
      <c r="E1202" t="s">
        <v>126</v>
      </c>
      <c r="F1202" t="s">
        <v>3696</v>
      </c>
      <c r="G1202" t="s">
        <v>128</v>
      </c>
      <c r="H1202" t="s">
        <v>58</v>
      </c>
      <c r="I1202" t="s">
        <v>129</v>
      </c>
      <c r="J1202" t="s">
        <v>130</v>
      </c>
      <c r="K1202" t="s">
        <v>131</v>
      </c>
      <c r="L1202" t="s">
        <v>3697</v>
      </c>
      <c r="M1202" t="s">
        <v>3698</v>
      </c>
      <c r="N1202">
        <v>0.76800000000000002</v>
      </c>
      <c r="O1202">
        <v>31</v>
      </c>
      <c r="P1202">
        <v>607</v>
      </c>
      <c r="Q1202">
        <v>0</v>
      </c>
      <c r="R1202">
        <v>44</v>
      </c>
      <c r="S1202">
        <v>11</v>
      </c>
      <c r="T1202">
        <v>728</v>
      </c>
      <c r="U1202">
        <v>23.82</v>
      </c>
      <c r="V1202">
        <v>466.38</v>
      </c>
      <c r="W1202">
        <v>0</v>
      </c>
      <c r="X1202">
        <v>33.81</v>
      </c>
      <c r="Y1202">
        <v>8.4499999999999993</v>
      </c>
      <c r="Z1202">
        <v>559.35</v>
      </c>
    </row>
    <row r="1203" spans="1:26" x14ac:dyDescent="0.3">
      <c r="A1203">
        <v>3011550</v>
      </c>
      <c r="B1203">
        <v>1</v>
      </c>
      <c r="C1203" t="s">
        <v>75</v>
      </c>
      <c r="D1203" t="s">
        <v>100</v>
      </c>
      <c r="E1203" t="s">
        <v>145</v>
      </c>
      <c r="F1203" t="s">
        <v>3699</v>
      </c>
      <c r="G1203" t="s">
        <v>256</v>
      </c>
      <c r="H1203" t="s">
        <v>61</v>
      </c>
      <c r="I1203" t="s">
        <v>129</v>
      </c>
      <c r="J1203" t="s">
        <v>130</v>
      </c>
      <c r="K1203" t="s">
        <v>131</v>
      </c>
      <c r="L1203" t="s">
        <v>3700</v>
      </c>
      <c r="M1203" t="s">
        <v>3701</v>
      </c>
      <c r="N1203">
        <v>1.012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1.01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3012484</v>
      </c>
      <c r="B1204">
        <v>1</v>
      </c>
      <c r="C1204" t="s">
        <v>106</v>
      </c>
      <c r="D1204" t="s">
        <v>122</v>
      </c>
      <c r="E1204" t="s">
        <v>140</v>
      </c>
      <c r="F1204" t="s">
        <v>3702</v>
      </c>
      <c r="G1204" t="s">
        <v>142</v>
      </c>
      <c r="H1204" t="s">
        <v>61</v>
      </c>
      <c r="I1204" t="s">
        <v>129</v>
      </c>
      <c r="J1204" t="s">
        <v>130</v>
      </c>
      <c r="K1204" t="s">
        <v>131</v>
      </c>
      <c r="L1204" t="s">
        <v>3703</v>
      </c>
      <c r="M1204" t="s">
        <v>3704</v>
      </c>
      <c r="N1204">
        <v>1.504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41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61.67</v>
      </c>
    </row>
    <row r="1205" spans="1:26" x14ac:dyDescent="0.3">
      <c r="A1205">
        <v>3005241</v>
      </c>
      <c r="B1205">
        <v>1</v>
      </c>
      <c r="C1205" t="s">
        <v>75</v>
      </c>
      <c r="D1205" t="s">
        <v>81</v>
      </c>
      <c r="E1205" t="s">
        <v>169</v>
      </c>
      <c r="F1205" t="s">
        <v>3705</v>
      </c>
      <c r="G1205" t="s">
        <v>171</v>
      </c>
      <c r="H1205" t="s">
        <v>61</v>
      </c>
      <c r="I1205" t="s">
        <v>129</v>
      </c>
      <c r="J1205" t="s">
        <v>130</v>
      </c>
      <c r="K1205" t="s">
        <v>131</v>
      </c>
      <c r="L1205" t="s">
        <v>3706</v>
      </c>
      <c r="M1205" t="s">
        <v>3707</v>
      </c>
      <c r="N1205">
        <v>1.1240000000000001</v>
      </c>
      <c r="O1205">
        <v>0</v>
      </c>
      <c r="P1205">
        <v>319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358.7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3012289</v>
      </c>
      <c r="B1206">
        <v>1</v>
      </c>
      <c r="C1206" t="s">
        <v>75</v>
      </c>
      <c r="D1206" t="s">
        <v>77</v>
      </c>
      <c r="E1206" t="s">
        <v>145</v>
      </c>
      <c r="F1206" t="s">
        <v>3708</v>
      </c>
      <c r="G1206" t="s">
        <v>206</v>
      </c>
      <c r="H1206" t="s">
        <v>61</v>
      </c>
      <c r="I1206" t="s">
        <v>129</v>
      </c>
      <c r="J1206" t="s">
        <v>130</v>
      </c>
      <c r="K1206" t="s">
        <v>131</v>
      </c>
      <c r="L1206" t="s">
        <v>3709</v>
      </c>
      <c r="M1206" t="s">
        <v>3710</v>
      </c>
      <c r="N1206">
        <v>1.6779999999999999</v>
      </c>
      <c r="O1206">
        <v>0</v>
      </c>
      <c r="P1206">
        <v>2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3.36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3012322</v>
      </c>
      <c r="B1207">
        <v>1</v>
      </c>
      <c r="C1207" t="s">
        <v>75</v>
      </c>
      <c r="D1207" t="s">
        <v>84</v>
      </c>
      <c r="E1207" t="s">
        <v>140</v>
      </c>
      <c r="F1207" t="s">
        <v>3711</v>
      </c>
      <c r="G1207" t="s">
        <v>166</v>
      </c>
      <c r="H1207" t="s">
        <v>61</v>
      </c>
      <c r="I1207" t="s">
        <v>129</v>
      </c>
      <c r="J1207" t="s">
        <v>130</v>
      </c>
      <c r="K1207" t="s">
        <v>131</v>
      </c>
      <c r="L1207" t="s">
        <v>3712</v>
      </c>
      <c r="M1207" t="s">
        <v>3713</v>
      </c>
      <c r="N1207">
        <v>1.1830000000000001</v>
      </c>
      <c r="O1207">
        <v>0</v>
      </c>
      <c r="P1207">
        <v>83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98.19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3006079</v>
      </c>
      <c r="B1208">
        <v>1</v>
      </c>
      <c r="C1208" t="s">
        <v>75</v>
      </c>
      <c r="D1208" t="s">
        <v>77</v>
      </c>
      <c r="E1208" t="s">
        <v>145</v>
      </c>
      <c r="F1208" t="s">
        <v>3714</v>
      </c>
      <c r="G1208" t="s">
        <v>206</v>
      </c>
      <c r="H1208" t="s">
        <v>61</v>
      </c>
      <c r="I1208" t="s">
        <v>129</v>
      </c>
      <c r="J1208" t="s">
        <v>130</v>
      </c>
      <c r="K1208" t="s">
        <v>131</v>
      </c>
      <c r="L1208" t="s">
        <v>3715</v>
      </c>
      <c r="M1208" t="s">
        <v>3716</v>
      </c>
      <c r="N1208">
        <v>2.177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2.1800000000000002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3011532</v>
      </c>
      <c r="B1209">
        <v>1</v>
      </c>
      <c r="C1209" t="s">
        <v>75</v>
      </c>
      <c r="D1209" t="s">
        <v>102</v>
      </c>
      <c r="E1209" t="s">
        <v>169</v>
      </c>
      <c r="F1209" t="s">
        <v>3717</v>
      </c>
      <c r="G1209" t="s">
        <v>171</v>
      </c>
      <c r="H1209" t="s">
        <v>61</v>
      </c>
      <c r="I1209" t="s">
        <v>129</v>
      </c>
      <c r="J1209" t="s">
        <v>130</v>
      </c>
      <c r="K1209" t="s">
        <v>131</v>
      </c>
      <c r="L1209" t="s">
        <v>3718</v>
      </c>
      <c r="M1209" t="s">
        <v>3719</v>
      </c>
      <c r="N1209">
        <v>4.202</v>
      </c>
      <c r="O1209">
        <v>0</v>
      </c>
      <c r="P1209">
        <v>11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46.22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3010208</v>
      </c>
      <c r="B1210">
        <v>1</v>
      </c>
      <c r="C1210" t="s">
        <v>75</v>
      </c>
      <c r="D1210" t="s">
        <v>91</v>
      </c>
      <c r="E1210" t="s">
        <v>164</v>
      </c>
      <c r="F1210" t="s">
        <v>3720</v>
      </c>
      <c r="G1210" t="s">
        <v>452</v>
      </c>
      <c r="H1210" t="s">
        <v>61</v>
      </c>
      <c r="I1210" t="s">
        <v>129</v>
      </c>
      <c r="J1210" t="s">
        <v>130</v>
      </c>
      <c r="K1210" t="s">
        <v>131</v>
      </c>
      <c r="L1210" t="s">
        <v>3721</v>
      </c>
      <c r="M1210" t="s">
        <v>3722</v>
      </c>
      <c r="N1210">
        <v>0.76100000000000001</v>
      </c>
      <c r="O1210">
        <v>0</v>
      </c>
      <c r="P1210">
        <v>115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87.56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3011099</v>
      </c>
      <c r="B1211">
        <v>1</v>
      </c>
      <c r="C1211" t="s">
        <v>75</v>
      </c>
      <c r="D1211" t="s">
        <v>97</v>
      </c>
      <c r="E1211" t="s">
        <v>221</v>
      </c>
      <c r="F1211" t="s">
        <v>3723</v>
      </c>
      <c r="G1211" t="s">
        <v>128</v>
      </c>
      <c r="H1211" t="s">
        <v>58</v>
      </c>
      <c r="I1211" t="s">
        <v>129</v>
      </c>
      <c r="J1211" t="s">
        <v>130</v>
      </c>
      <c r="K1211" t="s">
        <v>131</v>
      </c>
      <c r="L1211" t="s">
        <v>3724</v>
      </c>
      <c r="M1211" t="s">
        <v>3725</v>
      </c>
      <c r="N1211">
        <v>0.27</v>
      </c>
      <c r="O1211">
        <v>2</v>
      </c>
      <c r="P1211">
        <v>1284</v>
      </c>
      <c r="Q1211">
        <v>0</v>
      </c>
      <c r="R1211">
        <v>0</v>
      </c>
      <c r="S1211">
        <v>0</v>
      </c>
      <c r="T1211">
        <v>0</v>
      </c>
      <c r="U1211">
        <v>0.54</v>
      </c>
      <c r="V1211">
        <v>347.04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3012418</v>
      </c>
      <c r="B1212">
        <v>1</v>
      </c>
      <c r="C1212" t="s">
        <v>75</v>
      </c>
      <c r="D1212" t="s">
        <v>74</v>
      </c>
      <c r="E1212" t="s">
        <v>169</v>
      </c>
      <c r="F1212" t="s">
        <v>3726</v>
      </c>
      <c r="G1212" t="s">
        <v>161</v>
      </c>
      <c r="H1212" t="s">
        <v>61</v>
      </c>
      <c r="I1212" t="s">
        <v>129</v>
      </c>
      <c r="J1212" t="s">
        <v>130</v>
      </c>
      <c r="K1212" t="s">
        <v>131</v>
      </c>
      <c r="L1212" t="s">
        <v>3727</v>
      </c>
      <c r="M1212" t="s">
        <v>3728</v>
      </c>
      <c r="N1212">
        <v>0.57899999999999996</v>
      </c>
      <c r="O1212">
        <v>0</v>
      </c>
      <c r="P1212">
        <v>433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250.52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3005160</v>
      </c>
      <c r="B1213">
        <v>1</v>
      </c>
      <c r="C1213" t="s">
        <v>106</v>
      </c>
      <c r="D1213" t="s">
        <v>120</v>
      </c>
      <c r="E1213" t="s">
        <v>153</v>
      </c>
      <c r="F1213" t="s">
        <v>3729</v>
      </c>
      <c r="G1213" t="s">
        <v>128</v>
      </c>
      <c r="H1213" t="s">
        <v>58</v>
      </c>
      <c r="I1213" t="s">
        <v>129</v>
      </c>
      <c r="J1213" t="s">
        <v>130</v>
      </c>
      <c r="K1213" t="s">
        <v>131</v>
      </c>
      <c r="L1213" t="s">
        <v>3730</v>
      </c>
      <c r="M1213" t="s">
        <v>3731</v>
      </c>
      <c r="N1213">
        <v>1.0309999999999999</v>
      </c>
      <c r="O1213">
        <v>3</v>
      </c>
      <c r="P1213">
        <v>363</v>
      </c>
      <c r="Q1213">
        <v>0</v>
      </c>
      <c r="R1213">
        <v>0</v>
      </c>
      <c r="S1213">
        <v>0</v>
      </c>
      <c r="T1213">
        <v>0</v>
      </c>
      <c r="U1213">
        <v>3.09</v>
      </c>
      <c r="V1213">
        <v>374.39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3006185</v>
      </c>
      <c r="B1214">
        <v>1</v>
      </c>
      <c r="C1214" t="s">
        <v>106</v>
      </c>
      <c r="D1214" t="s">
        <v>108</v>
      </c>
      <c r="E1214" t="s">
        <v>153</v>
      </c>
      <c r="F1214" t="s">
        <v>3732</v>
      </c>
      <c r="G1214" t="s">
        <v>2617</v>
      </c>
      <c r="H1214" t="s">
        <v>58</v>
      </c>
      <c r="I1214" t="s">
        <v>129</v>
      </c>
      <c r="J1214" t="s">
        <v>59</v>
      </c>
      <c r="K1214" t="s">
        <v>131</v>
      </c>
      <c r="L1214" t="s">
        <v>3733</v>
      </c>
      <c r="M1214" t="s">
        <v>3734</v>
      </c>
      <c r="N1214">
        <v>5.4829999999999997</v>
      </c>
      <c r="O1214">
        <v>0</v>
      </c>
      <c r="P1214">
        <v>10</v>
      </c>
      <c r="Q1214">
        <v>0</v>
      </c>
      <c r="R1214">
        <v>0</v>
      </c>
      <c r="S1214">
        <v>0</v>
      </c>
      <c r="T1214">
        <v>16</v>
      </c>
      <c r="U1214">
        <v>0</v>
      </c>
      <c r="V1214">
        <v>54.83</v>
      </c>
      <c r="W1214">
        <v>0</v>
      </c>
      <c r="X1214">
        <v>0</v>
      </c>
      <c r="Y1214">
        <v>0</v>
      </c>
      <c r="Z1214">
        <v>87.73</v>
      </c>
    </row>
    <row r="1215" spans="1:26" x14ac:dyDescent="0.3">
      <c r="A1215">
        <v>3007955</v>
      </c>
      <c r="B1215">
        <v>2</v>
      </c>
      <c r="C1215" t="s">
        <v>75</v>
      </c>
      <c r="D1215" t="s">
        <v>83</v>
      </c>
      <c r="E1215" t="s">
        <v>153</v>
      </c>
      <c r="F1215" t="s">
        <v>3735</v>
      </c>
      <c r="G1215" t="s">
        <v>128</v>
      </c>
      <c r="H1215" t="s">
        <v>58</v>
      </c>
      <c r="I1215" t="s">
        <v>129</v>
      </c>
      <c r="J1215" t="s">
        <v>130</v>
      </c>
      <c r="K1215" t="s">
        <v>131</v>
      </c>
      <c r="L1215" t="s">
        <v>3736</v>
      </c>
      <c r="M1215" t="s">
        <v>3737</v>
      </c>
      <c r="N1215">
        <v>2.3170000000000002</v>
      </c>
      <c r="O1215">
        <v>0</v>
      </c>
      <c r="P1215">
        <v>0</v>
      </c>
      <c r="Q1215">
        <v>6</v>
      </c>
      <c r="R1215">
        <v>113</v>
      </c>
      <c r="S1215">
        <v>0</v>
      </c>
      <c r="T1215">
        <v>0</v>
      </c>
      <c r="U1215">
        <v>0</v>
      </c>
      <c r="V1215">
        <v>0</v>
      </c>
      <c r="W1215">
        <v>13.9</v>
      </c>
      <c r="X1215">
        <v>261.77999999999997</v>
      </c>
      <c r="Y1215">
        <v>0</v>
      </c>
      <c r="Z1215">
        <v>0</v>
      </c>
    </row>
    <row r="1216" spans="1:26" x14ac:dyDescent="0.3">
      <c r="A1216">
        <v>3008904</v>
      </c>
      <c r="B1216">
        <v>1</v>
      </c>
      <c r="C1216" t="s">
        <v>75</v>
      </c>
      <c r="D1216" t="s">
        <v>92</v>
      </c>
      <c r="E1216" t="s">
        <v>145</v>
      </c>
      <c r="F1216" t="s">
        <v>3738</v>
      </c>
      <c r="G1216" t="s">
        <v>256</v>
      </c>
      <c r="H1216" t="s">
        <v>61</v>
      </c>
      <c r="I1216" t="s">
        <v>129</v>
      </c>
      <c r="J1216" t="s">
        <v>130</v>
      </c>
      <c r="K1216" t="s">
        <v>131</v>
      </c>
      <c r="L1216" t="s">
        <v>3739</v>
      </c>
      <c r="M1216" t="s">
        <v>3740</v>
      </c>
      <c r="N1216">
        <v>3.085</v>
      </c>
      <c r="O1216">
        <v>0</v>
      </c>
      <c r="P1216">
        <v>5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15.42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3006361</v>
      </c>
      <c r="B1217">
        <v>1</v>
      </c>
      <c r="C1217" t="s">
        <v>75</v>
      </c>
      <c r="D1217" t="s">
        <v>80</v>
      </c>
      <c r="E1217" t="s">
        <v>140</v>
      </c>
      <c r="F1217" t="s">
        <v>3741</v>
      </c>
      <c r="G1217" t="s">
        <v>142</v>
      </c>
      <c r="H1217" t="s">
        <v>61</v>
      </c>
      <c r="I1217" t="s">
        <v>129</v>
      </c>
      <c r="J1217" t="s">
        <v>130</v>
      </c>
      <c r="K1217" t="s">
        <v>131</v>
      </c>
      <c r="L1217" t="s">
        <v>3742</v>
      </c>
      <c r="M1217" t="s">
        <v>3743</v>
      </c>
      <c r="N1217">
        <v>0.751</v>
      </c>
      <c r="O1217">
        <v>0</v>
      </c>
      <c r="P1217">
        <v>0</v>
      </c>
      <c r="Q1217">
        <v>0</v>
      </c>
      <c r="R1217">
        <v>81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60.84</v>
      </c>
      <c r="Y1217">
        <v>0</v>
      </c>
      <c r="Z1217">
        <v>0</v>
      </c>
    </row>
    <row r="1218" spans="1:26" x14ac:dyDescent="0.3">
      <c r="A1218">
        <v>3006998</v>
      </c>
      <c r="B1218">
        <v>1</v>
      </c>
      <c r="C1218" t="s">
        <v>75</v>
      </c>
      <c r="D1218" t="s">
        <v>97</v>
      </c>
      <c r="E1218" t="s">
        <v>169</v>
      </c>
      <c r="F1218" t="s">
        <v>3744</v>
      </c>
      <c r="G1218" t="s">
        <v>181</v>
      </c>
      <c r="H1218" t="s">
        <v>61</v>
      </c>
      <c r="I1218" t="s">
        <v>129</v>
      </c>
      <c r="J1218" t="s">
        <v>130</v>
      </c>
      <c r="K1218" t="s">
        <v>137</v>
      </c>
      <c r="L1218" t="s">
        <v>3745</v>
      </c>
      <c r="M1218" t="s">
        <v>3746</v>
      </c>
      <c r="N1218">
        <v>8.6329999999999991</v>
      </c>
      <c r="O1218">
        <v>0</v>
      </c>
      <c r="P1218">
        <v>416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3591.35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3009484</v>
      </c>
      <c r="B1219">
        <v>1</v>
      </c>
      <c r="C1219" t="s">
        <v>106</v>
      </c>
      <c r="D1219" t="s">
        <v>121</v>
      </c>
      <c r="E1219" t="s">
        <v>169</v>
      </c>
      <c r="F1219" t="s">
        <v>3747</v>
      </c>
      <c r="G1219" t="s">
        <v>171</v>
      </c>
      <c r="H1219" t="s">
        <v>61</v>
      </c>
      <c r="I1219" t="s">
        <v>129</v>
      </c>
      <c r="J1219" t="s">
        <v>130</v>
      </c>
      <c r="K1219" t="s">
        <v>131</v>
      </c>
      <c r="L1219" t="s">
        <v>3748</v>
      </c>
      <c r="M1219" t="s">
        <v>3749</v>
      </c>
      <c r="N1219">
        <v>2.4780000000000002</v>
      </c>
      <c r="O1219">
        <v>0</v>
      </c>
      <c r="P1219">
        <v>75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185.83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3011706</v>
      </c>
      <c r="B1220">
        <v>1</v>
      </c>
      <c r="C1220" t="s">
        <v>75</v>
      </c>
      <c r="D1220" t="s">
        <v>82</v>
      </c>
      <c r="E1220" t="s">
        <v>145</v>
      </c>
      <c r="F1220" t="s">
        <v>3750</v>
      </c>
      <c r="G1220" t="s">
        <v>206</v>
      </c>
      <c r="H1220" t="s">
        <v>61</v>
      </c>
      <c r="I1220" t="s">
        <v>129</v>
      </c>
      <c r="J1220" t="s">
        <v>130</v>
      </c>
      <c r="K1220" t="s">
        <v>131</v>
      </c>
      <c r="L1220" t="s">
        <v>3751</v>
      </c>
      <c r="M1220" t="s">
        <v>3752</v>
      </c>
      <c r="N1220">
        <v>3.5339999999999998</v>
      </c>
      <c r="O1220">
        <v>0</v>
      </c>
      <c r="P1220">
        <v>5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17.670000000000002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3011711</v>
      </c>
      <c r="B1221">
        <v>1</v>
      </c>
      <c r="C1221" t="s">
        <v>106</v>
      </c>
      <c r="D1221" t="s">
        <v>122</v>
      </c>
      <c r="E1221" t="s">
        <v>145</v>
      </c>
      <c r="F1221" t="s">
        <v>3113</v>
      </c>
      <c r="G1221" t="s">
        <v>256</v>
      </c>
      <c r="H1221" t="s">
        <v>61</v>
      </c>
      <c r="I1221" t="s">
        <v>129</v>
      </c>
      <c r="J1221" t="s">
        <v>130</v>
      </c>
      <c r="K1221" t="s">
        <v>131</v>
      </c>
      <c r="L1221" t="s">
        <v>3753</v>
      </c>
      <c r="M1221" t="s">
        <v>3754</v>
      </c>
      <c r="N1221">
        <v>1.1000000000000001</v>
      </c>
      <c r="O1221">
        <v>0</v>
      </c>
      <c r="P1221">
        <v>11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12.1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3005233</v>
      </c>
      <c r="B1222">
        <v>1</v>
      </c>
      <c r="C1222" t="s">
        <v>75</v>
      </c>
      <c r="D1222" t="s">
        <v>88</v>
      </c>
      <c r="E1222" t="s">
        <v>140</v>
      </c>
      <c r="F1222" t="s">
        <v>3755</v>
      </c>
      <c r="G1222" t="s">
        <v>452</v>
      </c>
      <c r="H1222" t="s">
        <v>61</v>
      </c>
      <c r="I1222" t="s">
        <v>129</v>
      </c>
      <c r="J1222" t="s">
        <v>130</v>
      </c>
      <c r="K1222" t="s">
        <v>131</v>
      </c>
      <c r="L1222" t="s">
        <v>3756</v>
      </c>
      <c r="M1222" t="s">
        <v>3757</v>
      </c>
      <c r="N1222">
        <v>3.1789999999999998</v>
      </c>
      <c r="O1222">
        <v>0</v>
      </c>
      <c r="P1222">
        <v>3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9.5399999999999991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3011890</v>
      </c>
      <c r="B1223">
        <v>1</v>
      </c>
      <c r="C1223" t="s">
        <v>75</v>
      </c>
      <c r="D1223" t="s">
        <v>88</v>
      </c>
      <c r="E1223" t="s">
        <v>145</v>
      </c>
      <c r="F1223" t="s">
        <v>3758</v>
      </c>
      <c r="G1223" t="s">
        <v>147</v>
      </c>
      <c r="H1223" t="s">
        <v>61</v>
      </c>
      <c r="I1223" t="s">
        <v>129</v>
      </c>
      <c r="J1223" t="s">
        <v>130</v>
      </c>
      <c r="K1223" t="s">
        <v>131</v>
      </c>
      <c r="L1223" t="s">
        <v>3759</v>
      </c>
      <c r="M1223" t="s">
        <v>3760</v>
      </c>
      <c r="N1223">
        <v>1.9119999999999999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1.91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3008125</v>
      </c>
      <c r="B1224">
        <v>1</v>
      </c>
      <c r="C1224" t="s">
        <v>75</v>
      </c>
      <c r="D1224" t="s">
        <v>78</v>
      </c>
      <c r="E1224" t="s">
        <v>145</v>
      </c>
      <c r="F1224" t="s">
        <v>3761</v>
      </c>
      <c r="G1224" t="s">
        <v>147</v>
      </c>
      <c r="H1224" t="s">
        <v>61</v>
      </c>
      <c r="I1224" t="s">
        <v>129</v>
      </c>
      <c r="J1224" t="s">
        <v>130</v>
      </c>
      <c r="K1224" t="s">
        <v>131</v>
      </c>
      <c r="L1224" t="s">
        <v>3762</v>
      </c>
      <c r="M1224" t="s">
        <v>3763</v>
      </c>
      <c r="N1224">
        <v>2.5070000000000001</v>
      </c>
      <c r="O1224">
        <v>0</v>
      </c>
      <c r="P1224">
        <v>5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12.54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3011223</v>
      </c>
      <c r="B1225">
        <v>1</v>
      </c>
      <c r="C1225" t="s">
        <v>75</v>
      </c>
      <c r="D1225" t="s">
        <v>95</v>
      </c>
      <c r="E1225" t="s">
        <v>140</v>
      </c>
      <c r="F1225" t="s">
        <v>3764</v>
      </c>
      <c r="G1225" t="s">
        <v>2201</v>
      </c>
      <c r="H1225" t="s">
        <v>61</v>
      </c>
      <c r="I1225" t="s">
        <v>129</v>
      </c>
      <c r="J1225" t="s">
        <v>130</v>
      </c>
      <c r="K1225" t="s">
        <v>131</v>
      </c>
      <c r="L1225" t="s">
        <v>3765</v>
      </c>
      <c r="M1225" t="s">
        <v>3766</v>
      </c>
      <c r="N1225">
        <v>7.258</v>
      </c>
      <c r="O1225">
        <v>0</v>
      </c>
      <c r="P1225">
        <v>156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1132.24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3006167</v>
      </c>
      <c r="B1226">
        <v>1</v>
      </c>
      <c r="C1226" t="s">
        <v>106</v>
      </c>
      <c r="D1226" t="s">
        <v>109</v>
      </c>
      <c r="E1226" t="s">
        <v>126</v>
      </c>
      <c r="F1226" t="s">
        <v>3767</v>
      </c>
      <c r="G1226" t="s">
        <v>128</v>
      </c>
      <c r="H1226" t="s">
        <v>58</v>
      </c>
      <c r="I1226" t="s">
        <v>129</v>
      </c>
      <c r="J1226" t="s">
        <v>130</v>
      </c>
      <c r="K1226" t="s">
        <v>131</v>
      </c>
      <c r="L1226" t="s">
        <v>3768</v>
      </c>
      <c r="M1226" t="s">
        <v>3769</v>
      </c>
      <c r="N1226">
        <v>0.24099999999999999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1091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263.36</v>
      </c>
    </row>
    <row r="1227" spans="1:26" x14ac:dyDescent="0.3">
      <c r="A1227">
        <v>3008121</v>
      </c>
      <c r="B1227">
        <v>1</v>
      </c>
      <c r="C1227" t="s">
        <v>75</v>
      </c>
      <c r="D1227" t="s">
        <v>89</v>
      </c>
      <c r="E1227" t="s">
        <v>169</v>
      </c>
      <c r="F1227" t="s">
        <v>3770</v>
      </c>
      <c r="G1227" t="s">
        <v>452</v>
      </c>
      <c r="H1227" t="s">
        <v>61</v>
      </c>
      <c r="I1227" t="s">
        <v>129</v>
      </c>
      <c r="J1227" t="s">
        <v>130</v>
      </c>
      <c r="K1227" t="s">
        <v>131</v>
      </c>
      <c r="L1227" t="s">
        <v>3771</v>
      </c>
      <c r="M1227" t="s">
        <v>3772</v>
      </c>
      <c r="N1227">
        <v>1.1539999999999999</v>
      </c>
      <c r="O1227">
        <v>0</v>
      </c>
      <c r="P1227">
        <v>798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921.25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3011762</v>
      </c>
      <c r="B1228">
        <v>1</v>
      </c>
      <c r="C1228" t="s">
        <v>106</v>
      </c>
      <c r="D1228" t="s">
        <v>122</v>
      </c>
      <c r="E1228" t="s">
        <v>164</v>
      </c>
      <c r="F1228" t="s">
        <v>3773</v>
      </c>
      <c r="G1228" t="s">
        <v>166</v>
      </c>
      <c r="H1228" t="s">
        <v>61</v>
      </c>
      <c r="I1228" t="s">
        <v>129</v>
      </c>
      <c r="J1228" t="s">
        <v>130</v>
      </c>
      <c r="K1228" t="s">
        <v>131</v>
      </c>
      <c r="L1228" t="s">
        <v>3774</v>
      </c>
      <c r="M1228" t="s">
        <v>3775</v>
      </c>
      <c r="N1228">
        <v>8.5169999999999995</v>
      </c>
      <c r="O1228">
        <v>0</v>
      </c>
      <c r="P1228">
        <v>49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417.34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3007211</v>
      </c>
      <c r="B1229">
        <v>1</v>
      </c>
      <c r="C1229" t="s">
        <v>75</v>
      </c>
      <c r="D1229" t="s">
        <v>101</v>
      </c>
      <c r="E1229" t="s">
        <v>126</v>
      </c>
      <c r="F1229" t="s">
        <v>3776</v>
      </c>
      <c r="G1229" t="s">
        <v>128</v>
      </c>
      <c r="H1229" t="s">
        <v>58</v>
      </c>
      <c r="I1229" t="s">
        <v>129</v>
      </c>
      <c r="J1229" t="s">
        <v>130</v>
      </c>
      <c r="K1229" t="s">
        <v>131</v>
      </c>
      <c r="L1229" t="s">
        <v>3777</v>
      </c>
      <c r="M1229" t="s">
        <v>3778</v>
      </c>
      <c r="N1229">
        <v>1.1279999999999999</v>
      </c>
      <c r="O1229">
        <v>0</v>
      </c>
      <c r="P1229">
        <v>0</v>
      </c>
      <c r="Q1229">
        <v>0</v>
      </c>
      <c r="R1229">
        <v>0</v>
      </c>
      <c r="S1229">
        <v>5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5.64</v>
      </c>
      <c r="Z1229">
        <v>0</v>
      </c>
    </row>
    <row r="1230" spans="1:26" x14ac:dyDescent="0.3">
      <c r="A1230">
        <v>3008233</v>
      </c>
      <c r="B1230">
        <v>1</v>
      </c>
      <c r="C1230" t="s">
        <v>75</v>
      </c>
      <c r="D1230" t="s">
        <v>100</v>
      </c>
      <c r="E1230" t="s">
        <v>145</v>
      </c>
      <c r="F1230" t="s">
        <v>3779</v>
      </c>
      <c r="G1230" t="s">
        <v>256</v>
      </c>
      <c r="H1230" t="s">
        <v>61</v>
      </c>
      <c r="I1230" t="s">
        <v>129</v>
      </c>
      <c r="J1230" t="s">
        <v>130</v>
      </c>
      <c r="K1230" t="s">
        <v>131</v>
      </c>
      <c r="L1230" t="s">
        <v>3780</v>
      </c>
      <c r="M1230" t="s">
        <v>3781</v>
      </c>
      <c r="N1230">
        <v>2.9350000000000001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2.94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3010950</v>
      </c>
      <c r="B1231">
        <v>1</v>
      </c>
      <c r="C1231" t="s">
        <v>75</v>
      </c>
      <c r="D1231" t="s">
        <v>103</v>
      </c>
      <c r="E1231" t="s">
        <v>126</v>
      </c>
      <c r="F1231" t="s">
        <v>3782</v>
      </c>
      <c r="G1231" t="s">
        <v>128</v>
      </c>
      <c r="H1231" t="s">
        <v>58</v>
      </c>
      <c r="I1231" t="s">
        <v>129</v>
      </c>
      <c r="J1231" t="s">
        <v>130</v>
      </c>
      <c r="K1231" t="s">
        <v>131</v>
      </c>
      <c r="L1231" t="s">
        <v>3783</v>
      </c>
      <c r="M1231" t="s">
        <v>3784</v>
      </c>
      <c r="N1231">
        <v>0.65700000000000003</v>
      </c>
      <c r="O1231">
        <v>131</v>
      </c>
      <c r="P1231">
        <v>3874</v>
      </c>
      <c r="Q1231">
        <v>0</v>
      </c>
      <c r="R1231">
        <v>0</v>
      </c>
      <c r="S1231">
        <v>0</v>
      </c>
      <c r="T1231">
        <v>0</v>
      </c>
      <c r="U1231">
        <v>86.1</v>
      </c>
      <c r="V1231">
        <v>2546.3000000000002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3011092</v>
      </c>
      <c r="B1232">
        <v>1</v>
      </c>
      <c r="C1232" t="s">
        <v>75</v>
      </c>
      <c r="D1232" t="s">
        <v>85</v>
      </c>
      <c r="E1232" t="s">
        <v>153</v>
      </c>
      <c r="F1232" t="s">
        <v>3785</v>
      </c>
      <c r="G1232" t="s">
        <v>746</v>
      </c>
      <c r="H1232" t="s">
        <v>58</v>
      </c>
      <c r="I1232" t="s">
        <v>129</v>
      </c>
      <c r="J1232" t="s">
        <v>130</v>
      </c>
      <c r="K1232" t="s">
        <v>131</v>
      </c>
      <c r="L1232" t="s">
        <v>3786</v>
      </c>
      <c r="M1232" t="s">
        <v>3787</v>
      </c>
      <c r="N1232">
        <v>3.7130000000000001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33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122.52</v>
      </c>
    </row>
    <row r="1233" spans="1:26" x14ac:dyDescent="0.3">
      <c r="A1233">
        <v>3010892</v>
      </c>
      <c r="B1233">
        <v>1</v>
      </c>
      <c r="C1233" t="s">
        <v>75</v>
      </c>
      <c r="D1233" t="s">
        <v>78</v>
      </c>
      <c r="E1233" t="s">
        <v>145</v>
      </c>
      <c r="F1233" t="s">
        <v>3788</v>
      </c>
      <c r="G1233" t="s">
        <v>206</v>
      </c>
      <c r="H1233" t="s">
        <v>61</v>
      </c>
      <c r="I1233" t="s">
        <v>129</v>
      </c>
      <c r="J1233" t="s">
        <v>130</v>
      </c>
      <c r="K1233" t="s">
        <v>131</v>
      </c>
      <c r="L1233" t="s">
        <v>3789</v>
      </c>
      <c r="M1233" t="s">
        <v>3790</v>
      </c>
      <c r="N1233">
        <v>3.3069999999999999</v>
      </c>
      <c r="O1233">
        <v>0</v>
      </c>
      <c r="P1233">
        <v>2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6.61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3011676</v>
      </c>
      <c r="B1234">
        <v>1</v>
      </c>
      <c r="C1234" t="s">
        <v>75</v>
      </c>
      <c r="D1234" t="s">
        <v>79</v>
      </c>
      <c r="E1234" t="s">
        <v>169</v>
      </c>
      <c r="F1234" t="s">
        <v>3791</v>
      </c>
      <c r="G1234" t="s">
        <v>161</v>
      </c>
      <c r="H1234" t="s">
        <v>61</v>
      </c>
      <c r="I1234" t="s">
        <v>129</v>
      </c>
      <c r="J1234" t="s">
        <v>130</v>
      </c>
      <c r="K1234" t="s">
        <v>131</v>
      </c>
      <c r="L1234" t="s">
        <v>3792</v>
      </c>
      <c r="M1234" t="s">
        <v>3793</v>
      </c>
      <c r="N1234">
        <v>0.63200000000000001</v>
      </c>
      <c r="O1234">
        <v>0</v>
      </c>
      <c r="P1234">
        <v>465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293.73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3009648</v>
      </c>
      <c r="B1235">
        <v>1</v>
      </c>
      <c r="C1235" t="s">
        <v>75</v>
      </c>
      <c r="D1235" t="s">
        <v>81</v>
      </c>
      <c r="E1235" t="s">
        <v>169</v>
      </c>
      <c r="F1235" t="s">
        <v>3794</v>
      </c>
      <c r="G1235" t="s">
        <v>161</v>
      </c>
      <c r="H1235" t="s">
        <v>61</v>
      </c>
      <c r="I1235" t="s">
        <v>129</v>
      </c>
      <c r="J1235" t="s">
        <v>130</v>
      </c>
      <c r="K1235" t="s">
        <v>131</v>
      </c>
      <c r="L1235" t="s">
        <v>3795</v>
      </c>
      <c r="M1235" t="s">
        <v>3796</v>
      </c>
      <c r="N1235">
        <v>1.506</v>
      </c>
      <c r="O1235">
        <v>0</v>
      </c>
      <c r="P1235">
        <v>582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876.23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3011576</v>
      </c>
      <c r="B1236">
        <v>1</v>
      </c>
      <c r="C1236" t="s">
        <v>106</v>
      </c>
      <c r="D1236" t="s">
        <v>122</v>
      </c>
      <c r="E1236" t="s">
        <v>145</v>
      </c>
      <c r="F1236" t="s">
        <v>3797</v>
      </c>
      <c r="G1236" t="s">
        <v>378</v>
      </c>
      <c r="H1236" t="s">
        <v>61</v>
      </c>
      <c r="I1236" t="s">
        <v>129</v>
      </c>
      <c r="J1236" t="s">
        <v>130</v>
      </c>
      <c r="K1236" t="s">
        <v>131</v>
      </c>
      <c r="L1236" t="s">
        <v>3798</v>
      </c>
      <c r="M1236" t="s">
        <v>3799</v>
      </c>
      <c r="N1236">
        <v>2.0259999999999998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2.0299999999999998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3008347</v>
      </c>
      <c r="B1237">
        <v>1</v>
      </c>
      <c r="C1237" t="s">
        <v>106</v>
      </c>
      <c r="D1237" t="s">
        <v>119</v>
      </c>
      <c r="E1237" t="s">
        <v>221</v>
      </c>
      <c r="F1237" t="s">
        <v>3800</v>
      </c>
      <c r="G1237" t="s">
        <v>374</v>
      </c>
      <c r="H1237" t="s">
        <v>58</v>
      </c>
      <c r="I1237" t="s">
        <v>129</v>
      </c>
      <c r="J1237" t="s">
        <v>130</v>
      </c>
      <c r="K1237" t="s">
        <v>137</v>
      </c>
      <c r="L1237" t="s">
        <v>3801</v>
      </c>
      <c r="M1237" t="s">
        <v>3802</v>
      </c>
      <c r="N1237">
        <v>0.158</v>
      </c>
      <c r="O1237">
        <v>3</v>
      </c>
      <c r="P1237">
        <v>4299</v>
      </c>
      <c r="Q1237">
        <v>0</v>
      </c>
      <c r="R1237">
        <v>0</v>
      </c>
      <c r="S1237">
        <v>0</v>
      </c>
      <c r="T1237">
        <v>0</v>
      </c>
      <c r="U1237">
        <v>0.47</v>
      </c>
      <c r="V1237">
        <v>679.48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3011135</v>
      </c>
      <c r="B1238">
        <v>1</v>
      </c>
      <c r="C1238" t="s">
        <v>75</v>
      </c>
      <c r="D1238" t="s">
        <v>95</v>
      </c>
      <c r="E1238" t="s">
        <v>145</v>
      </c>
      <c r="F1238" t="s">
        <v>3803</v>
      </c>
      <c r="G1238" t="s">
        <v>206</v>
      </c>
      <c r="H1238" t="s">
        <v>61</v>
      </c>
      <c r="I1238" t="s">
        <v>129</v>
      </c>
      <c r="J1238" t="s">
        <v>130</v>
      </c>
      <c r="K1238" t="s">
        <v>131</v>
      </c>
      <c r="L1238" t="s">
        <v>3804</v>
      </c>
      <c r="M1238" t="s">
        <v>3805</v>
      </c>
      <c r="N1238">
        <v>1.3280000000000001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1.33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3012914</v>
      </c>
      <c r="B1239">
        <v>1</v>
      </c>
      <c r="C1239" t="s">
        <v>75</v>
      </c>
      <c r="D1239" t="s">
        <v>91</v>
      </c>
      <c r="E1239" t="s">
        <v>140</v>
      </c>
      <c r="F1239" t="s">
        <v>3806</v>
      </c>
      <c r="G1239" t="s">
        <v>142</v>
      </c>
      <c r="H1239" t="s">
        <v>61</v>
      </c>
      <c r="I1239" t="s">
        <v>129</v>
      </c>
      <c r="J1239" t="s">
        <v>130</v>
      </c>
      <c r="K1239" t="s">
        <v>131</v>
      </c>
      <c r="L1239" t="s">
        <v>3807</v>
      </c>
      <c r="M1239" t="s">
        <v>3808</v>
      </c>
      <c r="N1239">
        <v>2.0710000000000002</v>
      </c>
      <c r="O1239">
        <v>0</v>
      </c>
      <c r="P1239">
        <v>95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196.76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3007675</v>
      </c>
      <c r="B1240">
        <v>1</v>
      </c>
      <c r="C1240" t="s">
        <v>106</v>
      </c>
      <c r="D1240" t="s">
        <v>115</v>
      </c>
      <c r="E1240" t="s">
        <v>140</v>
      </c>
      <c r="F1240" t="s">
        <v>3809</v>
      </c>
      <c r="G1240" t="s">
        <v>142</v>
      </c>
      <c r="H1240" t="s">
        <v>61</v>
      </c>
      <c r="I1240" t="s">
        <v>129</v>
      </c>
      <c r="J1240" t="s">
        <v>130</v>
      </c>
      <c r="K1240" t="s">
        <v>131</v>
      </c>
      <c r="L1240" t="s">
        <v>3810</v>
      </c>
      <c r="M1240" t="s">
        <v>3811</v>
      </c>
      <c r="N1240">
        <v>1.702</v>
      </c>
      <c r="O1240">
        <v>0</v>
      </c>
      <c r="P1240">
        <v>46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78.31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3011045</v>
      </c>
      <c r="B1241">
        <v>1</v>
      </c>
      <c r="C1241" t="s">
        <v>75</v>
      </c>
      <c r="D1241" t="s">
        <v>95</v>
      </c>
      <c r="E1241" t="s">
        <v>145</v>
      </c>
      <c r="F1241" t="s">
        <v>3812</v>
      </c>
      <c r="G1241" t="s">
        <v>256</v>
      </c>
      <c r="H1241" t="s">
        <v>61</v>
      </c>
      <c r="I1241" t="s">
        <v>129</v>
      </c>
      <c r="J1241" t="s">
        <v>130</v>
      </c>
      <c r="K1241" t="s">
        <v>131</v>
      </c>
      <c r="L1241" t="s">
        <v>3813</v>
      </c>
      <c r="M1241" t="s">
        <v>3814</v>
      </c>
      <c r="N1241">
        <v>2.2429999999999999</v>
      </c>
      <c r="O1241">
        <v>0</v>
      </c>
      <c r="P1241">
        <v>9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20.18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3012394</v>
      </c>
      <c r="B1242">
        <v>1</v>
      </c>
      <c r="C1242" t="s">
        <v>75</v>
      </c>
      <c r="D1242" t="s">
        <v>83</v>
      </c>
      <c r="E1242" t="s">
        <v>221</v>
      </c>
      <c r="F1242" t="s">
        <v>3084</v>
      </c>
      <c r="G1242" t="s">
        <v>128</v>
      </c>
      <c r="H1242" t="s">
        <v>58</v>
      </c>
      <c r="I1242" t="s">
        <v>129</v>
      </c>
      <c r="J1242" t="s">
        <v>130</v>
      </c>
      <c r="K1242" t="s">
        <v>131</v>
      </c>
      <c r="L1242" t="s">
        <v>3815</v>
      </c>
      <c r="M1242" t="s">
        <v>3816</v>
      </c>
      <c r="N1242">
        <v>1.278</v>
      </c>
      <c r="O1242">
        <v>0</v>
      </c>
      <c r="P1242">
        <v>0</v>
      </c>
      <c r="Q1242">
        <v>0</v>
      </c>
      <c r="R1242">
        <v>0</v>
      </c>
      <c r="S1242">
        <v>11</v>
      </c>
      <c r="T1242">
        <v>144</v>
      </c>
      <c r="U1242">
        <v>0</v>
      </c>
      <c r="V1242">
        <v>0</v>
      </c>
      <c r="W1242">
        <v>0</v>
      </c>
      <c r="X1242">
        <v>0</v>
      </c>
      <c r="Y1242">
        <v>14.06</v>
      </c>
      <c r="Z1242">
        <v>184.04</v>
      </c>
    </row>
    <row r="1243" spans="1:26" x14ac:dyDescent="0.3">
      <c r="A1243">
        <v>3011059</v>
      </c>
      <c r="B1243">
        <v>1</v>
      </c>
      <c r="C1243" t="s">
        <v>75</v>
      </c>
      <c r="D1243" t="s">
        <v>83</v>
      </c>
      <c r="E1243" t="s">
        <v>153</v>
      </c>
      <c r="F1243" t="s">
        <v>3817</v>
      </c>
      <c r="G1243" t="s">
        <v>128</v>
      </c>
      <c r="H1243" t="s">
        <v>58</v>
      </c>
      <c r="I1243" t="s">
        <v>129</v>
      </c>
      <c r="J1243" t="s">
        <v>130</v>
      </c>
      <c r="K1243" t="s">
        <v>131</v>
      </c>
      <c r="L1243" t="s">
        <v>3818</v>
      </c>
      <c r="M1243" t="s">
        <v>3819</v>
      </c>
      <c r="N1243">
        <v>2.8220000000000001</v>
      </c>
      <c r="O1243">
        <v>0</v>
      </c>
      <c r="P1243">
        <v>0</v>
      </c>
      <c r="Q1243">
        <v>0</v>
      </c>
      <c r="R1243">
        <v>4</v>
      </c>
      <c r="S1243">
        <v>0</v>
      </c>
      <c r="T1243">
        <v>953</v>
      </c>
      <c r="U1243">
        <v>0</v>
      </c>
      <c r="V1243">
        <v>0</v>
      </c>
      <c r="W1243">
        <v>0</v>
      </c>
      <c r="X1243">
        <v>11.29</v>
      </c>
      <c r="Y1243">
        <v>0</v>
      </c>
      <c r="Z1243">
        <v>2689.82</v>
      </c>
    </row>
    <row r="1244" spans="1:26" x14ac:dyDescent="0.3">
      <c r="A1244">
        <v>3007070</v>
      </c>
      <c r="B1244">
        <v>1</v>
      </c>
      <c r="C1244" t="s">
        <v>75</v>
      </c>
      <c r="D1244" t="s">
        <v>99</v>
      </c>
      <c r="E1244" t="s">
        <v>140</v>
      </c>
      <c r="F1244" t="s">
        <v>3820</v>
      </c>
      <c r="G1244" t="s">
        <v>142</v>
      </c>
      <c r="H1244" t="s">
        <v>61</v>
      </c>
      <c r="I1244" t="s">
        <v>129</v>
      </c>
      <c r="J1244" t="s">
        <v>130</v>
      </c>
      <c r="K1244" t="s">
        <v>131</v>
      </c>
      <c r="L1244" t="s">
        <v>3821</v>
      </c>
      <c r="M1244" t="s">
        <v>3822</v>
      </c>
      <c r="N1244">
        <v>4.3659999999999997</v>
      </c>
      <c r="O1244">
        <v>0</v>
      </c>
      <c r="P1244">
        <v>0</v>
      </c>
      <c r="Q1244">
        <v>0</v>
      </c>
      <c r="R1244">
        <v>3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13.1</v>
      </c>
      <c r="Y1244">
        <v>0</v>
      </c>
      <c r="Z1244">
        <v>0</v>
      </c>
    </row>
    <row r="1245" spans="1:26" x14ac:dyDescent="0.3">
      <c r="A1245">
        <v>3007078</v>
      </c>
      <c r="B1245">
        <v>1</v>
      </c>
      <c r="C1245" t="s">
        <v>75</v>
      </c>
      <c r="D1245" t="s">
        <v>90</v>
      </c>
      <c r="E1245" t="s">
        <v>221</v>
      </c>
      <c r="F1245" t="s">
        <v>3823</v>
      </c>
      <c r="G1245" t="s">
        <v>128</v>
      </c>
      <c r="H1245" t="s">
        <v>58</v>
      </c>
      <c r="I1245" t="s">
        <v>129</v>
      </c>
      <c r="J1245" t="s">
        <v>130</v>
      </c>
      <c r="K1245" t="s">
        <v>131</v>
      </c>
      <c r="L1245" t="s">
        <v>3824</v>
      </c>
      <c r="M1245" t="s">
        <v>3825</v>
      </c>
      <c r="N1245">
        <v>0.86599999999999999</v>
      </c>
      <c r="O1245">
        <v>0</v>
      </c>
      <c r="P1245">
        <v>0</v>
      </c>
      <c r="Q1245">
        <v>7</v>
      </c>
      <c r="R1245">
        <v>613</v>
      </c>
      <c r="S1245">
        <v>0</v>
      </c>
      <c r="T1245">
        <v>2</v>
      </c>
      <c r="U1245">
        <v>0</v>
      </c>
      <c r="V1245">
        <v>0</v>
      </c>
      <c r="W1245">
        <v>6.06</v>
      </c>
      <c r="X1245">
        <v>530.59</v>
      </c>
      <c r="Y1245">
        <v>0</v>
      </c>
      <c r="Z1245">
        <v>1.73</v>
      </c>
    </row>
    <row r="1246" spans="1:26" x14ac:dyDescent="0.3">
      <c r="A1246">
        <v>3003706</v>
      </c>
      <c r="B1246">
        <v>1</v>
      </c>
      <c r="C1246" t="s">
        <v>75</v>
      </c>
      <c r="D1246" t="s">
        <v>95</v>
      </c>
      <c r="E1246" t="s">
        <v>145</v>
      </c>
      <c r="F1246" t="s">
        <v>3826</v>
      </c>
      <c r="G1246" t="s">
        <v>206</v>
      </c>
      <c r="H1246" t="s">
        <v>61</v>
      </c>
      <c r="I1246" t="s">
        <v>129</v>
      </c>
      <c r="J1246" t="s">
        <v>130</v>
      </c>
      <c r="K1246" t="s">
        <v>131</v>
      </c>
      <c r="L1246" t="s">
        <v>3827</v>
      </c>
      <c r="M1246" t="s">
        <v>3828</v>
      </c>
      <c r="N1246">
        <v>6.2450000000000001</v>
      </c>
      <c r="O1246">
        <v>0</v>
      </c>
      <c r="P1246">
        <v>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12.49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3011525</v>
      </c>
      <c r="B1247">
        <v>2</v>
      </c>
      <c r="C1247" t="s">
        <v>75</v>
      </c>
      <c r="D1247" t="s">
        <v>83</v>
      </c>
      <c r="E1247" t="s">
        <v>153</v>
      </c>
      <c r="F1247" t="s">
        <v>3829</v>
      </c>
      <c r="G1247" t="s">
        <v>196</v>
      </c>
      <c r="H1247" t="s">
        <v>58</v>
      </c>
      <c r="I1247" t="s">
        <v>129</v>
      </c>
      <c r="J1247" t="s">
        <v>130</v>
      </c>
      <c r="K1247" t="s">
        <v>131</v>
      </c>
      <c r="L1247" t="s">
        <v>3830</v>
      </c>
      <c r="M1247" t="s">
        <v>3831</v>
      </c>
      <c r="N1247">
        <v>1.595</v>
      </c>
      <c r="O1247">
        <v>0</v>
      </c>
      <c r="P1247">
        <v>0</v>
      </c>
      <c r="Q1247">
        <v>7</v>
      </c>
      <c r="R1247">
        <v>208</v>
      </c>
      <c r="S1247">
        <v>0</v>
      </c>
      <c r="T1247">
        <v>0</v>
      </c>
      <c r="U1247">
        <v>0</v>
      </c>
      <c r="V1247">
        <v>0</v>
      </c>
      <c r="W1247">
        <v>11.17</v>
      </c>
      <c r="X1247">
        <v>331.82</v>
      </c>
      <c r="Y1247">
        <v>0</v>
      </c>
      <c r="Z1247">
        <v>0</v>
      </c>
    </row>
    <row r="1248" spans="1:26" x14ac:dyDescent="0.3">
      <c r="A1248">
        <v>3009492</v>
      </c>
      <c r="B1248">
        <v>1</v>
      </c>
      <c r="C1248" t="s">
        <v>75</v>
      </c>
      <c r="D1248" t="s">
        <v>93</v>
      </c>
      <c r="E1248" t="s">
        <v>164</v>
      </c>
      <c r="F1248" t="s">
        <v>2164</v>
      </c>
      <c r="G1248" t="s">
        <v>142</v>
      </c>
      <c r="H1248" t="s">
        <v>61</v>
      </c>
      <c r="I1248" t="s">
        <v>129</v>
      </c>
      <c r="J1248" t="s">
        <v>130</v>
      </c>
      <c r="K1248" t="s">
        <v>131</v>
      </c>
      <c r="L1248" t="s">
        <v>3832</v>
      </c>
      <c r="M1248" t="s">
        <v>3833</v>
      </c>
      <c r="N1248">
        <v>0.58199999999999996</v>
      </c>
      <c r="O1248">
        <v>0</v>
      </c>
      <c r="P1248">
        <v>0</v>
      </c>
      <c r="Q1248">
        <v>0</v>
      </c>
      <c r="R1248">
        <v>37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21.53</v>
      </c>
      <c r="Y1248">
        <v>0</v>
      </c>
      <c r="Z1248">
        <v>0</v>
      </c>
    </row>
    <row r="1249" spans="1:26" x14ac:dyDescent="0.3">
      <c r="A1249">
        <v>3011180</v>
      </c>
      <c r="B1249">
        <v>1</v>
      </c>
      <c r="C1249" t="s">
        <v>106</v>
      </c>
      <c r="D1249" t="s">
        <v>117</v>
      </c>
      <c r="E1249" t="s">
        <v>153</v>
      </c>
      <c r="F1249" t="s">
        <v>3834</v>
      </c>
      <c r="G1249" t="s">
        <v>128</v>
      </c>
      <c r="H1249" t="s">
        <v>58</v>
      </c>
      <c r="I1249" t="s">
        <v>129</v>
      </c>
      <c r="J1249" t="s">
        <v>130</v>
      </c>
      <c r="K1249" t="s">
        <v>131</v>
      </c>
      <c r="L1249" t="s">
        <v>3835</v>
      </c>
      <c r="M1249" t="s">
        <v>3836</v>
      </c>
      <c r="N1249">
        <v>0.93100000000000005</v>
      </c>
      <c r="O1249">
        <v>2</v>
      </c>
      <c r="P1249">
        <v>1063</v>
      </c>
      <c r="Q1249">
        <v>0</v>
      </c>
      <c r="R1249">
        <v>0</v>
      </c>
      <c r="S1249">
        <v>0</v>
      </c>
      <c r="T1249">
        <v>0</v>
      </c>
      <c r="U1249">
        <v>1.86</v>
      </c>
      <c r="V1249">
        <v>990.06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3006995</v>
      </c>
      <c r="B1250">
        <v>1</v>
      </c>
      <c r="C1250" t="s">
        <v>106</v>
      </c>
      <c r="D1250" t="s">
        <v>111</v>
      </c>
      <c r="E1250" t="s">
        <v>126</v>
      </c>
      <c r="F1250" t="s">
        <v>3837</v>
      </c>
      <c r="G1250" t="s">
        <v>128</v>
      </c>
      <c r="H1250" t="s">
        <v>58</v>
      </c>
      <c r="I1250" t="s">
        <v>1703</v>
      </c>
      <c r="J1250" t="s">
        <v>130</v>
      </c>
      <c r="K1250" t="s">
        <v>131</v>
      </c>
      <c r="L1250" t="s">
        <v>3838</v>
      </c>
      <c r="M1250" t="s">
        <v>3839</v>
      </c>
      <c r="N1250">
        <v>4.2000000000000003E-2</v>
      </c>
      <c r="O1250">
        <v>0</v>
      </c>
      <c r="P1250">
        <v>0</v>
      </c>
      <c r="Q1250">
        <v>6</v>
      </c>
      <c r="R1250">
        <v>349</v>
      </c>
      <c r="S1250">
        <v>5</v>
      </c>
      <c r="T1250">
        <v>182</v>
      </c>
      <c r="U1250">
        <v>0</v>
      </c>
      <c r="V1250">
        <v>0</v>
      </c>
      <c r="W1250">
        <v>0.25</v>
      </c>
      <c r="X1250">
        <v>14.64</v>
      </c>
      <c r="Y1250">
        <v>0.21</v>
      </c>
      <c r="Z1250">
        <v>7.63</v>
      </c>
    </row>
    <row r="1251" spans="1:26" x14ac:dyDescent="0.3">
      <c r="A1251">
        <v>3011207</v>
      </c>
      <c r="B1251">
        <v>1</v>
      </c>
      <c r="C1251" t="s">
        <v>106</v>
      </c>
      <c r="D1251" t="s">
        <v>117</v>
      </c>
      <c r="E1251" t="s">
        <v>153</v>
      </c>
      <c r="F1251" t="s">
        <v>3630</v>
      </c>
      <c r="G1251" t="s">
        <v>128</v>
      </c>
      <c r="H1251" t="s">
        <v>58</v>
      </c>
      <c r="I1251" t="s">
        <v>129</v>
      </c>
      <c r="J1251" t="s">
        <v>130</v>
      </c>
      <c r="K1251" t="s">
        <v>131</v>
      </c>
      <c r="L1251" t="s">
        <v>3840</v>
      </c>
      <c r="M1251" t="s">
        <v>3841</v>
      </c>
      <c r="N1251">
        <v>0.48499999999999999</v>
      </c>
      <c r="O1251">
        <v>0</v>
      </c>
      <c r="P1251">
        <v>445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215.69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3006131</v>
      </c>
      <c r="B1252">
        <v>1</v>
      </c>
      <c r="C1252" t="s">
        <v>106</v>
      </c>
      <c r="D1252" t="s">
        <v>113</v>
      </c>
      <c r="E1252" t="s">
        <v>153</v>
      </c>
      <c r="F1252" t="s">
        <v>3842</v>
      </c>
      <c r="G1252" t="s">
        <v>128</v>
      </c>
      <c r="H1252" t="s">
        <v>58</v>
      </c>
      <c r="I1252" t="s">
        <v>129</v>
      </c>
      <c r="J1252" t="s">
        <v>130</v>
      </c>
      <c r="K1252" t="s">
        <v>131</v>
      </c>
      <c r="L1252" t="s">
        <v>3843</v>
      </c>
      <c r="M1252" t="s">
        <v>3844</v>
      </c>
      <c r="N1252">
        <v>0.373</v>
      </c>
      <c r="O1252">
        <v>0</v>
      </c>
      <c r="P1252">
        <v>0</v>
      </c>
      <c r="Q1252">
        <v>2</v>
      </c>
      <c r="R1252">
        <v>742</v>
      </c>
      <c r="S1252">
        <v>0</v>
      </c>
      <c r="T1252">
        <v>0</v>
      </c>
      <c r="U1252">
        <v>0</v>
      </c>
      <c r="V1252">
        <v>0</v>
      </c>
      <c r="W1252">
        <v>0.75</v>
      </c>
      <c r="X1252">
        <v>277.01</v>
      </c>
      <c r="Y1252">
        <v>0</v>
      </c>
      <c r="Z1252">
        <v>0</v>
      </c>
    </row>
    <row r="1253" spans="1:26" x14ac:dyDescent="0.3">
      <c r="A1253">
        <v>3011053</v>
      </c>
      <c r="B1253">
        <v>1</v>
      </c>
      <c r="C1253" t="s">
        <v>75</v>
      </c>
      <c r="D1253" t="s">
        <v>94</v>
      </c>
      <c r="E1253" t="s">
        <v>126</v>
      </c>
      <c r="F1253" t="s">
        <v>3845</v>
      </c>
      <c r="G1253" t="s">
        <v>128</v>
      </c>
      <c r="H1253" t="s">
        <v>58</v>
      </c>
      <c r="I1253" t="s">
        <v>129</v>
      </c>
      <c r="J1253" t="s">
        <v>130</v>
      </c>
      <c r="K1253" t="s">
        <v>131</v>
      </c>
      <c r="L1253" t="s">
        <v>3846</v>
      </c>
      <c r="M1253" t="s">
        <v>3847</v>
      </c>
      <c r="N1253">
        <v>6.1150000000000002</v>
      </c>
      <c r="O1253">
        <v>0</v>
      </c>
      <c r="P1253">
        <v>0</v>
      </c>
      <c r="Q1253">
        <v>0</v>
      </c>
      <c r="R1253">
        <v>71</v>
      </c>
      <c r="S1253">
        <v>4</v>
      </c>
      <c r="T1253">
        <v>1099</v>
      </c>
      <c r="U1253">
        <v>0</v>
      </c>
      <c r="V1253">
        <v>0</v>
      </c>
      <c r="W1253">
        <v>0</v>
      </c>
      <c r="X1253">
        <v>434.2</v>
      </c>
      <c r="Y1253">
        <v>24.46</v>
      </c>
      <c r="Z1253">
        <v>6720.86</v>
      </c>
    </row>
    <row r="1254" spans="1:26" x14ac:dyDescent="0.3">
      <c r="A1254">
        <v>3011235</v>
      </c>
      <c r="B1254">
        <v>1</v>
      </c>
      <c r="C1254" t="s">
        <v>75</v>
      </c>
      <c r="D1254" t="s">
        <v>104</v>
      </c>
      <c r="E1254" t="s">
        <v>134</v>
      </c>
      <c r="F1254" t="s">
        <v>3848</v>
      </c>
      <c r="G1254" t="s">
        <v>128</v>
      </c>
      <c r="H1254" t="s">
        <v>58</v>
      </c>
      <c r="I1254" t="s">
        <v>129</v>
      </c>
      <c r="J1254" t="s">
        <v>130</v>
      </c>
      <c r="K1254" t="s">
        <v>131</v>
      </c>
      <c r="L1254" t="s">
        <v>3849</v>
      </c>
      <c r="M1254" t="s">
        <v>3850</v>
      </c>
      <c r="N1254">
        <v>1.038</v>
      </c>
      <c r="O1254">
        <v>75</v>
      </c>
      <c r="P1254">
        <v>5836</v>
      </c>
      <c r="Q1254">
        <v>0</v>
      </c>
      <c r="R1254">
        <v>0</v>
      </c>
      <c r="S1254">
        <v>0</v>
      </c>
      <c r="T1254">
        <v>0</v>
      </c>
      <c r="U1254">
        <v>77.849999999999994</v>
      </c>
      <c r="V1254">
        <v>6058.09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3010889</v>
      </c>
      <c r="B1255">
        <v>1</v>
      </c>
      <c r="C1255" t="s">
        <v>75</v>
      </c>
      <c r="D1255" t="s">
        <v>102</v>
      </c>
      <c r="E1255" t="s">
        <v>126</v>
      </c>
      <c r="F1255" t="s">
        <v>3851</v>
      </c>
      <c r="G1255" t="s">
        <v>128</v>
      </c>
      <c r="H1255" t="s">
        <v>58</v>
      </c>
      <c r="I1255" t="s">
        <v>129</v>
      </c>
      <c r="J1255" t="s">
        <v>130</v>
      </c>
      <c r="K1255" t="s">
        <v>131</v>
      </c>
      <c r="L1255" t="s">
        <v>3852</v>
      </c>
      <c r="M1255" t="s">
        <v>3853</v>
      </c>
      <c r="N1255">
        <v>1.7450000000000001</v>
      </c>
      <c r="O1255">
        <v>2</v>
      </c>
      <c r="P1255">
        <v>694</v>
      </c>
      <c r="Q1255">
        <v>0</v>
      </c>
      <c r="R1255">
        <v>0</v>
      </c>
      <c r="S1255">
        <v>1</v>
      </c>
      <c r="T1255">
        <v>0</v>
      </c>
      <c r="U1255">
        <v>3.49</v>
      </c>
      <c r="V1255">
        <v>1210.8399999999999</v>
      </c>
      <c r="W1255">
        <v>0</v>
      </c>
      <c r="X1255">
        <v>0</v>
      </c>
      <c r="Y1255">
        <v>1.74</v>
      </c>
      <c r="Z1255">
        <v>0</v>
      </c>
    </row>
    <row r="1256" spans="1:26" x14ac:dyDescent="0.3">
      <c r="A1256">
        <v>3002282</v>
      </c>
      <c r="B1256">
        <v>1</v>
      </c>
      <c r="C1256" t="s">
        <v>75</v>
      </c>
      <c r="D1256" t="s">
        <v>82</v>
      </c>
      <c r="E1256" t="s">
        <v>169</v>
      </c>
      <c r="F1256" t="s">
        <v>3854</v>
      </c>
      <c r="G1256" t="s">
        <v>192</v>
      </c>
      <c r="H1256" t="s">
        <v>61</v>
      </c>
      <c r="I1256" t="s">
        <v>129</v>
      </c>
      <c r="J1256" t="s">
        <v>130</v>
      </c>
      <c r="K1256" t="s">
        <v>137</v>
      </c>
      <c r="L1256" t="s">
        <v>3855</v>
      </c>
      <c r="M1256" t="s">
        <v>3856</v>
      </c>
      <c r="N1256">
        <v>0.80500000000000005</v>
      </c>
      <c r="O1256">
        <v>0</v>
      </c>
      <c r="P1256">
        <v>418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336.49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3011672</v>
      </c>
      <c r="B1257">
        <v>1</v>
      </c>
      <c r="C1257" t="s">
        <v>106</v>
      </c>
      <c r="D1257" t="s">
        <v>121</v>
      </c>
      <c r="E1257" t="s">
        <v>140</v>
      </c>
      <c r="F1257" t="s">
        <v>3857</v>
      </c>
      <c r="G1257" t="s">
        <v>142</v>
      </c>
      <c r="H1257" t="s">
        <v>61</v>
      </c>
      <c r="I1257" t="s">
        <v>129</v>
      </c>
      <c r="J1257" t="s">
        <v>130</v>
      </c>
      <c r="K1257" t="s">
        <v>131</v>
      </c>
      <c r="L1257" t="s">
        <v>3858</v>
      </c>
      <c r="M1257" t="s">
        <v>3859</v>
      </c>
      <c r="N1257">
        <v>2.3759999999999999</v>
      </c>
      <c r="O1257">
        <v>0</v>
      </c>
      <c r="P1257">
        <v>4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9.51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3012362</v>
      </c>
      <c r="B1258">
        <v>1</v>
      </c>
      <c r="C1258" t="s">
        <v>75</v>
      </c>
      <c r="D1258" t="s">
        <v>97</v>
      </c>
      <c r="E1258" t="s">
        <v>145</v>
      </c>
      <c r="F1258" t="s">
        <v>3860</v>
      </c>
      <c r="G1258" t="s">
        <v>206</v>
      </c>
      <c r="H1258" t="s">
        <v>61</v>
      </c>
      <c r="I1258" t="s">
        <v>129</v>
      </c>
      <c r="J1258" t="s">
        <v>130</v>
      </c>
      <c r="K1258" t="s">
        <v>131</v>
      </c>
      <c r="L1258" t="s">
        <v>3861</v>
      </c>
      <c r="M1258" t="s">
        <v>3862</v>
      </c>
      <c r="N1258">
        <v>1.827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1.83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3011781</v>
      </c>
      <c r="B1259">
        <v>1</v>
      </c>
      <c r="C1259" t="s">
        <v>75</v>
      </c>
      <c r="D1259" t="s">
        <v>84</v>
      </c>
      <c r="E1259" t="s">
        <v>169</v>
      </c>
      <c r="F1259" t="s">
        <v>3863</v>
      </c>
      <c r="G1259" t="s">
        <v>161</v>
      </c>
      <c r="H1259" t="s">
        <v>61</v>
      </c>
      <c r="I1259" t="s">
        <v>129</v>
      </c>
      <c r="J1259" t="s">
        <v>130</v>
      </c>
      <c r="K1259" t="s">
        <v>131</v>
      </c>
      <c r="L1259" t="s">
        <v>3864</v>
      </c>
      <c r="M1259" t="s">
        <v>3865</v>
      </c>
      <c r="N1259">
        <v>0.34599999999999997</v>
      </c>
      <c r="O1259">
        <v>0</v>
      </c>
      <c r="P1259">
        <v>536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185.31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3011758</v>
      </c>
      <c r="B1260">
        <v>1</v>
      </c>
      <c r="C1260" t="s">
        <v>75</v>
      </c>
      <c r="D1260" t="s">
        <v>79</v>
      </c>
      <c r="E1260" t="s">
        <v>169</v>
      </c>
      <c r="F1260" t="s">
        <v>3866</v>
      </c>
      <c r="G1260" t="s">
        <v>161</v>
      </c>
      <c r="H1260" t="s">
        <v>61</v>
      </c>
      <c r="I1260" t="s">
        <v>129</v>
      </c>
      <c r="J1260" t="s">
        <v>130</v>
      </c>
      <c r="K1260" t="s">
        <v>131</v>
      </c>
      <c r="L1260" t="s">
        <v>3867</v>
      </c>
      <c r="M1260" t="s">
        <v>3868</v>
      </c>
      <c r="N1260">
        <v>0.71899999999999997</v>
      </c>
      <c r="O1260">
        <v>0</v>
      </c>
      <c r="P1260">
        <v>140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100.67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3008278</v>
      </c>
      <c r="B1261">
        <v>1</v>
      </c>
      <c r="C1261" t="s">
        <v>106</v>
      </c>
      <c r="D1261" t="s">
        <v>120</v>
      </c>
      <c r="E1261" t="s">
        <v>126</v>
      </c>
      <c r="F1261" t="s">
        <v>3388</v>
      </c>
      <c r="G1261" t="s">
        <v>136</v>
      </c>
      <c r="H1261" t="s">
        <v>58</v>
      </c>
      <c r="I1261" t="s">
        <v>129</v>
      </c>
      <c r="J1261" t="s">
        <v>130</v>
      </c>
      <c r="K1261" t="s">
        <v>137</v>
      </c>
      <c r="L1261" t="s">
        <v>3869</v>
      </c>
      <c r="M1261" t="s">
        <v>3870</v>
      </c>
      <c r="N1261">
        <v>8.6560000000000006</v>
      </c>
      <c r="O1261">
        <v>213</v>
      </c>
      <c r="P1261">
        <v>138</v>
      </c>
      <c r="Q1261">
        <v>0</v>
      </c>
      <c r="R1261">
        <v>0</v>
      </c>
      <c r="S1261">
        <v>0</v>
      </c>
      <c r="T1261">
        <v>0</v>
      </c>
      <c r="U1261">
        <v>1843.69</v>
      </c>
      <c r="V1261">
        <v>1194.51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3011221</v>
      </c>
      <c r="B1262">
        <v>1</v>
      </c>
      <c r="C1262" t="s">
        <v>75</v>
      </c>
      <c r="D1262" t="s">
        <v>78</v>
      </c>
      <c r="E1262" t="s">
        <v>145</v>
      </c>
      <c r="F1262" t="s">
        <v>3871</v>
      </c>
      <c r="G1262" t="s">
        <v>206</v>
      </c>
      <c r="H1262" t="s">
        <v>61</v>
      </c>
      <c r="I1262" t="s">
        <v>129</v>
      </c>
      <c r="J1262" t="s">
        <v>130</v>
      </c>
      <c r="K1262" t="s">
        <v>131</v>
      </c>
      <c r="L1262" t="s">
        <v>3872</v>
      </c>
      <c r="M1262" t="s">
        <v>3873</v>
      </c>
      <c r="N1262">
        <v>3.8109999999999999</v>
      </c>
      <c r="O1262">
        <v>0</v>
      </c>
      <c r="P1262">
        <v>4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15.24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3012404</v>
      </c>
      <c r="B1263">
        <v>1</v>
      </c>
      <c r="C1263" t="s">
        <v>106</v>
      </c>
      <c r="D1263" t="s">
        <v>115</v>
      </c>
      <c r="E1263" t="s">
        <v>169</v>
      </c>
      <c r="F1263" t="s">
        <v>3874</v>
      </c>
      <c r="G1263" t="s">
        <v>161</v>
      </c>
      <c r="H1263" t="s">
        <v>61</v>
      </c>
      <c r="I1263" t="s">
        <v>129</v>
      </c>
      <c r="J1263" t="s">
        <v>130</v>
      </c>
      <c r="K1263" t="s">
        <v>131</v>
      </c>
      <c r="L1263" t="s">
        <v>3875</v>
      </c>
      <c r="M1263" t="s">
        <v>3876</v>
      </c>
      <c r="N1263">
        <v>0.316</v>
      </c>
      <c r="O1263">
        <v>0</v>
      </c>
      <c r="P1263">
        <v>137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43.27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3011087</v>
      </c>
      <c r="B1264">
        <v>1</v>
      </c>
      <c r="C1264" t="s">
        <v>75</v>
      </c>
      <c r="D1264" t="s">
        <v>102</v>
      </c>
      <c r="E1264" t="s">
        <v>164</v>
      </c>
      <c r="F1264" t="s">
        <v>3877</v>
      </c>
      <c r="G1264" t="s">
        <v>185</v>
      </c>
      <c r="H1264" t="s">
        <v>61</v>
      </c>
      <c r="I1264" t="s">
        <v>129</v>
      </c>
      <c r="J1264" t="s">
        <v>130</v>
      </c>
      <c r="K1264" t="s">
        <v>131</v>
      </c>
      <c r="L1264" t="s">
        <v>3878</v>
      </c>
      <c r="M1264" t="s">
        <v>3879</v>
      </c>
      <c r="N1264">
        <v>1.964</v>
      </c>
      <c r="O1264">
        <v>0</v>
      </c>
      <c r="P1264">
        <v>35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68.73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3008226</v>
      </c>
      <c r="B1265">
        <v>1</v>
      </c>
      <c r="C1265" t="s">
        <v>75</v>
      </c>
      <c r="D1265" t="s">
        <v>103</v>
      </c>
      <c r="E1265" t="s">
        <v>221</v>
      </c>
      <c r="F1265" t="s">
        <v>3880</v>
      </c>
      <c r="G1265" t="s">
        <v>136</v>
      </c>
      <c r="H1265" t="s">
        <v>58</v>
      </c>
      <c r="I1265" t="s">
        <v>129</v>
      </c>
      <c r="J1265" t="s">
        <v>130</v>
      </c>
      <c r="K1265" t="s">
        <v>137</v>
      </c>
      <c r="L1265" t="s">
        <v>3881</v>
      </c>
      <c r="M1265" t="s">
        <v>3882</v>
      </c>
      <c r="N1265">
        <v>2.2789999999999999</v>
      </c>
      <c r="O1265">
        <v>46</v>
      </c>
      <c r="P1265">
        <v>1037</v>
      </c>
      <c r="Q1265">
        <v>0</v>
      </c>
      <c r="R1265">
        <v>0</v>
      </c>
      <c r="S1265">
        <v>0</v>
      </c>
      <c r="T1265">
        <v>0</v>
      </c>
      <c r="U1265">
        <v>104.85</v>
      </c>
      <c r="V1265">
        <v>2363.7800000000002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3008918</v>
      </c>
      <c r="B1266">
        <v>1</v>
      </c>
      <c r="C1266" t="s">
        <v>75</v>
      </c>
      <c r="D1266" t="s">
        <v>100</v>
      </c>
      <c r="E1266" t="s">
        <v>145</v>
      </c>
      <c r="F1266" t="s">
        <v>3883</v>
      </c>
      <c r="G1266" t="s">
        <v>206</v>
      </c>
      <c r="H1266" t="s">
        <v>61</v>
      </c>
      <c r="I1266" t="s">
        <v>129</v>
      </c>
      <c r="J1266" t="s">
        <v>130</v>
      </c>
      <c r="K1266" t="s">
        <v>131</v>
      </c>
      <c r="L1266" t="s">
        <v>3884</v>
      </c>
      <c r="M1266" t="s">
        <v>3885</v>
      </c>
      <c r="N1266">
        <v>1.8220000000000001</v>
      </c>
      <c r="O1266">
        <v>0</v>
      </c>
      <c r="P1266">
        <v>5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9.11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3007180</v>
      </c>
      <c r="B1267">
        <v>1</v>
      </c>
      <c r="C1267" t="s">
        <v>75</v>
      </c>
      <c r="D1267" t="s">
        <v>79</v>
      </c>
      <c r="E1267" t="s">
        <v>145</v>
      </c>
      <c r="F1267" t="s">
        <v>3886</v>
      </c>
      <c r="G1267" t="s">
        <v>147</v>
      </c>
      <c r="H1267" t="s">
        <v>61</v>
      </c>
      <c r="I1267" t="s">
        <v>129</v>
      </c>
      <c r="J1267" t="s">
        <v>130</v>
      </c>
      <c r="K1267" t="s">
        <v>131</v>
      </c>
      <c r="L1267" t="s">
        <v>3887</v>
      </c>
      <c r="M1267" t="s">
        <v>2871</v>
      </c>
      <c r="N1267">
        <v>0.748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0.75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3012286</v>
      </c>
      <c r="B1268">
        <v>1</v>
      </c>
      <c r="C1268" t="s">
        <v>75</v>
      </c>
      <c r="D1268" t="s">
        <v>97</v>
      </c>
      <c r="E1268" t="s">
        <v>145</v>
      </c>
      <c r="F1268" t="s">
        <v>3888</v>
      </c>
      <c r="G1268" t="s">
        <v>206</v>
      </c>
      <c r="H1268" t="s">
        <v>61</v>
      </c>
      <c r="I1268" t="s">
        <v>129</v>
      </c>
      <c r="J1268" t="s">
        <v>130</v>
      </c>
      <c r="K1268" t="s">
        <v>131</v>
      </c>
      <c r="L1268" t="s">
        <v>3889</v>
      </c>
      <c r="M1268" t="s">
        <v>3890</v>
      </c>
      <c r="N1268">
        <v>4.3029999999999999</v>
      </c>
      <c r="O1268">
        <v>0</v>
      </c>
      <c r="P1268">
        <v>27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116.18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3006042</v>
      </c>
      <c r="B1269">
        <v>1</v>
      </c>
      <c r="C1269" t="s">
        <v>75</v>
      </c>
      <c r="D1269" t="s">
        <v>91</v>
      </c>
      <c r="E1269" t="s">
        <v>145</v>
      </c>
      <c r="F1269" t="s">
        <v>3891</v>
      </c>
      <c r="G1269" t="s">
        <v>256</v>
      </c>
      <c r="H1269" t="s">
        <v>61</v>
      </c>
      <c r="I1269" t="s">
        <v>129</v>
      </c>
      <c r="J1269" t="s">
        <v>130</v>
      </c>
      <c r="K1269" t="s">
        <v>131</v>
      </c>
      <c r="L1269" t="s">
        <v>3892</v>
      </c>
      <c r="M1269" t="s">
        <v>3893</v>
      </c>
      <c r="N1269">
        <v>6.3470000000000004</v>
      </c>
      <c r="O1269">
        <v>0</v>
      </c>
      <c r="P1269">
        <v>9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57.13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3004557</v>
      </c>
      <c r="B1270">
        <v>1</v>
      </c>
      <c r="C1270" t="s">
        <v>75</v>
      </c>
      <c r="D1270" t="s">
        <v>81</v>
      </c>
      <c r="E1270" t="s">
        <v>153</v>
      </c>
      <c r="F1270" t="s">
        <v>3894</v>
      </c>
      <c r="G1270" t="s">
        <v>128</v>
      </c>
      <c r="H1270" t="s">
        <v>58</v>
      </c>
      <c r="I1270" t="s">
        <v>129</v>
      </c>
      <c r="J1270" t="s">
        <v>130</v>
      </c>
      <c r="K1270" t="s">
        <v>131</v>
      </c>
      <c r="L1270" t="s">
        <v>3895</v>
      </c>
      <c r="M1270" t="s">
        <v>3896</v>
      </c>
      <c r="N1270">
        <v>0.93700000000000006</v>
      </c>
      <c r="O1270">
        <v>13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12.18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3009453</v>
      </c>
      <c r="B1271">
        <v>1</v>
      </c>
      <c r="C1271" t="s">
        <v>75</v>
      </c>
      <c r="D1271" t="s">
        <v>82</v>
      </c>
      <c r="E1271" t="s">
        <v>140</v>
      </c>
      <c r="F1271" t="s">
        <v>3897</v>
      </c>
      <c r="G1271" t="s">
        <v>185</v>
      </c>
      <c r="H1271" t="s">
        <v>61</v>
      </c>
      <c r="I1271" t="s">
        <v>129</v>
      </c>
      <c r="J1271" t="s">
        <v>130</v>
      </c>
      <c r="K1271" t="s">
        <v>131</v>
      </c>
      <c r="L1271" t="s">
        <v>3898</v>
      </c>
      <c r="M1271" t="s">
        <v>3899</v>
      </c>
      <c r="N1271">
        <v>3.097</v>
      </c>
      <c r="O1271">
        <v>0</v>
      </c>
      <c r="P1271">
        <v>98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303.52999999999997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3011077</v>
      </c>
      <c r="B1272">
        <v>1</v>
      </c>
      <c r="C1272" t="s">
        <v>106</v>
      </c>
      <c r="D1272" t="s">
        <v>122</v>
      </c>
      <c r="E1272" t="s">
        <v>153</v>
      </c>
      <c r="F1272" t="s">
        <v>3900</v>
      </c>
      <c r="G1272" t="s">
        <v>128</v>
      </c>
      <c r="H1272" t="s">
        <v>58</v>
      </c>
      <c r="I1272" t="s">
        <v>129</v>
      </c>
      <c r="J1272" t="s">
        <v>130</v>
      </c>
      <c r="K1272" t="s">
        <v>131</v>
      </c>
      <c r="L1272" t="s">
        <v>3901</v>
      </c>
      <c r="M1272" t="s">
        <v>3902</v>
      </c>
      <c r="N1272">
        <v>2.7109999999999999</v>
      </c>
      <c r="O1272">
        <v>2</v>
      </c>
      <c r="P1272">
        <v>2142</v>
      </c>
      <c r="Q1272">
        <v>0</v>
      </c>
      <c r="R1272">
        <v>0</v>
      </c>
      <c r="S1272">
        <v>0</v>
      </c>
      <c r="T1272">
        <v>0</v>
      </c>
      <c r="U1272">
        <v>5.42</v>
      </c>
      <c r="V1272">
        <v>5807.25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3011081</v>
      </c>
      <c r="B1273">
        <v>1</v>
      </c>
      <c r="C1273" t="s">
        <v>106</v>
      </c>
      <c r="D1273" t="s">
        <v>120</v>
      </c>
      <c r="E1273" t="s">
        <v>145</v>
      </c>
      <c r="F1273" t="s">
        <v>3903</v>
      </c>
      <c r="G1273" t="s">
        <v>206</v>
      </c>
      <c r="H1273" t="s">
        <v>61</v>
      </c>
      <c r="I1273" t="s">
        <v>129</v>
      </c>
      <c r="J1273" t="s">
        <v>130</v>
      </c>
      <c r="K1273" t="s">
        <v>131</v>
      </c>
      <c r="L1273" t="s">
        <v>3904</v>
      </c>
      <c r="M1273" t="s">
        <v>3905</v>
      </c>
      <c r="N1273">
        <v>2.9039999999999999</v>
      </c>
      <c r="O1273">
        <v>0</v>
      </c>
      <c r="P1273">
        <v>6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17.43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3008001</v>
      </c>
      <c r="B1274">
        <v>1</v>
      </c>
      <c r="C1274" t="s">
        <v>75</v>
      </c>
      <c r="D1274" t="s">
        <v>90</v>
      </c>
      <c r="E1274" t="s">
        <v>221</v>
      </c>
      <c r="F1274" t="s">
        <v>3906</v>
      </c>
      <c r="G1274" t="s">
        <v>181</v>
      </c>
      <c r="H1274" t="s">
        <v>58</v>
      </c>
      <c r="I1274" t="s">
        <v>129</v>
      </c>
      <c r="J1274" t="s">
        <v>130</v>
      </c>
      <c r="K1274" t="s">
        <v>137</v>
      </c>
      <c r="L1274" t="s">
        <v>3907</v>
      </c>
      <c r="M1274" t="s">
        <v>3908</v>
      </c>
      <c r="N1274">
        <v>3.0139999999999998</v>
      </c>
      <c r="O1274">
        <v>4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12.06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3006013</v>
      </c>
      <c r="B1275">
        <v>1</v>
      </c>
      <c r="C1275" t="s">
        <v>106</v>
      </c>
      <c r="D1275" t="s">
        <v>120</v>
      </c>
      <c r="E1275" t="s">
        <v>140</v>
      </c>
      <c r="F1275" t="s">
        <v>2001</v>
      </c>
      <c r="G1275" t="s">
        <v>161</v>
      </c>
      <c r="H1275" t="s">
        <v>61</v>
      </c>
      <c r="I1275" t="s">
        <v>129</v>
      </c>
      <c r="J1275" t="s">
        <v>130</v>
      </c>
      <c r="K1275" t="s">
        <v>131</v>
      </c>
      <c r="L1275" t="s">
        <v>3909</v>
      </c>
      <c r="M1275" t="s">
        <v>3910</v>
      </c>
      <c r="N1275">
        <v>2.984</v>
      </c>
      <c r="O1275">
        <v>0</v>
      </c>
      <c r="P1275">
        <v>32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95.47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3006028</v>
      </c>
      <c r="B1276">
        <v>1</v>
      </c>
      <c r="C1276" t="s">
        <v>75</v>
      </c>
      <c r="D1276" t="s">
        <v>103</v>
      </c>
      <c r="E1276" t="s">
        <v>145</v>
      </c>
      <c r="F1276" t="s">
        <v>3911</v>
      </c>
      <c r="G1276" t="s">
        <v>206</v>
      </c>
      <c r="H1276" t="s">
        <v>61</v>
      </c>
      <c r="I1276" t="s">
        <v>129</v>
      </c>
      <c r="J1276" t="s">
        <v>130</v>
      </c>
      <c r="K1276" t="s">
        <v>131</v>
      </c>
      <c r="L1276" t="s">
        <v>3912</v>
      </c>
      <c r="M1276" t="s">
        <v>3913</v>
      </c>
      <c r="N1276">
        <v>9.0879999999999992</v>
      </c>
      <c r="O1276">
        <v>0</v>
      </c>
      <c r="P1276">
        <v>7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63.62</v>
      </c>
      <c r="W1276">
        <v>0</v>
      </c>
      <c r="X1276">
        <v>0</v>
      </c>
      <c r="Y1276">
        <v>0</v>
      </c>
      <c r="Z1276">
        <v>0</v>
      </c>
    </row>
    <row r="1277" spans="1:26" x14ac:dyDescent="0.3">
      <c r="A1277">
        <v>3006112</v>
      </c>
      <c r="B1277">
        <v>1</v>
      </c>
      <c r="C1277" t="s">
        <v>75</v>
      </c>
      <c r="D1277" t="s">
        <v>89</v>
      </c>
      <c r="E1277" t="s">
        <v>134</v>
      </c>
      <c r="F1277" t="s">
        <v>2158</v>
      </c>
      <c r="G1277" t="s">
        <v>374</v>
      </c>
      <c r="H1277" t="s">
        <v>58</v>
      </c>
      <c r="I1277" t="s">
        <v>129</v>
      </c>
      <c r="J1277" t="s">
        <v>130</v>
      </c>
      <c r="K1277" t="s">
        <v>137</v>
      </c>
      <c r="L1277" t="s">
        <v>3914</v>
      </c>
      <c r="M1277" t="s">
        <v>3915</v>
      </c>
      <c r="N1277">
        <v>0.183</v>
      </c>
      <c r="O1277">
        <v>0</v>
      </c>
      <c r="P1277">
        <v>480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87.73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3006250</v>
      </c>
      <c r="B1278">
        <v>1</v>
      </c>
      <c r="C1278" t="s">
        <v>75</v>
      </c>
      <c r="D1278" t="s">
        <v>88</v>
      </c>
      <c r="E1278" t="s">
        <v>153</v>
      </c>
      <c r="F1278" t="s">
        <v>2102</v>
      </c>
      <c r="G1278" t="s">
        <v>128</v>
      </c>
      <c r="H1278" t="s">
        <v>58</v>
      </c>
      <c r="I1278" t="s">
        <v>129</v>
      </c>
      <c r="J1278" t="s">
        <v>130</v>
      </c>
      <c r="K1278" t="s">
        <v>131</v>
      </c>
      <c r="L1278" t="s">
        <v>3916</v>
      </c>
      <c r="M1278" t="s">
        <v>3917</v>
      </c>
      <c r="N1278">
        <v>0.67100000000000004</v>
      </c>
      <c r="O1278">
        <v>21</v>
      </c>
      <c r="P1278">
        <v>1188</v>
      </c>
      <c r="Q1278">
        <v>0</v>
      </c>
      <c r="R1278">
        <v>0</v>
      </c>
      <c r="S1278">
        <v>0</v>
      </c>
      <c r="T1278">
        <v>0</v>
      </c>
      <c r="U1278">
        <v>14.09</v>
      </c>
      <c r="V1278">
        <v>796.95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3006251</v>
      </c>
      <c r="B1279">
        <v>1</v>
      </c>
      <c r="C1279" t="s">
        <v>75</v>
      </c>
      <c r="D1279" t="s">
        <v>100</v>
      </c>
      <c r="E1279" t="s">
        <v>145</v>
      </c>
      <c r="F1279" t="s">
        <v>1234</v>
      </c>
      <c r="G1279" t="s">
        <v>147</v>
      </c>
      <c r="H1279" t="s">
        <v>61</v>
      </c>
      <c r="I1279" t="s">
        <v>129</v>
      </c>
      <c r="J1279" t="s">
        <v>130</v>
      </c>
      <c r="K1279" t="s">
        <v>131</v>
      </c>
      <c r="L1279" t="s">
        <v>3918</v>
      </c>
      <c r="M1279" t="s">
        <v>3919</v>
      </c>
      <c r="N1279">
        <v>2.6949999999999998</v>
      </c>
      <c r="O1279">
        <v>0</v>
      </c>
      <c r="P1279">
        <v>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2.69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3007189</v>
      </c>
      <c r="B1280">
        <v>1</v>
      </c>
      <c r="C1280" t="s">
        <v>75</v>
      </c>
      <c r="D1280" t="s">
        <v>83</v>
      </c>
      <c r="E1280" t="s">
        <v>145</v>
      </c>
      <c r="F1280" t="s">
        <v>3920</v>
      </c>
      <c r="G1280" t="s">
        <v>206</v>
      </c>
      <c r="H1280" t="s">
        <v>61</v>
      </c>
      <c r="I1280" t="s">
        <v>129</v>
      </c>
      <c r="J1280" t="s">
        <v>130</v>
      </c>
      <c r="K1280" t="s">
        <v>131</v>
      </c>
      <c r="L1280" t="s">
        <v>3921</v>
      </c>
      <c r="M1280" t="s">
        <v>3922</v>
      </c>
      <c r="N1280">
        <v>8.5739999999999998</v>
      </c>
      <c r="O1280">
        <v>0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8.57</v>
      </c>
      <c r="Y1280">
        <v>0</v>
      </c>
      <c r="Z1280">
        <v>0</v>
      </c>
    </row>
    <row r="1281" spans="1:26" x14ac:dyDescent="0.3">
      <c r="A1281">
        <v>3011827</v>
      </c>
      <c r="B1281">
        <v>1</v>
      </c>
      <c r="C1281" t="s">
        <v>75</v>
      </c>
      <c r="D1281" t="s">
        <v>88</v>
      </c>
      <c r="E1281" t="s">
        <v>145</v>
      </c>
      <c r="F1281" t="s">
        <v>3923</v>
      </c>
      <c r="G1281" t="s">
        <v>147</v>
      </c>
      <c r="H1281" t="s">
        <v>61</v>
      </c>
      <c r="I1281" t="s">
        <v>129</v>
      </c>
      <c r="J1281" t="s">
        <v>130</v>
      </c>
      <c r="K1281" t="s">
        <v>131</v>
      </c>
      <c r="L1281" t="s">
        <v>3924</v>
      </c>
      <c r="M1281" t="s">
        <v>3925</v>
      </c>
      <c r="N1281">
        <v>2.3109999999999999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2.31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3005987</v>
      </c>
      <c r="B1282">
        <v>1</v>
      </c>
      <c r="C1282" t="s">
        <v>106</v>
      </c>
      <c r="D1282" t="s">
        <v>115</v>
      </c>
      <c r="E1282" t="s">
        <v>153</v>
      </c>
      <c r="F1282" t="s">
        <v>3926</v>
      </c>
      <c r="G1282" t="s">
        <v>196</v>
      </c>
      <c r="H1282" t="s">
        <v>58</v>
      </c>
      <c r="I1282" t="s">
        <v>129</v>
      </c>
      <c r="J1282" t="s">
        <v>130</v>
      </c>
      <c r="K1282" t="s">
        <v>131</v>
      </c>
      <c r="L1282" t="s">
        <v>3927</v>
      </c>
      <c r="M1282" t="s">
        <v>3928</v>
      </c>
      <c r="N1282">
        <v>1.4350000000000001</v>
      </c>
      <c r="O1282">
        <v>0</v>
      </c>
      <c r="P1282">
        <v>10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14.35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3006248</v>
      </c>
      <c r="B1283">
        <v>1</v>
      </c>
      <c r="C1283" t="s">
        <v>75</v>
      </c>
      <c r="D1283" t="s">
        <v>76</v>
      </c>
      <c r="E1283" t="s">
        <v>145</v>
      </c>
      <c r="F1283" t="s">
        <v>3929</v>
      </c>
      <c r="G1283" t="s">
        <v>256</v>
      </c>
      <c r="H1283" t="s">
        <v>61</v>
      </c>
      <c r="I1283" t="s">
        <v>129</v>
      </c>
      <c r="J1283" t="s">
        <v>130</v>
      </c>
      <c r="K1283" t="s">
        <v>131</v>
      </c>
      <c r="L1283" t="s">
        <v>3930</v>
      </c>
      <c r="M1283" t="s">
        <v>3931</v>
      </c>
      <c r="N1283">
        <v>1.9239999999999999</v>
      </c>
      <c r="O1283">
        <v>0</v>
      </c>
      <c r="P1283">
        <v>6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11.55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3011130</v>
      </c>
      <c r="B1284">
        <v>1</v>
      </c>
      <c r="C1284" t="s">
        <v>75</v>
      </c>
      <c r="D1284" t="s">
        <v>79</v>
      </c>
      <c r="E1284" t="s">
        <v>126</v>
      </c>
      <c r="F1284" t="s">
        <v>3932</v>
      </c>
      <c r="G1284" t="s">
        <v>602</v>
      </c>
      <c r="H1284" t="s">
        <v>58</v>
      </c>
      <c r="I1284" t="s">
        <v>129</v>
      </c>
      <c r="J1284" t="s">
        <v>130</v>
      </c>
      <c r="K1284" t="s">
        <v>131</v>
      </c>
      <c r="L1284" t="s">
        <v>3933</v>
      </c>
      <c r="M1284" t="s">
        <v>3934</v>
      </c>
      <c r="N1284">
        <v>1.782</v>
      </c>
      <c r="O1284">
        <v>20</v>
      </c>
      <c r="P1284">
        <v>269</v>
      </c>
      <c r="Q1284">
        <v>0</v>
      </c>
      <c r="R1284">
        <v>0</v>
      </c>
      <c r="S1284">
        <v>2</v>
      </c>
      <c r="T1284">
        <v>46</v>
      </c>
      <c r="U1284">
        <v>35.64</v>
      </c>
      <c r="V1284">
        <v>479.33</v>
      </c>
      <c r="W1284">
        <v>0</v>
      </c>
      <c r="X1284">
        <v>0</v>
      </c>
      <c r="Y1284">
        <v>3.56</v>
      </c>
      <c r="Z1284">
        <v>81.97</v>
      </c>
    </row>
    <row r="1285" spans="1:26" x14ac:dyDescent="0.3">
      <c r="A1285">
        <v>3006258</v>
      </c>
      <c r="B1285">
        <v>1</v>
      </c>
      <c r="C1285" t="s">
        <v>75</v>
      </c>
      <c r="D1285" t="s">
        <v>92</v>
      </c>
      <c r="E1285" t="s">
        <v>221</v>
      </c>
      <c r="F1285" t="s">
        <v>3935</v>
      </c>
      <c r="G1285" t="s">
        <v>128</v>
      </c>
      <c r="H1285" t="s">
        <v>58</v>
      </c>
      <c r="I1285" t="s">
        <v>129</v>
      </c>
      <c r="J1285" t="s">
        <v>130</v>
      </c>
      <c r="K1285" t="s">
        <v>131</v>
      </c>
      <c r="L1285" t="s">
        <v>3936</v>
      </c>
      <c r="M1285" t="s">
        <v>3937</v>
      </c>
      <c r="N1285">
        <v>2.9529999999999998</v>
      </c>
      <c r="O1285">
        <v>6</v>
      </c>
      <c r="P1285">
        <v>1568</v>
      </c>
      <c r="Q1285">
        <v>0</v>
      </c>
      <c r="R1285">
        <v>0</v>
      </c>
      <c r="S1285">
        <v>0</v>
      </c>
      <c r="T1285">
        <v>0</v>
      </c>
      <c r="U1285">
        <v>17.72</v>
      </c>
      <c r="V1285">
        <v>4629.5200000000004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3008504</v>
      </c>
      <c r="B1286">
        <v>1</v>
      </c>
      <c r="C1286" t="s">
        <v>75</v>
      </c>
      <c r="D1286" t="s">
        <v>82</v>
      </c>
      <c r="E1286" t="s">
        <v>140</v>
      </c>
      <c r="F1286" t="s">
        <v>3938</v>
      </c>
      <c r="G1286" t="s">
        <v>185</v>
      </c>
      <c r="H1286" t="s">
        <v>61</v>
      </c>
      <c r="I1286" t="s">
        <v>129</v>
      </c>
      <c r="J1286" t="s">
        <v>130</v>
      </c>
      <c r="K1286" t="s">
        <v>131</v>
      </c>
      <c r="L1286" t="s">
        <v>3939</v>
      </c>
      <c r="M1286" t="s">
        <v>3940</v>
      </c>
      <c r="N1286">
        <v>2.1589999999999998</v>
      </c>
      <c r="O1286">
        <v>0</v>
      </c>
      <c r="P1286">
        <v>123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265.61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3007174</v>
      </c>
      <c r="B1287">
        <v>1</v>
      </c>
      <c r="C1287" t="s">
        <v>75</v>
      </c>
      <c r="D1287" t="s">
        <v>83</v>
      </c>
      <c r="E1287" t="s">
        <v>145</v>
      </c>
      <c r="F1287" t="s">
        <v>3941</v>
      </c>
      <c r="G1287" t="s">
        <v>147</v>
      </c>
      <c r="H1287" t="s">
        <v>61</v>
      </c>
      <c r="I1287" t="s">
        <v>129</v>
      </c>
      <c r="J1287" t="s">
        <v>130</v>
      </c>
      <c r="K1287" t="s">
        <v>131</v>
      </c>
      <c r="L1287" t="s">
        <v>3942</v>
      </c>
      <c r="M1287" t="s">
        <v>3943</v>
      </c>
      <c r="N1287">
        <v>7.0990000000000002</v>
      </c>
      <c r="O1287">
        <v>0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7.1</v>
      </c>
      <c r="Y1287">
        <v>0</v>
      </c>
      <c r="Z1287">
        <v>0</v>
      </c>
    </row>
    <row r="1288" spans="1:26" x14ac:dyDescent="0.3">
      <c r="A1288">
        <v>3005361</v>
      </c>
      <c r="B1288">
        <v>1</v>
      </c>
      <c r="C1288" t="s">
        <v>75</v>
      </c>
      <c r="D1288" t="s">
        <v>91</v>
      </c>
      <c r="E1288" t="s">
        <v>153</v>
      </c>
      <c r="F1288" t="s">
        <v>3944</v>
      </c>
      <c r="G1288" t="s">
        <v>136</v>
      </c>
      <c r="H1288" t="s">
        <v>58</v>
      </c>
      <c r="I1288" t="s">
        <v>129</v>
      </c>
      <c r="J1288" t="s">
        <v>130</v>
      </c>
      <c r="K1288" t="s">
        <v>137</v>
      </c>
      <c r="L1288" t="s">
        <v>3945</v>
      </c>
      <c r="M1288" t="s">
        <v>3946</v>
      </c>
      <c r="N1288">
        <v>1.7689999999999999</v>
      </c>
      <c r="O1288">
        <v>0</v>
      </c>
      <c r="P1288">
        <v>1192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2108.1799999999998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3011623</v>
      </c>
      <c r="B1289">
        <v>1</v>
      </c>
      <c r="C1289" t="s">
        <v>106</v>
      </c>
      <c r="D1289" t="s">
        <v>121</v>
      </c>
      <c r="E1289" t="s">
        <v>140</v>
      </c>
      <c r="F1289" t="s">
        <v>3947</v>
      </c>
      <c r="G1289" t="s">
        <v>142</v>
      </c>
      <c r="H1289" t="s">
        <v>61</v>
      </c>
      <c r="I1289" t="s">
        <v>129</v>
      </c>
      <c r="J1289" t="s">
        <v>130</v>
      </c>
      <c r="K1289" t="s">
        <v>131</v>
      </c>
      <c r="L1289" t="s">
        <v>3948</v>
      </c>
      <c r="M1289" t="s">
        <v>3949</v>
      </c>
      <c r="N1289">
        <v>0.84799999999999998</v>
      </c>
      <c r="O1289">
        <v>0</v>
      </c>
      <c r="P1289">
        <v>180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152.71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3008157</v>
      </c>
      <c r="B1290">
        <v>1</v>
      </c>
      <c r="C1290" t="s">
        <v>75</v>
      </c>
      <c r="D1290" t="s">
        <v>96</v>
      </c>
      <c r="E1290" t="s">
        <v>169</v>
      </c>
      <c r="F1290" t="s">
        <v>3950</v>
      </c>
      <c r="G1290" t="s">
        <v>161</v>
      </c>
      <c r="H1290" t="s">
        <v>61</v>
      </c>
      <c r="I1290" t="s">
        <v>129</v>
      </c>
      <c r="J1290" t="s">
        <v>130</v>
      </c>
      <c r="K1290" t="s">
        <v>131</v>
      </c>
      <c r="L1290" t="s">
        <v>3951</v>
      </c>
      <c r="M1290" t="s">
        <v>3952</v>
      </c>
      <c r="N1290">
        <v>2.5870000000000002</v>
      </c>
      <c r="O1290">
        <v>0</v>
      </c>
      <c r="P1290">
        <v>67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173.35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3006260</v>
      </c>
      <c r="B1291">
        <v>1</v>
      </c>
      <c r="C1291" t="s">
        <v>106</v>
      </c>
      <c r="D1291" t="s">
        <v>121</v>
      </c>
      <c r="E1291" t="s">
        <v>153</v>
      </c>
      <c r="F1291" t="s">
        <v>3953</v>
      </c>
      <c r="G1291" t="s">
        <v>746</v>
      </c>
      <c r="H1291" t="s">
        <v>58</v>
      </c>
      <c r="I1291" t="s">
        <v>129</v>
      </c>
      <c r="J1291" t="s">
        <v>130</v>
      </c>
      <c r="K1291" t="s">
        <v>131</v>
      </c>
      <c r="L1291" t="s">
        <v>3954</v>
      </c>
      <c r="M1291" t="s">
        <v>3955</v>
      </c>
      <c r="N1291">
        <v>3.3279999999999998</v>
      </c>
      <c r="O1291">
        <v>0</v>
      </c>
      <c r="P1291">
        <v>337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1121.7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3002930</v>
      </c>
      <c r="B1292">
        <v>1</v>
      </c>
      <c r="C1292" t="s">
        <v>75</v>
      </c>
      <c r="D1292" t="s">
        <v>103</v>
      </c>
      <c r="E1292" t="s">
        <v>169</v>
      </c>
      <c r="F1292" t="s">
        <v>638</v>
      </c>
      <c r="G1292" t="s">
        <v>161</v>
      </c>
      <c r="H1292" t="s">
        <v>61</v>
      </c>
      <c r="I1292" t="s">
        <v>129</v>
      </c>
      <c r="J1292" t="s">
        <v>130</v>
      </c>
      <c r="K1292" t="s">
        <v>131</v>
      </c>
      <c r="L1292" t="s">
        <v>3956</v>
      </c>
      <c r="M1292" t="s">
        <v>3957</v>
      </c>
      <c r="N1292">
        <v>2.5110000000000001</v>
      </c>
      <c r="O1292">
        <v>0</v>
      </c>
      <c r="P1292">
        <v>273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685.57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3009519</v>
      </c>
      <c r="B1293">
        <v>1</v>
      </c>
      <c r="C1293" t="s">
        <v>106</v>
      </c>
      <c r="D1293" t="s">
        <v>108</v>
      </c>
      <c r="E1293" t="s">
        <v>145</v>
      </c>
      <c r="F1293" t="s">
        <v>3958</v>
      </c>
      <c r="G1293" t="s">
        <v>147</v>
      </c>
      <c r="H1293" t="s">
        <v>61</v>
      </c>
      <c r="I1293" t="s">
        <v>129</v>
      </c>
      <c r="J1293" t="s">
        <v>130</v>
      </c>
      <c r="K1293" t="s">
        <v>131</v>
      </c>
      <c r="L1293" t="s">
        <v>3959</v>
      </c>
      <c r="M1293" t="s">
        <v>3960</v>
      </c>
      <c r="N1293">
        <v>3.6829999999999998</v>
      </c>
      <c r="O1293">
        <v>0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3.68</v>
      </c>
      <c r="Y1293">
        <v>0</v>
      </c>
      <c r="Z1293">
        <v>0</v>
      </c>
    </row>
    <row r="1294" spans="1:26" x14ac:dyDescent="0.3">
      <c r="A1294">
        <v>3006007</v>
      </c>
      <c r="B1294">
        <v>1</v>
      </c>
      <c r="C1294" t="s">
        <v>106</v>
      </c>
      <c r="D1294" t="s">
        <v>119</v>
      </c>
      <c r="E1294" t="s">
        <v>169</v>
      </c>
      <c r="F1294" t="s">
        <v>3961</v>
      </c>
      <c r="G1294" t="s">
        <v>161</v>
      </c>
      <c r="H1294" t="s">
        <v>61</v>
      </c>
      <c r="I1294" t="s">
        <v>129</v>
      </c>
      <c r="J1294" t="s">
        <v>130</v>
      </c>
      <c r="K1294" t="s">
        <v>131</v>
      </c>
      <c r="L1294" t="s">
        <v>3962</v>
      </c>
      <c r="M1294" t="s">
        <v>3963</v>
      </c>
      <c r="N1294">
        <v>0.52300000000000002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36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18.82</v>
      </c>
    </row>
    <row r="1295" spans="1:26" x14ac:dyDescent="0.3">
      <c r="A1295">
        <v>3006118</v>
      </c>
      <c r="B1295">
        <v>1</v>
      </c>
      <c r="C1295" t="s">
        <v>75</v>
      </c>
      <c r="D1295" t="s">
        <v>100</v>
      </c>
      <c r="E1295" t="s">
        <v>145</v>
      </c>
      <c r="F1295" t="s">
        <v>3964</v>
      </c>
      <c r="G1295" t="s">
        <v>206</v>
      </c>
      <c r="H1295" t="s">
        <v>61</v>
      </c>
      <c r="I1295" t="s">
        <v>129</v>
      </c>
      <c r="J1295" t="s">
        <v>130</v>
      </c>
      <c r="K1295" t="s">
        <v>131</v>
      </c>
      <c r="L1295" t="s">
        <v>3965</v>
      </c>
      <c r="M1295" t="s">
        <v>3966</v>
      </c>
      <c r="N1295">
        <v>6.36</v>
      </c>
      <c r="O1295">
        <v>0</v>
      </c>
      <c r="P1295">
        <v>2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12.72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3008856</v>
      </c>
      <c r="B1296">
        <v>1</v>
      </c>
      <c r="C1296" t="s">
        <v>106</v>
      </c>
      <c r="D1296" t="s">
        <v>117</v>
      </c>
      <c r="E1296" t="s">
        <v>221</v>
      </c>
      <c r="F1296" t="s">
        <v>3967</v>
      </c>
      <c r="G1296" t="s">
        <v>128</v>
      </c>
      <c r="H1296" t="s">
        <v>58</v>
      </c>
      <c r="I1296" t="s">
        <v>129</v>
      </c>
      <c r="J1296" t="s">
        <v>130</v>
      </c>
      <c r="K1296" t="s">
        <v>131</v>
      </c>
      <c r="L1296" t="s">
        <v>3968</v>
      </c>
      <c r="M1296" t="s">
        <v>3969</v>
      </c>
      <c r="N1296">
        <v>0.71299999999999997</v>
      </c>
      <c r="O1296">
        <v>0</v>
      </c>
      <c r="P1296">
        <v>553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394.18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3011708</v>
      </c>
      <c r="B1297">
        <v>1</v>
      </c>
      <c r="C1297" t="s">
        <v>75</v>
      </c>
      <c r="D1297" t="s">
        <v>81</v>
      </c>
      <c r="E1297" t="s">
        <v>145</v>
      </c>
      <c r="F1297" t="s">
        <v>3441</v>
      </c>
      <c r="G1297" t="s">
        <v>206</v>
      </c>
      <c r="H1297" t="s">
        <v>61</v>
      </c>
      <c r="I1297" t="s">
        <v>129</v>
      </c>
      <c r="J1297" t="s">
        <v>130</v>
      </c>
      <c r="K1297" t="s">
        <v>131</v>
      </c>
      <c r="L1297" t="s">
        <v>3970</v>
      </c>
      <c r="M1297" t="s">
        <v>3971</v>
      </c>
      <c r="N1297">
        <v>3.6880000000000002</v>
      </c>
      <c r="O1297">
        <v>0</v>
      </c>
      <c r="P1297">
        <v>7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25.82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3011746</v>
      </c>
      <c r="B1298">
        <v>1</v>
      </c>
      <c r="C1298" t="s">
        <v>75</v>
      </c>
      <c r="D1298" t="s">
        <v>86</v>
      </c>
      <c r="E1298" t="s">
        <v>140</v>
      </c>
      <c r="F1298" t="s">
        <v>3972</v>
      </c>
      <c r="G1298" t="s">
        <v>161</v>
      </c>
      <c r="H1298" t="s">
        <v>61</v>
      </c>
      <c r="I1298" t="s">
        <v>129</v>
      </c>
      <c r="J1298" t="s">
        <v>130</v>
      </c>
      <c r="K1298" t="s">
        <v>131</v>
      </c>
      <c r="L1298" t="s">
        <v>3973</v>
      </c>
      <c r="M1298" t="s">
        <v>3974</v>
      </c>
      <c r="N1298">
        <v>0.747</v>
      </c>
      <c r="O1298">
        <v>0</v>
      </c>
      <c r="P1298">
        <v>120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89.58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3006265</v>
      </c>
      <c r="B1299">
        <v>1</v>
      </c>
      <c r="C1299" t="s">
        <v>75</v>
      </c>
      <c r="D1299" t="s">
        <v>95</v>
      </c>
      <c r="E1299" t="s">
        <v>145</v>
      </c>
      <c r="F1299" t="s">
        <v>3975</v>
      </c>
      <c r="G1299" t="s">
        <v>147</v>
      </c>
      <c r="H1299" t="s">
        <v>61</v>
      </c>
      <c r="I1299" t="s">
        <v>129</v>
      </c>
      <c r="J1299" t="s">
        <v>130</v>
      </c>
      <c r="K1299" t="s">
        <v>131</v>
      </c>
      <c r="L1299" t="s">
        <v>3976</v>
      </c>
      <c r="M1299" t="s">
        <v>3977</v>
      </c>
      <c r="N1299">
        <v>2.3159999999999998</v>
      </c>
      <c r="O1299">
        <v>0</v>
      </c>
      <c r="P1299">
        <v>2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4.63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3006271</v>
      </c>
      <c r="B1300">
        <v>1</v>
      </c>
      <c r="C1300" t="s">
        <v>106</v>
      </c>
      <c r="D1300" t="s">
        <v>108</v>
      </c>
      <c r="E1300" t="s">
        <v>221</v>
      </c>
      <c r="F1300" t="s">
        <v>3978</v>
      </c>
      <c r="G1300" t="s">
        <v>136</v>
      </c>
      <c r="H1300" t="s">
        <v>58</v>
      </c>
      <c r="I1300" t="s">
        <v>129</v>
      </c>
      <c r="J1300" t="s">
        <v>130</v>
      </c>
      <c r="K1300" t="s">
        <v>137</v>
      </c>
      <c r="L1300" t="s">
        <v>3979</v>
      </c>
      <c r="M1300" t="s">
        <v>3980</v>
      </c>
      <c r="N1300">
        <v>3.7160000000000002</v>
      </c>
      <c r="O1300">
        <v>21</v>
      </c>
      <c r="P1300">
        <v>74</v>
      </c>
      <c r="Q1300">
        <v>0</v>
      </c>
      <c r="R1300">
        <v>0</v>
      </c>
      <c r="S1300">
        <v>1</v>
      </c>
      <c r="T1300">
        <v>22</v>
      </c>
      <c r="U1300">
        <v>78.03</v>
      </c>
      <c r="V1300">
        <v>274.97000000000003</v>
      </c>
      <c r="W1300">
        <v>0</v>
      </c>
      <c r="X1300">
        <v>0</v>
      </c>
      <c r="Y1300">
        <v>3.72</v>
      </c>
      <c r="Z1300">
        <v>81.75</v>
      </c>
    </row>
    <row r="1301" spans="1:26" x14ac:dyDescent="0.3">
      <c r="A1301">
        <v>3004562</v>
      </c>
      <c r="B1301">
        <v>1</v>
      </c>
      <c r="C1301" t="s">
        <v>75</v>
      </c>
      <c r="D1301" t="s">
        <v>83</v>
      </c>
      <c r="E1301" t="s">
        <v>221</v>
      </c>
      <c r="F1301" t="s">
        <v>1957</v>
      </c>
      <c r="G1301" t="s">
        <v>374</v>
      </c>
      <c r="H1301" t="s">
        <v>58</v>
      </c>
      <c r="I1301" t="s">
        <v>129</v>
      </c>
      <c r="J1301" t="s">
        <v>130</v>
      </c>
      <c r="K1301" t="s">
        <v>137</v>
      </c>
      <c r="L1301" t="s">
        <v>3981</v>
      </c>
      <c r="M1301" t="s">
        <v>3982</v>
      </c>
      <c r="N1301">
        <v>1.4350000000000001</v>
      </c>
      <c r="O1301">
        <v>0</v>
      </c>
      <c r="P1301">
        <v>0</v>
      </c>
      <c r="Q1301">
        <v>21</v>
      </c>
      <c r="R1301">
        <v>56</v>
      </c>
      <c r="S1301">
        <v>0</v>
      </c>
      <c r="T1301">
        <v>0</v>
      </c>
      <c r="U1301">
        <v>0</v>
      </c>
      <c r="V1301">
        <v>0</v>
      </c>
      <c r="W1301">
        <v>30.14</v>
      </c>
      <c r="X1301">
        <v>80.36</v>
      </c>
      <c r="Y1301">
        <v>0</v>
      </c>
      <c r="Z1301">
        <v>0</v>
      </c>
    </row>
    <row r="1302" spans="1:26" x14ac:dyDescent="0.3">
      <c r="A1302">
        <v>3002252</v>
      </c>
      <c r="B1302">
        <v>1</v>
      </c>
      <c r="C1302" t="s">
        <v>75</v>
      </c>
      <c r="D1302" t="s">
        <v>85</v>
      </c>
      <c r="E1302" t="s">
        <v>126</v>
      </c>
      <c r="F1302" t="s">
        <v>3983</v>
      </c>
      <c r="G1302" t="s">
        <v>136</v>
      </c>
      <c r="H1302" t="s">
        <v>58</v>
      </c>
      <c r="I1302" t="s">
        <v>129</v>
      </c>
      <c r="J1302" t="s">
        <v>130</v>
      </c>
      <c r="K1302" t="s">
        <v>137</v>
      </c>
      <c r="L1302" t="s">
        <v>3984</v>
      </c>
      <c r="M1302" t="s">
        <v>3985</v>
      </c>
      <c r="N1302">
        <v>8.5340000000000007</v>
      </c>
      <c r="O1302">
        <v>0</v>
      </c>
      <c r="P1302">
        <v>0</v>
      </c>
      <c r="Q1302">
        <v>5</v>
      </c>
      <c r="R1302">
        <v>142</v>
      </c>
      <c r="S1302">
        <v>8</v>
      </c>
      <c r="T1302">
        <v>37</v>
      </c>
      <c r="U1302">
        <v>0</v>
      </c>
      <c r="V1302">
        <v>0</v>
      </c>
      <c r="W1302">
        <v>42.67</v>
      </c>
      <c r="X1302">
        <v>1211.77</v>
      </c>
      <c r="Y1302">
        <v>68.27</v>
      </c>
      <c r="Z1302">
        <v>315.74</v>
      </c>
    </row>
    <row r="1303" spans="1:26" x14ac:dyDescent="0.3">
      <c r="A1303">
        <v>3008084</v>
      </c>
      <c r="B1303">
        <v>1</v>
      </c>
      <c r="C1303" t="s">
        <v>75</v>
      </c>
      <c r="D1303" t="s">
        <v>92</v>
      </c>
      <c r="E1303" t="s">
        <v>221</v>
      </c>
      <c r="F1303" t="s">
        <v>3986</v>
      </c>
      <c r="G1303" t="s">
        <v>128</v>
      </c>
      <c r="H1303" t="s">
        <v>58</v>
      </c>
      <c r="I1303" t="s">
        <v>129</v>
      </c>
      <c r="J1303" t="s">
        <v>130</v>
      </c>
      <c r="K1303" t="s">
        <v>131</v>
      </c>
      <c r="L1303" t="s">
        <v>3987</v>
      </c>
      <c r="M1303" t="s">
        <v>3988</v>
      </c>
      <c r="N1303">
        <v>0.34100000000000003</v>
      </c>
      <c r="O1303">
        <v>39</v>
      </c>
      <c r="P1303">
        <v>327</v>
      </c>
      <c r="Q1303">
        <v>0</v>
      </c>
      <c r="R1303">
        <v>0</v>
      </c>
      <c r="S1303">
        <v>0</v>
      </c>
      <c r="T1303">
        <v>0</v>
      </c>
      <c r="U1303">
        <v>13.29</v>
      </c>
      <c r="V1303">
        <v>111.45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3006064</v>
      </c>
      <c r="B1304">
        <v>1</v>
      </c>
      <c r="C1304" t="s">
        <v>106</v>
      </c>
      <c r="D1304" t="s">
        <v>107</v>
      </c>
      <c r="E1304" t="s">
        <v>221</v>
      </c>
      <c r="F1304" t="s">
        <v>3989</v>
      </c>
      <c r="G1304" t="s">
        <v>128</v>
      </c>
      <c r="H1304" t="s">
        <v>58</v>
      </c>
      <c r="I1304" t="s">
        <v>129</v>
      </c>
      <c r="J1304" t="s">
        <v>130</v>
      </c>
      <c r="K1304" t="s">
        <v>131</v>
      </c>
      <c r="L1304" t="s">
        <v>3990</v>
      </c>
      <c r="M1304" t="s">
        <v>3991</v>
      </c>
      <c r="N1304">
        <v>0.20699999999999999</v>
      </c>
      <c r="O1304">
        <v>244</v>
      </c>
      <c r="P1304">
        <v>1614</v>
      </c>
      <c r="Q1304">
        <v>221</v>
      </c>
      <c r="R1304">
        <v>2045</v>
      </c>
      <c r="S1304">
        <v>59</v>
      </c>
      <c r="T1304">
        <v>868</v>
      </c>
      <c r="U1304">
        <v>50.56</v>
      </c>
      <c r="V1304">
        <v>334.46</v>
      </c>
      <c r="W1304">
        <v>45.8</v>
      </c>
      <c r="X1304">
        <v>423.77</v>
      </c>
      <c r="Y1304">
        <v>12.23</v>
      </c>
      <c r="Z1304">
        <v>179.87</v>
      </c>
    </row>
    <row r="1305" spans="1:26" x14ac:dyDescent="0.3">
      <c r="A1305">
        <v>3006245</v>
      </c>
      <c r="B1305">
        <v>1</v>
      </c>
      <c r="C1305" t="s">
        <v>106</v>
      </c>
      <c r="D1305" t="s">
        <v>122</v>
      </c>
      <c r="E1305" t="s">
        <v>145</v>
      </c>
      <c r="F1305" t="s">
        <v>3992</v>
      </c>
      <c r="G1305" t="s">
        <v>147</v>
      </c>
      <c r="H1305" t="s">
        <v>61</v>
      </c>
      <c r="I1305" t="s">
        <v>129</v>
      </c>
      <c r="J1305" t="s">
        <v>130</v>
      </c>
      <c r="K1305" t="s">
        <v>131</v>
      </c>
      <c r="L1305" t="s">
        <v>3993</v>
      </c>
      <c r="M1305" t="s">
        <v>3994</v>
      </c>
      <c r="N1305">
        <v>1.48</v>
      </c>
      <c r="O1305">
        <v>0</v>
      </c>
      <c r="P1305">
        <v>4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5.92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3011137</v>
      </c>
      <c r="B1306">
        <v>1</v>
      </c>
      <c r="C1306" t="s">
        <v>75</v>
      </c>
      <c r="D1306" t="s">
        <v>79</v>
      </c>
      <c r="E1306" t="s">
        <v>140</v>
      </c>
      <c r="F1306" t="s">
        <v>3995</v>
      </c>
      <c r="G1306" t="s">
        <v>142</v>
      </c>
      <c r="H1306" t="s">
        <v>61</v>
      </c>
      <c r="I1306" t="s">
        <v>129</v>
      </c>
      <c r="J1306" t="s">
        <v>130</v>
      </c>
      <c r="K1306" t="s">
        <v>131</v>
      </c>
      <c r="L1306" t="s">
        <v>3996</v>
      </c>
      <c r="M1306" t="s">
        <v>3997</v>
      </c>
      <c r="N1306">
        <v>4.9809999999999999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5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24.9</v>
      </c>
    </row>
    <row r="1307" spans="1:26" x14ac:dyDescent="0.3">
      <c r="A1307">
        <v>3011986</v>
      </c>
      <c r="B1307">
        <v>1</v>
      </c>
      <c r="C1307" t="s">
        <v>75</v>
      </c>
      <c r="D1307" t="s">
        <v>83</v>
      </c>
      <c r="E1307" t="s">
        <v>140</v>
      </c>
      <c r="F1307" t="s">
        <v>3998</v>
      </c>
      <c r="G1307" t="s">
        <v>161</v>
      </c>
      <c r="H1307" t="s">
        <v>61</v>
      </c>
      <c r="I1307" t="s">
        <v>129</v>
      </c>
      <c r="J1307" t="s">
        <v>130</v>
      </c>
      <c r="K1307" t="s">
        <v>131</v>
      </c>
      <c r="L1307" t="s">
        <v>3999</v>
      </c>
      <c r="M1307" t="s">
        <v>4000</v>
      </c>
      <c r="N1307">
        <v>9.3710000000000004</v>
      </c>
      <c r="O1307">
        <v>0</v>
      </c>
      <c r="P1307">
        <v>0</v>
      </c>
      <c r="Q1307">
        <v>0</v>
      </c>
      <c r="R1307">
        <v>7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65.599999999999994</v>
      </c>
      <c r="Y1307">
        <v>0</v>
      </c>
      <c r="Z1307">
        <v>0</v>
      </c>
    </row>
    <row r="1308" spans="1:26" x14ac:dyDescent="0.3">
      <c r="A1308">
        <v>3012458</v>
      </c>
      <c r="B1308">
        <v>1</v>
      </c>
      <c r="C1308" t="s">
        <v>75</v>
      </c>
      <c r="D1308" t="s">
        <v>95</v>
      </c>
      <c r="E1308" t="s">
        <v>145</v>
      </c>
      <c r="F1308" t="s">
        <v>4001</v>
      </c>
      <c r="G1308" t="s">
        <v>206</v>
      </c>
      <c r="H1308" t="s">
        <v>61</v>
      </c>
      <c r="I1308" t="s">
        <v>129</v>
      </c>
      <c r="J1308" t="s">
        <v>130</v>
      </c>
      <c r="K1308" t="s">
        <v>131</v>
      </c>
      <c r="L1308" t="s">
        <v>4002</v>
      </c>
      <c r="M1308" t="s">
        <v>4003</v>
      </c>
      <c r="N1308">
        <v>2.9009999999999998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2.9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3012283</v>
      </c>
      <c r="B1309">
        <v>1</v>
      </c>
      <c r="C1309" t="s">
        <v>75</v>
      </c>
      <c r="D1309" t="s">
        <v>92</v>
      </c>
      <c r="E1309" t="s">
        <v>153</v>
      </c>
      <c r="F1309" t="s">
        <v>4004</v>
      </c>
      <c r="G1309" t="s">
        <v>128</v>
      </c>
      <c r="H1309" t="s">
        <v>58</v>
      </c>
      <c r="I1309" t="s">
        <v>129</v>
      </c>
      <c r="J1309" t="s">
        <v>130</v>
      </c>
      <c r="K1309" t="s">
        <v>131</v>
      </c>
      <c r="L1309" t="s">
        <v>4005</v>
      </c>
      <c r="M1309" t="s">
        <v>4006</v>
      </c>
      <c r="N1309">
        <v>2.6869999999999998</v>
      </c>
      <c r="O1309">
        <v>14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37.619999999999997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3008059</v>
      </c>
      <c r="B1310">
        <v>1</v>
      </c>
      <c r="C1310" t="s">
        <v>75</v>
      </c>
      <c r="D1310" t="s">
        <v>79</v>
      </c>
      <c r="E1310" t="s">
        <v>126</v>
      </c>
      <c r="F1310" t="s">
        <v>4007</v>
      </c>
      <c r="G1310" t="s">
        <v>128</v>
      </c>
      <c r="H1310" t="s">
        <v>58</v>
      </c>
      <c r="I1310" t="s">
        <v>129</v>
      </c>
      <c r="J1310" t="s">
        <v>130</v>
      </c>
      <c r="K1310" t="s">
        <v>131</v>
      </c>
      <c r="L1310" t="s">
        <v>4008</v>
      </c>
      <c r="M1310" t="s">
        <v>4009</v>
      </c>
      <c r="N1310">
        <v>0.92200000000000004</v>
      </c>
      <c r="O1310">
        <v>44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40.57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3004523</v>
      </c>
      <c r="B1311">
        <v>1</v>
      </c>
      <c r="C1311" t="s">
        <v>75</v>
      </c>
      <c r="D1311" t="s">
        <v>99</v>
      </c>
      <c r="E1311" t="s">
        <v>221</v>
      </c>
      <c r="F1311" t="s">
        <v>4010</v>
      </c>
      <c r="G1311" t="s">
        <v>136</v>
      </c>
      <c r="H1311" t="s">
        <v>58</v>
      </c>
      <c r="I1311" t="s">
        <v>129</v>
      </c>
      <c r="J1311" t="s">
        <v>130</v>
      </c>
      <c r="K1311" t="s">
        <v>137</v>
      </c>
      <c r="L1311" t="s">
        <v>4011</v>
      </c>
      <c r="M1311" t="s">
        <v>4012</v>
      </c>
      <c r="N1311">
        <v>2.4790000000000001</v>
      </c>
      <c r="O1311">
        <v>9</v>
      </c>
      <c r="P1311">
        <v>716</v>
      </c>
      <c r="Q1311">
        <v>0</v>
      </c>
      <c r="R1311">
        <v>0</v>
      </c>
      <c r="S1311">
        <v>0</v>
      </c>
      <c r="T1311">
        <v>135</v>
      </c>
      <c r="U1311">
        <v>22.31</v>
      </c>
      <c r="V1311">
        <v>1774.88</v>
      </c>
      <c r="W1311">
        <v>0</v>
      </c>
      <c r="X1311">
        <v>0</v>
      </c>
      <c r="Y1311">
        <v>0</v>
      </c>
      <c r="Z1311">
        <v>334.65</v>
      </c>
    </row>
    <row r="1312" spans="1:26" x14ac:dyDescent="0.3">
      <c r="A1312">
        <v>3012012</v>
      </c>
      <c r="B1312">
        <v>1</v>
      </c>
      <c r="C1312" t="s">
        <v>106</v>
      </c>
      <c r="D1312" t="s">
        <v>108</v>
      </c>
      <c r="E1312" t="s">
        <v>221</v>
      </c>
      <c r="F1312" t="s">
        <v>4013</v>
      </c>
      <c r="G1312" t="s">
        <v>128</v>
      </c>
      <c r="H1312" t="s">
        <v>58</v>
      </c>
      <c r="I1312" t="s">
        <v>129</v>
      </c>
      <c r="J1312" t="s">
        <v>130</v>
      </c>
      <c r="K1312" t="s">
        <v>131</v>
      </c>
      <c r="L1312" t="s">
        <v>4014</v>
      </c>
      <c r="M1312" t="s">
        <v>4015</v>
      </c>
      <c r="N1312">
        <v>0.61599999999999999</v>
      </c>
      <c r="O1312">
        <v>21</v>
      </c>
      <c r="P1312">
        <v>74</v>
      </c>
      <c r="Q1312">
        <v>0</v>
      </c>
      <c r="R1312">
        <v>0</v>
      </c>
      <c r="S1312">
        <v>1</v>
      </c>
      <c r="T1312">
        <v>22</v>
      </c>
      <c r="U1312">
        <v>12.93</v>
      </c>
      <c r="V1312">
        <v>45.55</v>
      </c>
      <c r="W1312">
        <v>0</v>
      </c>
      <c r="X1312">
        <v>0</v>
      </c>
      <c r="Y1312">
        <v>0.62</v>
      </c>
      <c r="Z1312">
        <v>13.54</v>
      </c>
    </row>
    <row r="1313" spans="1:26" x14ac:dyDescent="0.3">
      <c r="A1313">
        <v>3004134</v>
      </c>
      <c r="B1313">
        <v>1</v>
      </c>
      <c r="C1313" t="s">
        <v>106</v>
      </c>
      <c r="D1313" t="s">
        <v>121</v>
      </c>
      <c r="E1313" t="s">
        <v>169</v>
      </c>
      <c r="F1313" t="s">
        <v>4016</v>
      </c>
      <c r="G1313" t="s">
        <v>171</v>
      </c>
      <c r="H1313" t="s">
        <v>61</v>
      </c>
      <c r="I1313" t="s">
        <v>129</v>
      </c>
      <c r="J1313" t="s">
        <v>130</v>
      </c>
      <c r="K1313" t="s">
        <v>131</v>
      </c>
      <c r="L1313" t="s">
        <v>4017</v>
      </c>
      <c r="M1313" t="s">
        <v>4018</v>
      </c>
      <c r="N1313">
        <v>2.0510000000000002</v>
      </c>
      <c r="O1313">
        <v>0</v>
      </c>
      <c r="P1313">
        <v>1044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2141.09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3011160</v>
      </c>
      <c r="B1314">
        <v>1</v>
      </c>
      <c r="C1314" t="s">
        <v>75</v>
      </c>
      <c r="D1314" t="s">
        <v>102</v>
      </c>
      <c r="E1314" t="s">
        <v>140</v>
      </c>
      <c r="F1314" t="s">
        <v>4019</v>
      </c>
      <c r="G1314" t="s">
        <v>142</v>
      </c>
      <c r="H1314" t="s">
        <v>61</v>
      </c>
      <c r="I1314" t="s">
        <v>129</v>
      </c>
      <c r="J1314" t="s">
        <v>130</v>
      </c>
      <c r="K1314" t="s">
        <v>131</v>
      </c>
      <c r="L1314" t="s">
        <v>4020</v>
      </c>
      <c r="M1314" t="s">
        <v>4021</v>
      </c>
      <c r="N1314">
        <v>1.0349999999999999</v>
      </c>
      <c r="O1314">
        <v>0</v>
      </c>
      <c r="P1314">
        <v>28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28.98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3012435</v>
      </c>
      <c r="B1315">
        <v>1</v>
      </c>
      <c r="C1315" t="s">
        <v>75</v>
      </c>
      <c r="D1315" t="s">
        <v>77</v>
      </c>
      <c r="E1315" t="s">
        <v>145</v>
      </c>
      <c r="F1315" t="s">
        <v>4022</v>
      </c>
      <c r="G1315" t="s">
        <v>147</v>
      </c>
      <c r="H1315" t="s">
        <v>61</v>
      </c>
      <c r="I1315" t="s">
        <v>129</v>
      </c>
      <c r="J1315" t="s">
        <v>130</v>
      </c>
      <c r="K1315" t="s">
        <v>131</v>
      </c>
      <c r="L1315" t="s">
        <v>4023</v>
      </c>
      <c r="M1315" t="s">
        <v>4024</v>
      </c>
      <c r="N1315">
        <v>2.198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2.2000000000000002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3007108</v>
      </c>
      <c r="B1316">
        <v>1</v>
      </c>
      <c r="C1316" t="s">
        <v>75</v>
      </c>
      <c r="D1316" t="s">
        <v>82</v>
      </c>
      <c r="E1316" t="s">
        <v>169</v>
      </c>
      <c r="F1316" t="s">
        <v>4025</v>
      </c>
      <c r="G1316" t="s">
        <v>171</v>
      </c>
      <c r="H1316" t="s">
        <v>61</v>
      </c>
      <c r="I1316" t="s">
        <v>129</v>
      </c>
      <c r="J1316" t="s">
        <v>130</v>
      </c>
      <c r="K1316" t="s">
        <v>131</v>
      </c>
      <c r="L1316" t="s">
        <v>4026</v>
      </c>
      <c r="M1316" t="s">
        <v>4027</v>
      </c>
      <c r="N1316">
        <v>2.7949999999999999</v>
      </c>
      <c r="O1316">
        <v>0</v>
      </c>
      <c r="P1316">
        <v>97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271.14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3011073</v>
      </c>
      <c r="B1317">
        <v>1</v>
      </c>
      <c r="C1317" t="s">
        <v>75</v>
      </c>
      <c r="D1317" t="s">
        <v>104</v>
      </c>
      <c r="E1317" t="s">
        <v>140</v>
      </c>
      <c r="F1317" t="s">
        <v>4028</v>
      </c>
      <c r="G1317" t="s">
        <v>142</v>
      </c>
      <c r="H1317" t="s">
        <v>61</v>
      </c>
      <c r="I1317" t="s">
        <v>129</v>
      </c>
      <c r="J1317" t="s">
        <v>130</v>
      </c>
      <c r="K1317" t="s">
        <v>131</v>
      </c>
      <c r="L1317" t="s">
        <v>4029</v>
      </c>
      <c r="M1317" t="s">
        <v>4030</v>
      </c>
      <c r="N1317">
        <v>6.9660000000000002</v>
      </c>
      <c r="O1317">
        <v>0</v>
      </c>
      <c r="P1317">
        <v>32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222.92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3011057</v>
      </c>
      <c r="B1318">
        <v>1</v>
      </c>
      <c r="C1318" t="s">
        <v>75</v>
      </c>
      <c r="D1318" t="s">
        <v>76</v>
      </c>
      <c r="E1318" t="s">
        <v>164</v>
      </c>
      <c r="F1318" t="s">
        <v>506</v>
      </c>
      <c r="G1318" t="s">
        <v>142</v>
      </c>
      <c r="H1318" t="s">
        <v>61</v>
      </c>
      <c r="I1318" t="s">
        <v>129</v>
      </c>
      <c r="J1318" t="s">
        <v>130</v>
      </c>
      <c r="K1318" t="s">
        <v>131</v>
      </c>
      <c r="L1318" t="s">
        <v>4031</v>
      </c>
      <c r="M1318" t="s">
        <v>4032</v>
      </c>
      <c r="N1318">
        <v>1.331</v>
      </c>
      <c r="O1318">
        <v>0</v>
      </c>
      <c r="P1318">
        <v>120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159.77000000000001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3006279</v>
      </c>
      <c r="B1319">
        <v>1</v>
      </c>
      <c r="C1319" t="s">
        <v>75</v>
      </c>
      <c r="D1319" t="s">
        <v>103</v>
      </c>
      <c r="E1319" t="s">
        <v>145</v>
      </c>
      <c r="F1319" t="s">
        <v>4033</v>
      </c>
      <c r="G1319" t="s">
        <v>147</v>
      </c>
      <c r="H1319" t="s">
        <v>61</v>
      </c>
      <c r="I1319" t="s">
        <v>129</v>
      </c>
      <c r="J1319" t="s">
        <v>130</v>
      </c>
      <c r="K1319" t="s">
        <v>131</v>
      </c>
      <c r="L1319" t="s">
        <v>4034</v>
      </c>
      <c r="M1319" t="s">
        <v>4035</v>
      </c>
      <c r="N1319">
        <v>1.6930000000000001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1.69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3012453</v>
      </c>
      <c r="B1320">
        <v>1</v>
      </c>
      <c r="C1320" t="s">
        <v>106</v>
      </c>
      <c r="D1320" t="s">
        <v>120</v>
      </c>
      <c r="E1320" t="s">
        <v>164</v>
      </c>
      <c r="F1320" t="s">
        <v>4036</v>
      </c>
      <c r="G1320" t="s">
        <v>185</v>
      </c>
      <c r="H1320" t="s">
        <v>61</v>
      </c>
      <c r="I1320" t="s">
        <v>129</v>
      </c>
      <c r="J1320" t="s">
        <v>130</v>
      </c>
      <c r="K1320" t="s">
        <v>131</v>
      </c>
      <c r="L1320" t="s">
        <v>4037</v>
      </c>
      <c r="M1320" t="s">
        <v>4038</v>
      </c>
      <c r="N1320">
        <v>1.661</v>
      </c>
      <c r="O1320">
        <v>0</v>
      </c>
      <c r="P1320">
        <v>40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66.430000000000007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3007008</v>
      </c>
      <c r="B1321">
        <v>1</v>
      </c>
      <c r="C1321" t="s">
        <v>75</v>
      </c>
      <c r="D1321" t="s">
        <v>81</v>
      </c>
      <c r="E1321" t="s">
        <v>153</v>
      </c>
      <c r="F1321" t="s">
        <v>4039</v>
      </c>
      <c r="G1321" t="s">
        <v>128</v>
      </c>
      <c r="H1321" t="s">
        <v>58</v>
      </c>
      <c r="I1321" t="s">
        <v>129</v>
      </c>
      <c r="J1321" t="s">
        <v>130</v>
      </c>
      <c r="K1321" t="s">
        <v>131</v>
      </c>
      <c r="L1321" t="s">
        <v>4040</v>
      </c>
      <c r="M1321" t="s">
        <v>4041</v>
      </c>
      <c r="N1321">
        <v>0.29599999999999999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0.3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3010915</v>
      </c>
      <c r="B1322">
        <v>1</v>
      </c>
      <c r="C1322" t="s">
        <v>75</v>
      </c>
      <c r="D1322" t="s">
        <v>83</v>
      </c>
      <c r="E1322" t="s">
        <v>140</v>
      </c>
      <c r="F1322" t="s">
        <v>4042</v>
      </c>
      <c r="G1322" t="s">
        <v>142</v>
      </c>
      <c r="H1322" t="s">
        <v>61</v>
      </c>
      <c r="I1322" t="s">
        <v>129</v>
      </c>
      <c r="J1322" t="s">
        <v>130</v>
      </c>
      <c r="K1322" t="s">
        <v>131</v>
      </c>
      <c r="L1322" t="s">
        <v>4043</v>
      </c>
      <c r="M1322" t="s">
        <v>4044</v>
      </c>
      <c r="N1322">
        <v>5.0149999999999997</v>
      </c>
      <c r="O1322">
        <v>0</v>
      </c>
      <c r="P1322">
        <v>0</v>
      </c>
      <c r="Q1322">
        <v>0</v>
      </c>
      <c r="R1322">
        <v>72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361.08</v>
      </c>
      <c r="Y1322">
        <v>0</v>
      </c>
      <c r="Z1322">
        <v>0</v>
      </c>
    </row>
    <row r="1323" spans="1:26" x14ac:dyDescent="0.3">
      <c r="A1323">
        <v>3010910</v>
      </c>
      <c r="B1323">
        <v>1</v>
      </c>
      <c r="C1323" t="s">
        <v>75</v>
      </c>
      <c r="D1323" t="s">
        <v>90</v>
      </c>
      <c r="E1323" t="s">
        <v>140</v>
      </c>
      <c r="F1323" t="s">
        <v>4045</v>
      </c>
      <c r="G1323" t="s">
        <v>142</v>
      </c>
      <c r="H1323" t="s">
        <v>61</v>
      </c>
      <c r="I1323" t="s">
        <v>129</v>
      </c>
      <c r="J1323" t="s">
        <v>130</v>
      </c>
      <c r="K1323" t="s">
        <v>131</v>
      </c>
      <c r="L1323" t="s">
        <v>4046</v>
      </c>
      <c r="M1323" t="s">
        <v>4047</v>
      </c>
      <c r="N1323">
        <v>3.403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9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30.62</v>
      </c>
    </row>
    <row r="1324" spans="1:26" x14ac:dyDescent="0.3">
      <c r="A1324">
        <v>3009488</v>
      </c>
      <c r="B1324">
        <v>1</v>
      </c>
      <c r="C1324" t="s">
        <v>75</v>
      </c>
      <c r="D1324" t="s">
        <v>81</v>
      </c>
      <c r="E1324" t="s">
        <v>169</v>
      </c>
      <c r="F1324" t="s">
        <v>4048</v>
      </c>
      <c r="G1324" t="s">
        <v>161</v>
      </c>
      <c r="H1324" t="s">
        <v>61</v>
      </c>
      <c r="I1324" t="s">
        <v>129</v>
      </c>
      <c r="J1324" t="s">
        <v>130</v>
      </c>
      <c r="K1324" t="s">
        <v>131</v>
      </c>
      <c r="L1324" t="s">
        <v>4049</v>
      </c>
      <c r="M1324" t="s">
        <v>4050</v>
      </c>
      <c r="N1324">
        <v>1.8779999999999999</v>
      </c>
      <c r="O1324">
        <v>0</v>
      </c>
      <c r="P1324">
        <v>73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137.12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3012303</v>
      </c>
      <c r="B1325">
        <v>1</v>
      </c>
      <c r="C1325" t="s">
        <v>106</v>
      </c>
      <c r="D1325" t="s">
        <v>117</v>
      </c>
      <c r="E1325" t="s">
        <v>153</v>
      </c>
      <c r="F1325" t="s">
        <v>4051</v>
      </c>
      <c r="G1325" t="s">
        <v>746</v>
      </c>
      <c r="H1325" t="s">
        <v>58</v>
      </c>
      <c r="I1325" t="s">
        <v>129</v>
      </c>
      <c r="J1325" t="s">
        <v>130</v>
      </c>
      <c r="K1325" t="s">
        <v>131</v>
      </c>
      <c r="L1325" t="s">
        <v>4052</v>
      </c>
      <c r="M1325" t="s">
        <v>4053</v>
      </c>
      <c r="N1325">
        <v>3.9079999999999999</v>
      </c>
      <c r="O1325">
        <v>2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7.82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3011656</v>
      </c>
      <c r="B1326">
        <v>1</v>
      </c>
      <c r="C1326" t="s">
        <v>75</v>
      </c>
      <c r="D1326" t="s">
        <v>102</v>
      </c>
      <c r="E1326" t="s">
        <v>169</v>
      </c>
      <c r="F1326" t="s">
        <v>4054</v>
      </c>
      <c r="G1326" t="s">
        <v>171</v>
      </c>
      <c r="H1326" t="s">
        <v>61</v>
      </c>
      <c r="I1326" t="s">
        <v>129</v>
      </c>
      <c r="J1326" t="s">
        <v>130</v>
      </c>
      <c r="K1326" t="s">
        <v>131</v>
      </c>
      <c r="L1326" t="s">
        <v>4055</v>
      </c>
      <c r="M1326" t="s">
        <v>4056</v>
      </c>
      <c r="N1326">
        <v>0.80700000000000005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91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73.41</v>
      </c>
    </row>
    <row r="1327" spans="1:26" x14ac:dyDescent="0.3">
      <c r="A1327">
        <v>3010980</v>
      </c>
      <c r="B1327">
        <v>1</v>
      </c>
      <c r="C1327" t="s">
        <v>106</v>
      </c>
      <c r="D1327" t="s">
        <v>108</v>
      </c>
      <c r="E1327" t="s">
        <v>126</v>
      </c>
      <c r="F1327" t="s">
        <v>4057</v>
      </c>
      <c r="G1327" t="s">
        <v>128</v>
      </c>
      <c r="H1327" t="s">
        <v>58</v>
      </c>
      <c r="I1327" t="s">
        <v>129</v>
      </c>
      <c r="J1327" t="s">
        <v>130</v>
      </c>
      <c r="K1327" t="s">
        <v>131</v>
      </c>
      <c r="L1327" t="s">
        <v>4058</v>
      </c>
      <c r="M1327" t="s">
        <v>4059</v>
      </c>
      <c r="N1327">
        <v>1.8440000000000001</v>
      </c>
      <c r="O1327">
        <v>0</v>
      </c>
      <c r="P1327">
        <v>0</v>
      </c>
      <c r="Q1327">
        <v>0</v>
      </c>
      <c r="R1327">
        <v>242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446.29</v>
      </c>
      <c r="Y1327">
        <v>0</v>
      </c>
      <c r="Z1327">
        <v>0</v>
      </c>
    </row>
    <row r="1328" spans="1:26" x14ac:dyDescent="0.3">
      <c r="A1328">
        <v>3004414</v>
      </c>
      <c r="B1328">
        <v>1</v>
      </c>
      <c r="C1328" t="s">
        <v>75</v>
      </c>
      <c r="D1328" t="s">
        <v>85</v>
      </c>
      <c r="E1328" t="s">
        <v>126</v>
      </c>
      <c r="F1328" t="s">
        <v>4060</v>
      </c>
      <c r="G1328" t="s">
        <v>136</v>
      </c>
      <c r="H1328" t="s">
        <v>58</v>
      </c>
      <c r="I1328" t="s">
        <v>129</v>
      </c>
      <c r="J1328" t="s">
        <v>130</v>
      </c>
      <c r="K1328" t="s">
        <v>137</v>
      </c>
      <c r="L1328" t="s">
        <v>4061</v>
      </c>
      <c r="M1328" t="s">
        <v>4062</v>
      </c>
      <c r="N1328">
        <v>1.8819999999999999</v>
      </c>
      <c r="O1328">
        <v>0</v>
      </c>
      <c r="P1328">
        <v>0</v>
      </c>
      <c r="Q1328">
        <v>7</v>
      </c>
      <c r="R1328">
        <v>220</v>
      </c>
      <c r="S1328">
        <v>56</v>
      </c>
      <c r="T1328">
        <v>213</v>
      </c>
      <c r="U1328">
        <v>0</v>
      </c>
      <c r="V1328">
        <v>0</v>
      </c>
      <c r="W1328">
        <v>13.17</v>
      </c>
      <c r="X1328">
        <v>413.97</v>
      </c>
      <c r="Y1328">
        <v>105.37</v>
      </c>
      <c r="Z1328">
        <v>400.8</v>
      </c>
    </row>
    <row r="1329" spans="1:26" x14ac:dyDescent="0.3">
      <c r="A1329">
        <v>3011055</v>
      </c>
      <c r="B1329">
        <v>1</v>
      </c>
      <c r="C1329" t="s">
        <v>75</v>
      </c>
      <c r="D1329" t="s">
        <v>99</v>
      </c>
      <c r="E1329" t="s">
        <v>140</v>
      </c>
      <c r="F1329" t="s">
        <v>4063</v>
      </c>
      <c r="G1329" t="s">
        <v>142</v>
      </c>
      <c r="H1329" t="s">
        <v>61</v>
      </c>
      <c r="I1329" t="s">
        <v>129</v>
      </c>
      <c r="J1329" t="s">
        <v>130</v>
      </c>
      <c r="K1329" t="s">
        <v>131</v>
      </c>
      <c r="L1329" t="s">
        <v>4064</v>
      </c>
      <c r="M1329" t="s">
        <v>4065</v>
      </c>
      <c r="N1329">
        <v>3.1760000000000002</v>
      </c>
      <c r="O1329">
        <v>0</v>
      </c>
      <c r="P1329">
        <v>10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31.76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3012274</v>
      </c>
      <c r="B1330">
        <v>1</v>
      </c>
      <c r="C1330" t="s">
        <v>106</v>
      </c>
      <c r="D1330" t="s">
        <v>120</v>
      </c>
      <c r="E1330" t="s">
        <v>126</v>
      </c>
      <c r="F1330" t="s">
        <v>1559</v>
      </c>
      <c r="G1330" t="s">
        <v>128</v>
      </c>
      <c r="H1330" t="s">
        <v>58</v>
      </c>
      <c r="I1330" t="s">
        <v>129</v>
      </c>
      <c r="J1330" t="s">
        <v>130</v>
      </c>
      <c r="K1330" t="s">
        <v>131</v>
      </c>
      <c r="L1330" t="s">
        <v>4066</v>
      </c>
      <c r="M1330" t="s">
        <v>4067</v>
      </c>
      <c r="N1330">
        <v>3.073</v>
      </c>
      <c r="O1330">
        <v>143</v>
      </c>
      <c r="P1330">
        <v>6</v>
      </c>
      <c r="Q1330">
        <v>0</v>
      </c>
      <c r="R1330">
        <v>0</v>
      </c>
      <c r="S1330">
        <v>0</v>
      </c>
      <c r="T1330">
        <v>0</v>
      </c>
      <c r="U1330">
        <v>439.48</v>
      </c>
      <c r="V1330">
        <v>18.440000000000001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3011492</v>
      </c>
      <c r="B1331">
        <v>1</v>
      </c>
      <c r="C1331" t="s">
        <v>75</v>
      </c>
      <c r="D1331" t="s">
        <v>103</v>
      </c>
      <c r="E1331" t="s">
        <v>145</v>
      </c>
      <c r="F1331" t="s">
        <v>2314</v>
      </c>
      <c r="G1331" t="s">
        <v>206</v>
      </c>
      <c r="H1331" t="s">
        <v>61</v>
      </c>
      <c r="I1331" t="s">
        <v>129</v>
      </c>
      <c r="J1331" t="s">
        <v>130</v>
      </c>
      <c r="K1331" t="s">
        <v>131</v>
      </c>
      <c r="L1331" t="s">
        <v>4068</v>
      </c>
      <c r="M1331" t="s">
        <v>4069</v>
      </c>
      <c r="N1331">
        <v>2.1059999999999999</v>
      </c>
      <c r="O1331">
        <v>0</v>
      </c>
      <c r="P1331">
        <v>6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12.64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3001448</v>
      </c>
      <c r="B1332">
        <v>1</v>
      </c>
      <c r="C1332" t="s">
        <v>75</v>
      </c>
      <c r="D1332" t="s">
        <v>74</v>
      </c>
      <c r="E1332" t="s">
        <v>140</v>
      </c>
      <c r="F1332" t="s">
        <v>4070</v>
      </c>
      <c r="G1332" t="s">
        <v>142</v>
      </c>
      <c r="H1332" t="s">
        <v>61</v>
      </c>
      <c r="I1332" t="s">
        <v>129</v>
      </c>
      <c r="J1332" t="s">
        <v>130</v>
      </c>
      <c r="K1332" t="s">
        <v>131</v>
      </c>
      <c r="L1332" t="s">
        <v>4071</v>
      </c>
      <c r="M1332" t="s">
        <v>4072</v>
      </c>
      <c r="N1332">
        <v>8.5719999999999992</v>
      </c>
      <c r="O1332">
        <v>0</v>
      </c>
      <c r="P1332">
        <v>50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428.59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3008523</v>
      </c>
      <c r="B1333">
        <v>1</v>
      </c>
      <c r="C1333" t="s">
        <v>75</v>
      </c>
      <c r="D1333" t="s">
        <v>97</v>
      </c>
      <c r="E1333" t="s">
        <v>153</v>
      </c>
      <c r="F1333" t="s">
        <v>4073</v>
      </c>
      <c r="G1333" t="s">
        <v>128</v>
      </c>
      <c r="H1333" t="s">
        <v>58</v>
      </c>
      <c r="I1333" t="s">
        <v>129</v>
      </c>
      <c r="J1333" t="s">
        <v>130</v>
      </c>
      <c r="K1333" t="s">
        <v>131</v>
      </c>
      <c r="L1333" t="s">
        <v>4074</v>
      </c>
      <c r="M1333" t="s">
        <v>4075</v>
      </c>
      <c r="N1333">
        <v>9.375</v>
      </c>
      <c r="O1333">
        <v>2</v>
      </c>
      <c r="P1333">
        <v>29</v>
      </c>
      <c r="Q1333">
        <v>0</v>
      </c>
      <c r="R1333">
        <v>0</v>
      </c>
      <c r="S1333">
        <v>0</v>
      </c>
      <c r="T1333">
        <v>0</v>
      </c>
      <c r="U1333">
        <v>18.75</v>
      </c>
      <c r="V1333">
        <v>271.88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3011183</v>
      </c>
      <c r="B1334">
        <v>1</v>
      </c>
      <c r="C1334" t="s">
        <v>75</v>
      </c>
      <c r="D1334" t="s">
        <v>96</v>
      </c>
      <c r="E1334" t="s">
        <v>221</v>
      </c>
      <c r="F1334" t="s">
        <v>4076</v>
      </c>
      <c r="G1334" t="s">
        <v>128</v>
      </c>
      <c r="H1334" t="s">
        <v>58</v>
      </c>
      <c r="I1334" t="s">
        <v>129</v>
      </c>
      <c r="J1334" t="s">
        <v>130</v>
      </c>
      <c r="K1334" t="s">
        <v>131</v>
      </c>
      <c r="L1334" t="s">
        <v>4077</v>
      </c>
      <c r="M1334" t="s">
        <v>4078</v>
      </c>
      <c r="N1334">
        <v>0.67800000000000005</v>
      </c>
      <c r="O1334">
        <v>32</v>
      </c>
      <c r="P1334">
        <v>2374</v>
      </c>
      <c r="Q1334">
        <v>0</v>
      </c>
      <c r="R1334">
        <v>0</v>
      </c>
      <c r="S1334">
        <v>0</v>
      </c>
      <c r="T1334">
        <v>0</v>
      </c>
      <c r="U1334">
        <v>21.68</v>
      </c>
      <c r="V1334">
        <v>1608.39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3010897</v>
      </c>
      <c r="B1335">
        <v>1</v>
      </c>
      <c r="C1335" t="s">
        <v>75</v>
      </c>
      <c r="D1335" t="s">
        <v>87</v>
      </c>
      <c r="E1335" t="s">
        <v>145</v>
      </c>
      <c r="F1335" t="s">
        <v>4079</v>
      </c>
      <c r="G1335" t="s">
        <v>206</v>
      </c>
      <c r="H1335" t="s">
        <v>61</v>
      </c>
      <c r="I1335" t="s">
        <v>129</v>
      </c>
      <c r="J1335" t="s">
        <v>130</v>
      </c>
      <c r="K1335" t="s">
        <v>131</v>
      </c>
      <c r="L1335" t="s">
        <v>4080</v>
      </c>
      <c r="M1335" t="s">
        <v>4081</v>
      </c>
      <c r="N1335">
        <v>6.3330000000000002</v>
      </c>
      <c r="O1335">
        <v>0</v>
      </c>
      <c r="P1335">
        <v>3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19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3012305</v>
      </c>
      <c r="B1336">
        <v>1</v>
      </c>
      <c r="C1336" t="s">
        <v>75</v>
      </c>
      <c r="D1336" t="s">
        <v>93</v>
      </c>
      <c r="E1336" t="s">
        <v>221</v>
      </c>
      <c r="F1336" t="s">
        <v>4082</v>
      </c>
      <c r="G1336" t="s">
        <v>161</v>
      </c>
      <c r="H1336" t="s">
        <v>58</v>
      </c>
      <c r="I1336" t="s">
        <v>129</v>
      </c>
      <c r="J1336" t="s">
        <v>130</v>
      </c>
      <c r="K1336" t="s">
        <v>131</v>
      </c>
      <c r="L1336" t="s">
        <v>4083</v>
      </c>
      <c r="M1336" t="s">
        <v>4084</v>
      </c>
      <c r="N1336">
        <v>0.74199999999999999</v>
      </c>
      <c r="O1336">
        <v>0</v>
      </c>
      <c r="P1336">
        <v>0</v>
      </c>
      <c r="Q1336">
        <v>10</v>
      </c>
      <c r="R1336">
        <v>428</v>
      </c>
      <c r="S1336">
        <v>2</v>
      </c>
      <c r="T1336">
        <v>762</v>
      </c>
      <c r="U1336">
        <v>0</v>
      </c>
      <c r="V1336">
        <v>0</v>
      </c>
      <c r="W1336">
        <v>7.42</v>
      </c>
      <c r="X1336">
        <v>317.7</v>
      </c>
      <c r="Y1336">
        <v>1.48</v>
      </c>
      <c r="Z1336">
        <v>565.62</v>
      </c>
    </row>
    <row r="1337" spans="1:26" x14ac:dyDescent="0.3">
      <c r="A1337">
        <v>3010968</v>
      </c>
      <c r="B1337">
        <v>1</v>
      </c>
      <c r="C1337" t="s">
        <v>75</v>
      </c>
      <c r="D1337" t="s">
        <v>77</v>
      </c>
      <c r="E1337" t="s">
        <v>126</v>
      </c>
      <c r="F1337" t="s">
        <v>4085</v>
      </c>
      <c r="G1337" t="s">
        <v>128</v>
      </c>
      <c r="H1337" t="s">
        <v>58</v>
      </c>
      <c r="I1337" t="s">
        <v>129</v>
      </c>
      <c r="J1337" t="s">
        <v>130</v>
      </c>
      <c r="K1337" t="s">
        <v>131</v>
      </c>
      <c r="L1337" t="s">
        <v>4086</v>
      </c>
      <c r="M1337" t="s">
        <v>4087</v>
      </c>
      <c r="N1337">
        <v>0.76100000000000001</v>
      </c>
      <c r="O1337">
        <v>0</v>
      </c>
      <c r="P1337">
        <v>0</v>
      </c>
      <c r="Q1337">
        <v>0</v>
      </c>
      <c r="R1337">
        <v>0</v>
      </c>
      <c r="S1337">
        <v>1</v>
      </c>
      <c r="T1337">
        <v>624</v>
      </c>
      <c r="U1337">
        <v>0</v>
      </c>
      <c r="V1337">
        <v>0</v>
      </c>
      <c r="W1337">
        <v>0</v>
      </c>
      <c r="X1337">
        <v>0</v>
      </c>
      <c r="Y1337">
        <v>0.76</v>
      </c>
      <c r="Z1337">
        <v>474.66</v>
      </c>
    </row>
    <row r="1338" spans="1:26" x14ac:dyDescent="0.3">
      <c r="A1338">
        <v>3010977</v>
      </c>
      <c r="B1338">
        <v>1</v>
      </c>
      <c r="C1338" t="s">
        <v>75</v>
      </c>
      <c r="D1338" t="s">
        <v>99</v>
      </c>
      <c r="E1338" t="s">
        <v>221</v>
      </c>
      <c r="F1338" t="s">
        <v>4088</v>
      </c>
      <c r="G1338" t="s">
        <v>128</v>
      </c>
      <c r="H1338" t="s">
        <v>58</v>
      </c>
      <c r="I1338" t="s">
        <v>129</v>
      </c>
      <c r="J1338" t="s">
        <v>130</v>
      </c>
      <c r="K1338" t="s">
        <v>131</v>
      </c>
      <c r="L1338" t="s">
        <v>4089</v>
      </c>
      <c r="M1338" t="s">
        <v>4090</v>
      </c>
      <c r="N1338">
        <v>0.22</v>
      </c>
      <c r="O1338">
        <v>0</v>
      </c>
      <c r="P1338">
        <v>0</v>
      </c>
      <c r="Q1338">
        <v>0</v>
      </c>
      <c r="R1338">
        <v>3</v>
      </c>
      <c r="S1338">
        <v>3</v>
      </c>
      <c r="T1338">
        <v>1120</v>
      </c>
      <c r="U1338">
        <v>0</v>
      </c>
      <c r="V1338">
        <v>0</v>
      </c>
      <c r="W1338">
        <v>0</v>
      </c>
      <c r="X1338">
        <v>0.66</v>
      </c>
      <c r="Y1338">
        <v>0.66</v>
      </c>
      <c r="Z1338">
        <v>246.71</v>
      </c>
    </row>
    <row r="1339" spans="1:26" x14ac:dyDescent="0.3">
      <c r="A1339">
        <v>3006164</v>
      </c>
      <c r="B1339">
        <v>1</v>
      </c>
      <c r="C1339" t="s">
        <v>75</v>
      </c>
      <c r="D1339" t="s">
        <v>79</v>
      </c>
      <c r="E1339" t="s">
        <v>145</v>
      </c>
      <c r="F1339" t="s">
        <v>4091</v>
      </c>
      <c r="G1339" t="s">
        <v>206</v>
      </c>
      <c r="H1339" t="s">
        <v>61</v>
      </c>
      <c r="I1339" t="s">
        <v>129</v>
      </c>
      <c r="J1339" t="s">
        <v>130</v>
      </c>
      <c r="K1339" t="s">
        <v>131</v>
      </c>
      <c r="L1339" t="s">
        <v>4092</v>
      </c>
      <c r="M1339" t="s">
        <v>4093</v>
      </c>
      <c r="N1339">
        <v>5.1150000000000002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5.1100000000000003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3011736</v>
      </c>
      <c r="B1340">
        <v>1</v>
      </c>
      <c r="C1340" t="s">
        <v>75</v>
      </c>
      <c r="D1340" t="s">
        <v>90</v>
      </c>
      <c r="E1340" t="s">
        <v>145</v>
      </c>
      <c r="F1340" t="s">
        <v>4094</v>
      </c>
      <c r="G1340" t="s">
        <v>147</v>
      </c>
      <c r="H1340" t="s">
        <v>61</v>
      </c>
      <c r="I1340" t="s">
        <v>129</v>
      </c>
      <c r="J1340" t="s">
        <v>130</v>
      </c>
      <c r="K1340" t="s">
        <v>131</v>
      </c>
      <c r="L1340" t="s">
        <v>4095</v>
      </c>
      <c r="M1340" t="s">
        <v>4096</v>
      </c>
      <c r="N1340">
        <v>2.7160000000000002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2.72</v>
      </c>
    </row>
    <row r="1341" spans="1:26" x14ac:dyDescent="0.3">
      <c r="A1341">
        <v>3006144</v>
      </c>
      <c r="B1341">
        <v>1</v>
      </c>
      <c r="C1341" t="s">
        <v>75</v>
      </c>
      <c r="D1341" t="s">
        <v>79</v>
      </c>
      <c r="E1341" t="s">
        <v>169</v>
      </c>
      <c r="F1341" t="s">
        <v>4097</v>
      </c>
      <c r="G1341" t="s">
        <v>161</v>
      </c>
      <c r="H1341" t="s">
        <v>61</v>
      </c>
      <c r="I1341" t="s">
        <v>129</v>
      </c>
      <c r="J1341" t="s">
        <v>130</v>
      </c>
      <c r="K1341" t="s">
        <v>131</v>
      </c>
      <c r="L1341" t="s">
        <v>4098</v>
      </c>
      <c r="M1341" t="s">
        <v>4099</v>
      </c>
      <c r="N1341">
        <v>0.52700000000000002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88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46.35</v>
      </c>
    </row>
    <row r="1342" spans="1:26" x14ac:dyDescent="0.3">
      <c r="A1342">
        <v>3008111</v>
      </c>
      <c r="B1342">
        <v>2</v>
      </c>
      <c r="C1342" t="s">
        <v>75</v>
      </c>
      <c r="D1342" t="s">
        <v>97</v>
      </c>
      <c r="E1342" t="s">
        <v>169</v>
      </c>
      <c r="F1342" t="s">
        <v>4100</v>
      </c>
      <c r="G1342" t="s">
        <v>934</v>
      </c>
      <c r="H1342" t="s">
        <v>61</v>
      </c>
      <c r="I1342" t="s">
        <v>129</v>
      </c>
      <c r="J1342" t="s">
        <v>130</v>
      </c>
      <c r="K1342" t="s">
        <v>131</v>
      </c>
      <c r="L1342" t="s">
        <v>3600</v>
      </c>
      <c r="M1342" t="s">
        <v>4101</v>
      </c>
      <c r="N1342">
        <v>1.179</v>
      </c>
      <c r="O1342">
        <v>0</v>
      </c>
      <c r="P1342">
        <v>470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554.34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3012459</v>
      </c>
      <c r="B1343">
        <v>1</v>
      </c>
      <c r="C1343" t="s">
        <v>75</v>
      </c>
      <c r="D1343" t="s">
        <v>74</v>
      </c>
      <c r="E1343" t="s">
        <v>145</v>
      </c>
      <c r="F1343" t="s">
        <v>4102</v>
      </c>
      <c r="G1343" t="s">
        <v>206</v>
      </c>
      <c r="H1343" t="s">
        <v>61</v>
      </c>
      <c r="I1343" t="s">
        <v>129</v>
      </c>
      <c r="J1343" t="s">
        <v>130</v>
      </c>
      <c r="K1343" t="s">
        <v>131</v>
      </c>
      <c r="L1343" t="s">
        <v>4103</v>
      </c>
      <c r="M1343" t="s">
        <v>4104</v>
      </c>
      <c r="N1343">
        <v>1.923</v>
      </c>
      <c r="O1343">
        <v>0</v>
      </c>
      <c r="P1343">
        <v>4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7.69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3011850</v>
      </c>
      <c r="B1344">
        <v>1</v>
      </c>
      <c r="C1344" t="s">
        <v>75</v>
      </c>
      <c r="D1344" t="s">
        <v>81</v>
      </c>
      <c r="E1344" t="s">
        <v>164</v>
      </c>
      <c r="F1344" t="s">
        <v>3518</v>
      </c>
      <c r="G1344" t="s">
        <v>142</v>
      </c>
      <c r="H1344" t="s">
        <v>61</v>
      </c>
      <c r="I1344" t="s">
        <v>129</v>
      </c>
      <c r="J1344" t="s">
        <v>130</v>
      </c>
      <c r="K1344" t="s">
        <v>131</v>
      </c>
      <c r="L1344" t="s">
        <v>4105</v>
      </c>
      <c r="M1344" t="s">
        <v>4106</v>
      </c>
      <c r="N1344">
        <v>1.091</v>
      </c>
      <c r="O1344">
        <v>0</v>
      </c>
      <c r="P1344">
        <v>109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118.89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3012448</v>
      </c>
      <c r="B1345">
        <v>1</v>
      </c>
      <c r="C1345" t="s">
        <v>75</v>
      </c>
      <c r="D1345" t="s">
        <v>78</v>
      </c>
      <c r="E1345" t="s">
        <v>145</v>
      </c>
      <c r="F1345" t="s">
        <v>4107</v>
      </c>
      <c r="G1345" t="s">
        <v>147</v>
      </c>
      <c r="H1345" t="s">
        <v>61</v>
      </c>
      <c r="I1345" t="s">
        <v>129</v>
      </c>
      <c r="J1345" t="s">
        <v>130</v>
      </c>
      <c r="K1345" t="s">
        <v>131</v>
      </c>
      <c r="L1345" t="s">
        <v>4108</v>
      </c>
      <c r="M1345" t="s">
        <v>4109</v>
      </c>
      <c r="N1345">
        <v>1.0629999999999999</v>
      </c>
      <c r="O1345">
        <v>0</v>
      </c>
      <c r="P1345">
        <v>5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5.32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3007769</v>
      </c>
      <c r="B1346">
        <v>1</v>
      </c>
      <c r="C1346" t="s">
        <v>75</v>
      </c>
      <c r="D1346" t="s">
        <v>83</v>
      </c>
      <c r="E1346" t="s">
        <v>221</v>
      </c>
      <c r="F1346" t="s">
        <v>4110</v>
      </c>
      <c r="G1346" t="s">
        <v>128</v>
      </c>
      <c r="H1346" t="s">
        <v>58</v>
      </c>
      <c r="I1346" t="s">
        <v>129</v>
      </c>
      <c r="J1346" t="s">
        <v>130</v>
      </c>
      <c r="K1346" t="s">
        <v>131</v>
      </c>
      <c r="L1346" t="s">
        <v>4111</v>
      </c>
      <c r="M1346" t="s">
        <v>4112</v>
      </c>
      <c r="N1346">
        <v>8.5999999999999993E-2</v>
      </c>
      <c r="O1346">
        <v>0</v>
      </c>
      <c r="P1346">
        <v>0</v>
      </c>
      <c r="Q1346">
        <v>13</v>
      </c>
      <c r="R1346">
        <v>1403</v>
      </c>
      <c r="S1346">
        <v>5</v>
      </c>
      <c r="T1346">
        <v>3320</v>
      </c>
      <c r="U1346">
        <v>0</v>
      </c>
      <c r="V1346">
        <v>0</v>
      </c>
      <c r="W1346">
        <v>1.1200000000000001</v>
      </c>
      <c r="X1346">
        <v>121.2</v>
      </c>
      <c r="Y1346">
        <v>0.43</v>
      </c>
      <c r="Z1346">
        <v>286.81</v>
      </c>
    </row>
    <row r="1347" spans="1:26" x14ac:dyDescent="0.3">
      <c r="A1347">
        <v>3011375</v>
      </c>
      <c r="B1347">
        <v>1</v>
      </c>
      <c r="C1347" t="s">
        <v>106</v>
      </c>
      <c r="D1347" t="s">
        <v>107</v>
      </c>
      <c r="E1347" t="s">
        <v>153</v>
      </c>
      <c r="F1347" t="s">
        <v>4113</v>
      </c>
      <c r="G1347" t="s">
        <v>128</v>
      </c>
      <c r="H1347" t="s">
        <v>58</v>
      </c>
      <c r="I1347" t="s">
        <v>129</v>
      </c>
      <c r="J1347" t="s">
        <v>130</v>
      </c>
      <c r="K1347" t="s">
        <v>131</v>
      </c>
      <c r="L1347" t="s">
        <v>4114</v>
      </c>
      <c r="M1347" t="s">
        <v>4115</v>
      </c>
      <c r="N1347">
        <v>0.122</v>
      </c>
      <c r="O1347">
        <v>0</v>
      </c>
      <c r="P1347">
        <v>0</v>
      </c>
      <c r="Q1347">
        <v>28</v>
      </c>
      <c r="R1347">
        <v>156</v>
      </c>
      <c r="S1347">
        <v>0</v>
      </c>
      <c r="T1347">
        <v>0</v>
      </c>
      <c r="U1347">
        <v>0</v>
      </c>
      <c r="V1347">
        <v>0</v>
      </c>
      <c r="W1347">
        <v>3.42</v>
      </c>
      <c r="X1347">
        <v>19.07</v>
      </c>
      <c r="Y1347">
        <v>0</v>
      </c>
      <c r="Z1347">
        <v>0</v>
      </c>
    </row>
    <row r="1348" spans="1:26" x14ac:dyDescent="0.3">
      <c r="A1348">
        <v>3006199</v>
      </c>
      <c r="B1348">
        <v>1</v>
      </c>
      <c r="C1348" t="s">
        <v>75</v>
      </c>
      <c r="D1348" t="s">
        <v>103</v>
      </c>
      <c r="E1348" t="s">
        <v>126</v>
      </c>
      <c r="F1348" t="s">
        <v>4116</v>
      </c>
      <c r="G1348" t="s">
        <v>128</v>
      </c>
      <c r="H1348" t="s">
        <v>58</v>
      </c>
      <c r="I1348" t="s">
        <v>129</v>
      </c>
      <c r="J1348" t="s">
        <v>130</v>
      </c>
      <c r="K1348" t="s">
        <v>131</v>
      </c>
      <c r="L1348" t="s">
        <v>4117</v>
      </c>
      <c r="M1348" t="s">
        <v>4118</v>
      </c>
      <c r="N1348">
        <v>0.91200000000000003</v>
      </c>
      <c r="O1348">
        <v>2</v>
      </c>
      <c r="P1348">
        <v>363</v>
      </c>
      <c r="Q1348">
        <v>0</v>
      </c>
      <c r="R1348">
        <v>0</v>
      </c>
      <c r="S1348">
        <v>0</v>
      </c>
      <c r="T1348">
        <v>0</v>
      </c>
      <c r="U1348">
        <v>1.82</v>
      </c>
      <c r="V1348">
        <v>330.94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3006329</v>
      </c>
      <c r="B1349">
        <v>1</v>
      </c>
      <c r="C1349" t="s">
        <v>106</v>
      </c>
      <c r="D1349" t="s">
        <v>113</v>
      </c>
      <c r="E1349" t="s">
        <v>153</v>
      </c>
      <c r="F1349" t="s">
        <v>4119</v>
      </c>
      <c r="G1349" t="s">
        <v>746</v>
      </c>
      <c r="H1349" t="s">
        <v>58</v>
      </c>
      <c r="I1349" t="s">
        <v>129</v>
      </c>
      <c r="J1349" t="s">
        <v>130</v>
      </c>
      <c r="K1349" t="s">
        <v>131</v>
      </c>
      <c r="L1349" t="s">
        <v>4120</v>
      </c>
      <c r="M1349" t="s">
        <v>4121</v>
      </c>
      <c r="N1349">
        <v>3.8239999999999998</v>
      </c>
      <c r="O1349">
        <v>0</v>
      </c>
      <c r="P1349">
        <v>0</v>
      </c>
      <c r="Q1349">
        <v>0</v>
      </c>
      <c r="R1349">
        <v>0</v>
      </c>
      <c r="S1349">
        <v>4</v>
      </c>
      <c r="T1349">
        <v>31</v>
      </c>
      <c r="U1349">
        <v>0</v>
      </c>
      <c r="V1349">
        <v>0</v>
      </c>
      <c r="W1349">
        <v>0</v>
      </c>
      <c r="X1349">
        <v>0</v>
      </c>
      <c r="Y1349">
        <v>15.3</v>
      </c>
      <c r="Z1349">
        <v>118.56</v>
      </c>
    </row>
    <row r="1350" spans="1:26" x14ac:dyDescent="0.3">
      <c r="A1350">
        <v>3011841</v>
      </c>
      <c r="B1350">
        <v>1</v>
      </c>
      <c r="C1350" t="s">
        <v>75</v>
      </c>
      <c r="D1350" t="s">
        <v>91</v>
      </c>
      <c r="E1350" t="s">
        <v>145</v>
      </c>
      <c r="F1350" t="s">
        <v>4122</v>
      </c>
      <c r="G1350" t="s">
        <v>256</v>
      </c>
      <c r="H1350" t="s">
        <v>61</v>
      </c>
      <c r="I1350" t="s">
        <v>129</v>
      </c>
      <c r="J1350" t="s">
        <v>130</v>
      </c>
      <c r="K1350" t="s">
        <v>131</v>
      </c>
      <c r="L1350" t="s">
        <v>4123</v>
      </c>
      <c r="M1350" t="s">
        <v>4124</v>
      </c>
      <c r="N1350">
        <v>1.397</v>
      </c>
      <c r="O1350">
        <v>0</v>
      </c>
      <c r="P1350">
        <v>24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33.520000000000003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3008057</v>
      </c>
      <c r="B1351">
        <v>1</v>
      </c>
      <c r="C1351" t="s">
        <v>75</v>
      </c>
      <c r="D1351" t="s">
        <v>83</v>
      </c>
      <c r="E1351" t="s">
        <v>221</v>
      </c>
      <c r="F1351" t="s">
        <v>4125</v>
      </c>
      <c r="G1351" t="s">
        <v>161</v>
      </c>
      <c r="H1351" t="s">
        <v>58</v>
      </c>
      <c r="I1351" t="s">
        <v>129</v>
      </c>
      <c r="J1351" t="s">
        <v>130</v>
      </c>
      <c r="K1351" t="s">
        <v>131</v>
      </c>
      <c r="L1351" t="s">
        <v>4126</v>
      </c>
      <c r="M1351" t="s">
        <v>4127</v>
      </c>
      <c r="N1351">
        <v>0.57599999999999996</v>
      </c>
      <c r="O1351">
        <v>0</v>
      </c>
      <c r="P1351">
        <v>0</v>
      </c>
      <c r="Q1351">
        <v>3</v>
      </c>
      <c r="R1351">
        <v>1167</v>
      </c>
      <c r="S1351">
        <v>0</v>
      </c>
      <c r="T1351">
        <v>0</v>
      </c>
      <c r="U1351">
        <v>0</v>
      </c>
      <c r="V1351">
        <v>0</v>
      </c>
      <c r="W1351">
        <v>1.73</v>
      </c>
      <c r="X1351">
        <v>672.32</v>
      </c>
      <c r="Y1351">
        <v>0</v>
      </c>
      <c r="Z1351">
        <v>0</v>
      </c>
    </row>
    <row r="1352" spans="1:26" x14ac:dyDescent="0.3">
      <c r="A1352">
        <v>3007972</v>
      </c>
      <c r="B1352">
        <v>1</v>
      </c>
      <c r="C1352" t="s">
        <v>106</v>
      </c>
      <c r="D1352" t="s">
        <v>118</v>
      </c>
      <c r="E1352" t="s">
        <v>126</v>
      </c>
      <c r="F1352" t="s">
        <v>1442</v>
      </c>
      <c r="G1352" t="s">
        <v>136</v>
      </c>
      <c r="H1352" t="s">
        <v>58</v>
      </c>
      <c r="I1352" t="s">
        <v>129</v>
      </c>
      <c r="J1352" t="s">
        <v>130</v>
      </c>
      <c r="K1352" t="s">
        <v>137</v>
      </c>
      <c r="L1352" t="s">
        <v>4128</v>
      </c>
      <c r="M1352" t="s">
        <v>4129</v>
      </c>
      <c r="N1352">
        <v>7.9560000000000004</v>
      </c>
      <c r="O1352">
        <v>0</v>
      </c>
      <c r="P1352">
        <v>0</v>
      </c>
      <c r="Q1352">
        <v>0</v>
      </c>
      <c r="R1352">
        <v>0</v>
      </c>
      <c r="S1352">
        <v>4</v>
      </c>
      <c r="T1352">
        <v>1118</v>
      </c>
      <c r="U1352">
        <v>0</v>
      </c>
      <c r="V1352">
        <v>0</v>
      </c>
      <c r="W1352">
        <v>0</v>
      </c>
      <c r="X1352">
        <v>0</v>
      </c>
      <c r="Y1352">
        <v>31.83</v>
      </c>
      <c r="Z1352">
        <v>8895.24</v>
      </c>
    </row>
    <row r="1353" spans="1:26" x14ac:dyDescent="0.3">
      <c r="A1353">
        <v>3011136</v>
      </c>
      <c r="B1353">
        <v>1</v>
      </c>
      <c r="C1353" t="s">
        <v>106</v>
      </c>
      <c r="D1353" t="s">
        <v>121</v>
      </c>
      <c r="E1353" t="s">
        <v>145</v>
      </c>
      <c r="F1353" t="s">
        <v>4130</v>
      </c>
      <c r="G1353" t="s">
        <v>206</v>
      </c>
      <c r="H1353" t="s">
        <v>61</v>
      </c>
      <c r="I1353" t="s">
        <v>129</v>
      </c>
      <c r="J1353" t="s">
        <v>130</v>
      </c>
      <c r="K1353" t="s">
        <v>131</v>
      </c>
      <c r="L1353" t="s">
        <v>4131</v>
      </c>
      <c r="M1353" t="s">
        <v>4132</v>
      </c>
      <c r="N1353">
        <v>3.3029999999999999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3.3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3008006</v>
      </c>
      <c r="B1354">
        <v>1</v>
      </c>
      <c r="C1354" t="s">
        <v>75</v>
      </c>
      <c r="D1354" t="s">
        <v>81</v>
      </c>
      <c r="E1354" t="s">
        <v>145</v>
      </c>
      <c r="F1354" t="s">
        <v>4133</v>
      </c>
      <c r="G1354" t="s">
        <v>206</v>
      </c>
      <c r="H1354" t="s">
        <v>61</v>
      </c>
      <c r="I1354" t="s">
        <v>129</v>
      </c>
      <c r="J1354" t="s">
        <v>130</v>
      </c>
      <c r="K1354" t="s">
        <v>131</v>
      </c>
      <c r="L1354" t="s">
        <v>4134</v>
      </c>
      <c r="M1354" t="s">
        <v>4135</v>
      </c>
      <c r="N1354">
        <v>2.7509999999999999</v>
      </c>
      <c r="O1354">
        <v>0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5.5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3002168</v>
      </c>
      <c r="B1355">
        <v>1</v>
      </c>
      <c r="C1355" t="s">
        <v>75</v>
      </c>
      <c r="D1355" t="s">
        <v>99</v>
      </c>
      <c r="E1355" t="s">
        <v>221</v>
      </c>
      <c r="F1355" t="s">
        <v>4136</v>
      </c>
      <c r="G1355" t="s">
        <v>192</v>
      </c>
      <c r="H1355" t="s">
        <v>58</v>
      </c>
      <c r="I1355" t="s">
        <v>129</v>
      </c>
      <c r="J1355" t="s">
        <v>130</v>
      </c>
      <c r="K1355" t="s">
        <v>137</v>
      </c>
      <c r="L1355" t="s">
        <v>4137</v>
      </c>
      <c r="M1355" t="s">
        <v>4138</v>
      </c>
      <c r="N1355">
        <v>7.6459999999999999</v>
      </c>
      <c r="O1355">
        <v>0</v>
      </c>
      <c r="P1355">
        <v>0</v>
      </c>
      <c r="Q1355">
        <v>10</v>
      </c>
      <c r="R1355">
        <v>352</v>
      </c>
      <c r="S1355">
        <v>55</v>
      </c>
      <c r="T1355">
        <v>714</v>
      </c>
      <c r="U1355">
        <v>0</v>
      </c>
      <c r="V1355">
        <v>0</v>
      </c>
      <c r="W1355">
        <v>76.459999999999994</v>
      </c>
      <c r="X1355">
        <v>2691.24</v>
      </c>
      <c r="Y1355">
        <v>420.51</v>
      </c>
      <c r="Z1355">
        <v>5458.93</v>
      </c>
    </row>
    <row r="1356" spans="1:26" x14ac:dyDescent="0.3">
      <c r="A1356">
        <v>3007019</v>
      </c>
      <c r="B1356">
        <v>1</v>
      </c>
      <c r="C1356" t="s">
        <v>75</v>
      </c>
      <c r="D1356" t="s">
        <v>85</v>
      </c>
      <c r="E1356" t="s">
        <v>126</v>
      </c>
      <c r="F1356" t="s">
        <v>3983</v>
      </c>
      <c r="G1356" t="s">
        <v>136</v>
      </c>
      <c r="H1356" t="s">
        <v>58</v>
      </c>
      <c r="I1356" t="s">
        <v>129</v>
      </c>
      <c r="J1356" t="s">
        <v>130</v>
      </c>
      <c r="K1356" t="s">
        <v>137</v>
      </c>
      <c r="L1356" t="s">
        <v>4139</v>
      </c>
      <c r="M1356" t="s">
        <v>4140</v>
      </c>
      <c r="N1356">
        <v>3.899</v>
      </c>
      <c r="O1356">
        <v>0</v>
      </c>
      <c r="P1356">
        <v>0</v>
      </c>
      <c r="Q1356">
        <v>5</v>
      </c>
      <c r="R1356">
        <v>142</v>
      </c>
      <c r="S1356">
        <v>8</v>
      </c>
      <c r="T1356">
        <v>37</v>
      </c>
      <c r="U1356">
        <v>0</v>
      </c>
      <c r="V1356">
        <v>0</v>
      </c>
      <c r="W1356">
        <v>19.489999999999998</v>
      </c>
      <c r="X1356">
        <v>553.6</v>
      </c>
      <c r="Y1356">
        <v>31.19</v>
      </c>
      <c r="Z1356">
        <v>144.25</v>
      </c>
    </row>
    <row r="1357" spans="1:26" x14ac:dyDescent="0.3">
      <c r="A1357">
        <v>3005619</v>
      </c>
      <c r="B1357">
        <v>1</v>
      </c>
      <c r="C1357" t="s">
        <v>75</v>
      </c>
      <c r="D1357" t="s">
        <v>86</v>
      </c>
      <c r="E1357" t="s">
        <v>221</v>
      </c>
      <c r="F1357" t="s">
        <v>4141</v>
      </c>
      <c r="G1357" t="s">
        <v>128</v>
      </c>
      <c r="H1357" t="s">
        <v>58</v>
      </c>
      <c r="I1357" t="s">
        <v>129</v>
      </c>
      <c r="J1357" t="s">
        <v>130</v>
      </c>
      <c r="K1357" t="s">
        <v>131</v>
      </c>
      <c r="L1357" t="s">
        <v>4142</v>
      </c>
      <c r="M1357" t="s">
        <v>4143</v>
      </c>
      <c r="N1357">
        <v>0.59599999999999997</v>
      </c>
      <c r="O1357">
        <v>27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16.100000000000001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3006221</v>
      </c>
      <c r="B1358">
        <v>1</v>
      </c>
      <c r="C1358" t="s">
        <v>75</v>
      </c>
      <c r="D1358" t="s">
        <v>85</v>
      </c>
      <c r="E1358" t="s">
        <v>145</v>
      </c>
      <c r="F1358" t="s">
        <v>4144</v>
      </c>
      <c r="G1358" t="s">
        <v>206</v>
      </c>
      <c r="H1358" t="s">
        <v>61</v>
      </c>
      <c r="I1358" t="s">
        <v>129</v>
      </c>
      <c r="J1358" t="s">
        <v>130</v>
      </c>
      <c r="K1358" t="s">
        <v>131</v>
      </c>
      <c r="L1358" t="s">
        <v>4145</v>
      </c>
      <c r="M1358" t="s">
        <v>4146</v>
      </c>
      <c r="N1358">
        <v>4.7169999999999996</v>
      </c>
      <c r="O1358">
        <v>0</v>
      </c>
      <c r="P1358">
        <v>0</v>
      </c>
      <c r="Q1358">
        <v>0</v>
      </c>
      <c r="R1358">
        <v>11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51.89</v>
      </c>
      <c r="Y1358">
        <v>0</v>
      </c>
      <c r="Z1358">
        <v>0</v>
      </c>
    </row>
    <row r="1359" spans="1:26" x14ac:dyDescent="0.3">
      <c r="A1359">
        <v>3006991</v>
      </c>
      <c r="B1359">
        <v>1</v>
      </c>
      <c r="C1359" t="s">
        <v>106</v>
      </c>
      <c r="D1359" t="s">
        <v>122</v>
      </c>
      <c r="E1359" t="s">
        <v>140</v>
      </c>
      <c r="F1359" t="s">
        <v>4147</v>
      </c>
      <c r="G1359" t="s">
        <v>161</v>
      </c>
      <c r="H1359" t="s">
        <v>61</v>
      </c>
      <c r="I1359" t="s">
        <v>129</v>
      </c>
      <c r="J1359" t="s">
        <v>130</v>
      </c>
      <c r="K1359" t="s">
        <v>131</v>
      </c>
      <c r="L1359" t="s">
        <v>4148</v>
      </c>
      <c r="M1359" t="s">
        <v>4149</v>
      </c>
      <c r="N1359">
        <v>2.633</v>
      </c>
      <c r="O1359">
        <v>0</v>
      </c>
      <c r="P1359">
        <v>33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86.88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3006234</v>
      </c>
      <c r="B1360">
        <v>1</v>
      </c>
      <c r="C1360" t="s">
        <v>75</v>
      </c>
      <c r="D1360" t="s">
        <v>96</v>
      </c>
      <c r="E1360" t="s">
        <v>153</v>
      </c>
      <c r="F1360" t="s">
        <v>4150</v>
      </c>
      <c r="G1360" t="s">
        <v>374</v>
      </c>
      <c r="H1360" t="s">
        <v>58</v>
      </c>
      <c r="I1360" t="s">
        <v>1703</v>
      </c>
      <c r="J1360" t="s">
        <v>130</v>
      </c>
      <c r="K1360" t="s">
        <v>131</v>
      </c>
      <c r="L1360" t="s">
        <v>4151</v>
      </c>
      <c r="M1360" t="s">
        <v>4152</v>
      </c>
      <c r="N1360">
        <v>8.9999999999999993E-3</v>
      </c>
      <c r="O1360">
        <v>2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0.02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3017877</v>
      </c>
      <c r="B1361">
        <v>1</v>
      </c>
      <c r="C1361" t="s">
        <v>106</v>
      </c>
      <c r="D1361" t="s">
        <v>111</v>
      </c>
      <c r="E1361" t="s">
        <v>126</v>
      </c>
      <c r="F1361" t="s">
        <v>2090</v>
      </c>
      <c r="G1361" t="s">
        <v>128</v>
      </c>
      <c r="H1361" t="s">
        <v>58</v>
      </c>
      <c r="I1361" t="s">
        <v>1703</v>
      </c>
      <c r="J1361" t="s">
        <v>130</v>
      </c>
      <c r="K1361" t="s">
        <v>131</v>
      </c>
      <c r="L1361" t="s">
        <v>4153</v>
      </c>
      <c r="M1361" t="s">
        <v>4154</v>
      </c>
      <c r="N1361">
        <v>4.2999999999999997E-2</v>
      </c>
      <c r="O1361">
        <v>0</v>
      </c>
      <c r="P1361">
        <v>0</v>
      </c>
      <c r="Q1361">
        <v>6</v>
      </c>
      <c r="R1361">
        <v>347</v>
      </c>
      <c r="S1361">
        <v>5</v>
      </c>
      <c r="T1361">
        <v>182</v>
      </c>
      <c r="U1361">
        <v>0</v>
      </c>
      <c r="V1361">
        <v>0</v>
      </c>
      <c r="W1361">
        <v>0.26</v>
      </c>
      <c r="X1361">
        <v>14.84</v>
      </c>
      <c r="Y1361">
        <v>0.21</v>
      </c>
      <c r="Z1361">
        <v>7.79</v>
      </c>
    </row>
    <row r="1362" spans="1:26" x14ac:dyDescent="0.3">
      <c r="A1362">
        <v>3005232</v>
      </c>
      <c r="B1362">
        <v>1</v>
      </c>
      <c r="C1362" t="s">
        <v>75</v>
      </c>
      <c r="D1362" t="s">
        <v>104</v>
      </c>
      <c r="E1362" t="s">
        <v>221</v>
      </c>
      <c r="F1362" t="s">
        <v>1760</v>
      </c>
      <c r="G1362" t="s">
        <v>128</v>
      </c>
      <c r="H1362" t="s">
        <v>58</v>
      </c>
      <c r="I1362" t="s">
        <v>129</v>
      </c>
      <c r="J1362" t="s">
        <v>130</v>
      </c>
      <c r="K1362" t="s">
        <v>131</v>
      </c>
      <c r="L1362" t="s">
        <v>4155</v>
      </c>
      <c r="M1362" t="s">
        <v>4156</v>
      </c>
      <c r="N1362">
        <v>0.41</v>
      </c>
      <c r="O1362">
        <v>2</v>
      </c>
      <c r="P1362">
        <v>503</v>
      </c>
      <c r="Q1362">
        <v>0</v>
      </c>
      <c r="R1362">
        <v>0</v>
      </c>
      <c r="S1362">
        <v>0</v>
      </c>
      <c r="T1362">
        <v>0</v>
      </c>
      <c r="U1362">
        <v>0.82</v>
      </c>
      <c r="V1362">
        <v>206.09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3001544</v>
      </c>
      <c r="B1363">
        <v>1</v>
      </c>
      <c r="C1363" t="s">
        <v>106</v>
      </c>
      <c r="D1363" t="s">
        <v>108</v>
      </c>
      <c r="E1363" t="s">
        <v>126</v>
      </c>
      <c r="F1363" t="s">
        <v>4157</v>
      </c>
      <c r="G1363" t="s">
        <v>374</v>
      </c>
      <c r="H1363" t="s">
        <v>58</v>
      </c>
      <c r="I1363" t="s">
        <v>129</v>
      </c>
      <c r="J1363" t="s">
        <v>130</v>
      </c>
      <c r="K1363" t="s">
        <v>137</v>
      </c>
      <c r="L1363" t="s">
        <v>4158</v>
      </c>
      <c r="M1363" t="s">
        <v>4159</v>
      </c>
      <c r="N1363">
        <v>0.189</v>
      </c>
      <c r="O1363">
        <v>107</v>
      </c>
      <c r="P1363">
        <v>2518</v>
      </c>
      <c r="Q1363">
        <v>18</v>
      </c>
      <c r="R1363">
        <v>46</v>
      </c>
      <c r="S1363">
        <v>80</v>
      </c>
      <c r="T1363">
        <v>1116</v>
      </c>
      <c r="U1363">
        <v>20.239999999999998</v>
      </c>
      <c r="V1363">
        <v>476.32</v>
      </c>
      <c r="W1363">
        <v>3.41</v>
      </c>
      <c r="X1363">
        <v>8.6999999999999993</v>
      </c>
      <c r="Y1363">
        <v>15.13</v>
      </c>
      <c r="Z1363">
        <v>211.11</v>
      </c>
    </row>
    <row r="1364" spans="1:26" x14ac:dyDescent="0.3">
      <c r="A1364">
        <v>3013497</v>
      </c>
      <c r="B1364">
        <v>1</v>
      </c>
      <c r="C1364" t="s">
        <v>75</v>
      </c>
      <c r="D1364" t="s">
        <v>81</v>
      </c>
      <c r="E1364" t="s">
        <v>145</v>
      </c>
      <c r="F1364" t="s">
        <v>4160</v>
      </c>
      <c r="G1364" t="s">
        <v>256</v>
      </c>
      <c r="H1364" t="s">
        <v>61</v>
      </c>
      <c r="I1364" t="s">
        <v>129</v>
      </c>
      <c r="J1364" t="s">
        <v>130</v>
      </c>
      <c r="K1364" t="s">
        <v>131</v>
      </c>
      <c r="L1364" t="s">
        <v>4161</v>
      </c>
      <c r="M1364" t="s">
        <v>4162</v>
      </c>
      <c r="N1364">
        <v>1.782</v>
      </c>
      <c r="O1364">
        <v>0</v>
      </c>
      <c r="P1364">
        <v>21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37.42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3010105</v>
      </c>
      <c r="B1365">
        <v>1</v>
      </c>
      <c r="C1365" t="s">
        <v>106</v>
      </c>
      <c r="D1365" t="s">
        <v>115</v>
      </c>
      <c r="E1365" t="s">
        <v>126</v>
      </c>
      <c r="F1365" t="s">
        <v>4163</v>
      </c>
      <c r="G1365" t="s">
        <v>602</v>
      </c>
      <c r="H1365" t="s">
        <v>58</v>
      </c>
      <c r="I1365" t="s">
        <v>129</v>
      </c>
      <c r="J1365" t="s">
        <v>130</v>
      </c>
      <c r="K1365" t="s">
        <v>131</v>
      </c>
      <c r="L1365" t="s">
        <v>4164</v>
      </c>
      <c r="M1365" t="s">
        <v>4165</v>
      </c>
      <c r="N1365">
        <v>2.1190000000000002</v>
      </c>
      <c r="O1365">
        <v>16</v>
      </c>
      <c r="P1365">
        <v>466</v>
      </c>
      <c r="Q1365">
        <v>0</v>
      </c>
      <c r="R1365">
        <v>0</v>
      </c>
      <c r="S1365">
        <v>45</v>
      </c>
      <c r="T1365">
        <v>561</v>
      </c>
      <c r="U1365">
        <v>33.9</v>
      </c>
      <c r="V1365">
        <v>987.4</v>
      </c>
      <c r="W1365">
        <v>0</v>
      </c>
      <c r="X1365">
        <v>0</v>
      </c>
      <c r="Y1365">
        <v>95.35</v>
      </c>
      <c r="Z1365">
        <v>1188.7</v>
      </c>
    </row>
    <row r="1366" spans="1:26" x14ac:dyDescent="0.3">
      <c r="A1366">
        <v>3012594</v>
      </c>
      <c r="B1366">
        <v>1</v>
      </c>
      <c r="C1366" t="s">
        <v>75</v>
      </c>
      <c r="D1366" t="s">
        <v>104</v>
      </c>
      <c r="E1366" t="s">
        <v>140</v>
      </c>
      <c r="F1366" t="s">
        <v>2962</v>
      </c>
      <c r="G1366" t="s">
        <v>142</v>
      </c>
      <c r="H1366" t="s">
        <v>61</v>
      </c>
      <c r="I1366" t="s">
        <v>129</v>
      </c>
      <c r="J1366" t="s">
        <v>130</v>
      </c>
      <c r="K1366" t="s">
        <v>131</v>
      </c>
      <c r="L1366" t="s">
        <v>4166</v>
      </c>
      <c r="M1366" t="s">
        <v>4167</v>
      </c>
      <c r="N1366">
        <v>4.8179999999999996</v>
      </c>
      <c r="O1366">
        <v>0</v>
      </c>
      <c r="P1366">
        <v>23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110.82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3001157</v>
      </c>
      <c r="B1367">
        <v>1</v>
      </c>
      <c r="C1367" t="s">
        <v>75</v>
      </c>
      <c r="D1367" t="s">
        <v>78</v>
      </c>
      <c r="E1367" t="s">
        <v>164</v>
      </c>
      <c r="F1367" t="s">
        <v>4168</v>
      </c>
      <c r="G1367" t="s">
        <v>185</v>
      </c>
      <c r="H1367" t="s">
        <v>61</v>
      </c>
      <c r="I1367" t="s">
        <v>129</v>
      </c>
      <c r="J1367" t="s">
        <v>130</v>
      </c>
      <c r="K1367" t="s">
        <v>131</v>
      </c>
      <c r="L1367" t="s">
        <v>4169</v>
      </c>
      <c r="M1367" t="s">
        <v>4170</v>
      </c>
      <c r="N1367">
        <v>2.907</v>
      </c>
      <c r="O1367">
        <v>0</v>
      </c>
      <c r="P1367">
        <v>23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66.87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3011155</v>
      </c>
      <c r="B1368">
        <v>1</v>
      </c>
      <c r="C1368" t="s">
        <v>106</v>
      </c>
      <c r="D1368" t="s">
        <v>122</v>
      </c>
      <c r="E1368" t="s">
        <v>145</v>
      </c>
      <c r="F1368" t="s">
        <v>4171</v>
      </c>
      <c r="G1368" t="s">
        <v>206</v>
      </c>
      <c r="H1368" t="s">
        <v>61</v>
      </c>
      <c r="I1368" t="s">
        <v>129</v>
      </c>
      <c r="J1368" t="s">
        <v>130</v>
      </c>
      <c r="K1368" t="s">
        <v>131</v>
      </c>
      <c r="L1368" t="s">
        <v>4172</v>
      </c>
      <c r="M1368" t="s">
        <v>4173</v>
      </c>
      <c r="N1368">
        <v>3.3260000000000001</v>
      </c>
      <c r="O1368">
        <v>0</v>
      </c>
      <c r="P1368">
        <v>13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43.24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3005379</v>
      </c>
      <c r="B1369">
        <v>1</v>
      </c>
      <c r="C1369" t="s">
        <v>75</v>
      </c>
      <c r="D1369" t="s">
        <v>82</v>
      </c>
      <c r="E1369" t="s">
        <v>134</v>
      </c>
      <c r="F1369" t="s">
        <v>4174</v>
      </c>
      <c r="G1369" t="s">
        <v>374</v>
      </c>
      <c r="H1369" t="s">
        <v>58</v>
      </c>
      <c r="I1369" t="s">
        <v>129</v>
      </c>
      <c r="J1369" t="s">
        <v>130</v>
      </c>
      <c r="K1369" t="s">
        <v>137</v>
      </c>
      <c r="L1369" t="s">
        <v>4175</v>
      </c>
      <c r="M1369" t="s">
        <v>4176</v>
      </c>
      <c r="N1369">
        <v>7.36</v>
      </c>
      <c r="O1369">
        <v>1</v>
      </c>
      <c r="P1369">
        <v>3175</v>
      </c>
      <c r="Q1369">
        <v>0</v>
      </c>
      <c r="R1369">
        <v>0</v>
      </c>
      <c r="S1369">
        <v>0</v>
      </c>
      <c r="T1369">
        <v>0</v>
      </c>
      <c r="U1369">
        <v>7.36</v>
      </c>
      <c r="V1369">
        <v>23367.119999999999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3011335</v>
      </c>
      <c r="B1370">
        <v>1</v>
      </c>
      <c r="C1370" t="s">
        <v>75</v>
      </c>
      <c r="D1370" t="s">
        <v>92</v>
      </c>
      <c r="E1370" t="s">
        <v>126</v>
      </c>
      <c r="F1370" t="s">
        <v>4177</v>
      </c>
      <c r="G1370" t="s">
        <v>128</v>
      </c>
      <c r="H1370" t="s">
        <v>58</v>
      </c>
      <c r="I1370" t="s">
        <v>129</v>
      </c>
      <c r="J1370" t="s">
        <v>130</v>
      </c>
      <c r="K1370" t="s">
        <v>131</v>
      </c>
      <c r="L1370" t="s">
        <v>4178</v>
      </c>
      <c r="M1370" t="s">
        <v>4179</v>
      </c>
      <c r="N1370">
        <v>0.83199999999999996</v>
      </c>
      <c r="O1370">
        <v>140</v>
      </c>
      <c r="P1370">
        <v>3479</v>
      </c>
      <c r="Q1370">
        <v>0</v>
      </c>
      <c r="R1370">
        <v>0</v>
      </c>
      <c r="S1370">
        <v>0</v>
      </c>
      <c r="T1370">
        <v>0</v>
      </c>
      <c r="U1370">
        <v>116.47</v>
      </c>
      <c r="V1370">
        <v>2894.33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3011273</v>
      </c>
      <c r="B1371">
        <v>1</v>
      </c>
      <c r="C1371" t="s">
        <v>75</v>
      </c>
      <c r="D1371" t="s">
        <v>81</v>
      </c>
      <c r="E1371" t="s">
        <v>145</v>
      </c>
      <c r="F1371" t="s">
        <v>4180</v>
      </c>
      <c r="G1371" t="s">
        <v>206</v>
      </c>
      <c r="H1371" t="s">
        <v>61</v>
      </c>
      <c r="I1371" t="s">
        <v>129</v>
      </c>
      <c r="J1371" t="s">
        <v>130</v>
      </c>
      <c r="K1371" t="s">
        <v>131</v>
      </c>
      <c r="L1371" t="s">
        <v>4181</v>
      </c>
      <c r="M1371" t="s">
        <v>4182</v>
      </c>
      <c r="N1371">
        <v>6.4279999999999999</v>
      </c>
      <c r="O1371">
        <v>0</v>
      </c>
      <c r="P1371">
        <v>2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12.86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3008458</v>
      </c>
      <c r="B1372">
        <v>1</v>
      </c>
      <c r="C1372" t="s">
        <v>106</v>
      </c>
      <c r="D1372" t="s">
        <v>111</v>
      </c>
      <c r="E1372" t="s">
        <v>140</v>
      </c>
      <c r="F1372" t="s">
        <v>4183</v>
      </c>
      <c r="G1372" t="s">
        <v>142</v>
      </c>
      <c r="H1372" t="s">
        <v>61</v>
      </c>
      <c r="I1372" t="s">
        <v>129</v>
      </c>
      <c r="J1372" t="s">
        <v>130</v>
      </c>
      <c r="K1372" t="s">
        <v>131</v>
      </c>
      <c r="L1372" t="s">
        <v>4184</v>
      </c>
      <c r="M1372" t="s">
        <v>4185</v>
      </c>
      <c r="N1372">
        <v>0.88700000000000001</v>
      </c>
      <c r="O1372">
        <v>0</v>
      </c>
      <c r="P1372">
        <v>0</v>
      </c>
      <c r="Q1372">
        <v>0</v>
      </c>
      <c r="R1372">
        <v>53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47.01</v>
      </c>
      <c r="Y1372">
        <v>0</v>
      </c>
      <c r="Z1372">
        <v>0</v>
      </c>
    </row>
    <row r="1373" spans="1:26" x14ac:dyDescent="0.3">
      <c r="A1373">
        <v>3007046</v>
      </c>
      <c r="B1373">
        <v>1</v>
      </c>
      <c r="C1373" t="s">
        <v>75</v>
      </c>
      <c r="D1373" t="s">
        <v>82</v>
      </c>
      <c r="E1373" t="s">
        <v>169</v>
      </c>
      <c r="F1373" t="s">
        <v>4186</v>
      </c>
      <c r="G1373" t="s">
        <v>166</v>
      </c>
      <c r="H1373" t="s">
        <v>61</v>
      </c>
      <c r="I1373" t="s">
        <v>129</v>
      </c>
      <c r="J1373" t="s">
        <v>130</v>
      </c>
      <c r="K1373" t="s">
        <v>131</v>
      </c>
      <c r="L1373" t="s">
        <v>4187</v>
      </c>
      <c r="M1373" t="s">
        <v>4188</v>
      </c>
      <c r="N1373">
        <v>1.3919999999999999</v>
      </c>
      <c r="O1373">
        <v>0</v>
      </c>
      <c r="P1373">
        <v>188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261.75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3012086</v>
      </c>
      <c r="B1374">
        <v>1</v>
      </c>
      <c r="C1374" t="s">
        <v>75</v>
      </c>
      <c r="D1374" t="s">
        <v>74</v>
      </c>
      <c r="E1374" t="s">
        <v>134</v>
      </c>
      <c r="F1374" t="s">
        <v>4189</v>
      </c>
      <c r="G1374" t="s">
        <v>128</v>
      </c>
      <c r="H1374" t="s">
        <v>58</v>
      </c>
      <c r="I1374" t="s">
        <v>129</v>
      </c>
      <c r="J1374" t="s">
        <v>130</v>
      </c>
      <c r="K1374" t="s">
        <v>131</v>
      </c>
      <c r="L1374" t="s">
        <v>4190</v>
      </c>
      <c r="M1374" t="s">
        <v>4191</v>
      </c>
      <c r="N1374">
        <v>1.4870000000000001</v>
      </c>
      <c r="O1374">
        <v>24</v>
      </c>
      <c r="P1374">
        <v>910</v>
      </c>
      <c r="Q1374">
        <v>0</v>
      </c>
      <c r="R1374">
        <v>0</v>
      </c>
      <c r="S1374">
        <v>0</v>
      </c>
      <c r="T1374">
        <v>0</v>
      </c>
      <c r="U1374">
        <v>35.69</v>
      </c>
      <c r="V1374">
        <v>1353.12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3007594</v>
      </c>
      <c r="B1375">
        <v>1</v>
      </c>
      <c r="C1375" t="s">
        <v>75</v>
      </c>
      <c r="D1375" t="s">
        <v>96</v>
      </c>
      <c r="E1375" t="s">
        <v>140</v>
      </c>
      <c r="F1375" t="s">
        <v>4192</v>
      </c>
      <c r="G1375" t="s">
        <v>142</v>
      </c>
      <c r="H1375" t="s">
        <v>61</v>
      </c>
      <c r="I1375" t="s">
        <v>129</v>
      </c>
      <c r="J1375" t="s">
        <v>130</v>
      </c>
      <c r="K1375" t="s">
        <v>131</v>
      </c>
      <c r="L1375" t="s">
        <v>4193</v>
      </c>
      <c r="M1375" t="s">
        <v>4194</v>
      </c>
      <c r="N1375">
        <v>1.044</v>
      </c>
      <c r="O1375">
        <v>0</v>
      </c>
      <c r="P1375">
        <v>12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12.53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3007971</v>
      </c>
      <c r="B1376">
        <v>1</v>
      </c>
      <c r="C1376" t="s">
        <v>106</v>
      </c>
      <c r="D1376" t="s">
        <v>107</v>
      </c>
      <c r="E1376" t="s">
        <v>221</v>
      </c>
      <c r="F1376" t="s">
        <v>4195</v>
      </c>
      <c r="G1376" t="s">
        <v>128</v>
      </c>
      <c r="H1376" t="s">
        <v>58</v>
      </c>
      <c r="I1376" t="s">
        <v>129</v>
      </c>
      <c r="J1376" t="s">
        <v>130</v>
      </c>
      <c r="K1376" t="s">
        <v>131</v>
      </c>
      <c r="L1376" t="s">
        <v>4196</v>
      </c>
      <c r="M1376" t="s">
        <v>4197</v>
      </c>
      <c r="N1376">
        <v>1.3009999999999999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415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539.73</v>
      </c>
    </row>
    <row r="1377" spans="1:26" x14ac:dyDescent="0.3">
      <c r="A1377">
        <v>3011947</v>
      </c>
      <c r="B1377">
        <v>1</v>
      </c>
      <c r="C1377" t="s">
        <v>75</v>
      </c>
      <c r="D1377" t="s">
        <v>99</v>
      </c>
      <c r="E1377" t="s">
        <v>140</v>
      </c>
      <c r="F1377" t="s">
        <v>4198</v>
      </c>
      <c r="G1377" t="s">
        <v>142</v>
      </c>
      <c r="H1377" t="s">
        <v>61</v>
      </c>
      <c r="I1377" t="s">
        <v>129</v>
      </c>
      <c r="J1377" t="s">
        <v>130</v>
      </c>
      <c r="K1377" t="s">
        <v>131</v>
      </c>
      <c r="L1377" t="s">
        <v>4199</v>
      </c>
      <c r="M1377" t="s">
        <v>4200</v>
      </c>
      <c r="N1377">
        <v>2.0219999999999998</v>
      </c>
      <c r="O1377">
        <v>0</v>
      </c>
      <c r="P1377">
        <v>8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16.18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3010828</v>
      </c>
      <c r="B1378">
        <v>1</v>
      </c>
      <c r="C1378" t="s">
        <v>75</v>
      </c>
      <c r="D1378" t="s">
        <v>83</v>
      </c>
      <c r="E1378" t="s">
        <v>140</v>
      </c>
      <c r="F1378" t="s">
        <v>1771</v>
      </c>
      <c r="G1378" t="s">
        <v>142</v>
      </c>
      <c r="H1378" t="s">
        <v>61</v>
      </c>
      <c r="I1378" t="s">
        <v>129</v>
      </c>
      <c r="J1378" t="s">
        <v>130</v>
      </c>
      <c r="K1378" t="s">
        <v>131</v>
      </c>
      <c r="L1378" t="s">
        <v>4201</v>
      </c>
      <c r="M1378" t="s">
        <v>4202</v>
      </c>
      <c r="N1378">
        <v>1.504</v>
      </c>
      <c r="O1378">
        <v>0</v>
      </c>
      <c r="P1378">
        <v>0</v>
      </c>
      <c r="Q1378">
        <v>0</v>
      </c>
      <c r="R1378">
        <v>133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200</v>
      </c>
      <c r="Y1378">
        <v>0</v>
      </c>
      <c r="Z1378">
        <v>0</v>
      </c>
    </row>
    <row r="1379" spans="1:26" x14ac:dyDescent="0.3">
      <c r="A1379">
        <v>3012931</v>
      </c>
      <c r="B1379">
        <v>1</v>
      </c>
      <c r="C1379" t="s">
        <v>106</v>
      </c>
      <c r="D1379" t="s">
        <v>115</v>
      </c>
      <c r="E1379" t="s">
        <v>153</v>
      </c>
      <c r="F1379" t="s">
        <v>4203</v>
      </c>
      <c r="G1379" t="s">
        <v>196</v>
      </c>
      <c r="H1379" t="s">
        <v>58</v>
      </c>
      <c r="I1379" t="s">
        <v>129</v>
      </c>
      <c r="J1379" t="s">
        <v>130</v>
      </c>
      <c r="K1379" t="s">
        <v>131</v>
      </c>
      <c r="L1379" t="s">
        <v>4204</v>
      </c>
      <c r="M1379" t="s">
        <v>4205</v>
      </c>
      <c r="N1379">
        <v>1.911</v>
      </c>
      <c r="O1379">
        <v>3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5.73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3006198</v>
      </c>
      <c r="B1380">
        <v>1</v>
      </c>
      <c r="C1380" t="s">
        <v>75</v>
      </c>
      <c r="D1380" t="s">
        <v>84</v>
      </c>
      <c r="E1380" t="s">
        <v>153</v>
      </c>
      <c r="F1380" t="s">
        <v>4206</v>
      </c>
      <c r="G1380" t="s">
        <v>128</v>
      </c>
      <c r="H1380" t="s">
        <v>58</v>
      </c>
      <c r="I1380" t="s">
        <v>129</v>
      </c>
      <c r="J1380" t="s">
        <v>130</v>
      </c>
      <c r="K1380" t="s">
        <v>131</v>
      </c>
      <c r="L1380" t="s">
        <v>4207</v>
      </c>
      <c r="M1380" t="s">
        <v>4208</v>
      </c>
      <c r="N1380">
        <v>1.603</v>
      </c>
      <c r="O1380">
        <v>3</v>
      </c>
      <c r="P1380">
        <v>5</v>
      </c>
      <c r="Q1380">
        <v>0</v>
      </c>
      <c r="R1380">
        <v>0</v>
      </c>
      <c r="S1380">
        <v>0</v>
      </c>
      <c r="T1380">
        <v>0</v>
      </c>
      <c r="U1380">
        <v>4.8099999999999996</v>
      </c>
      <c r="V1380">
        <v>8.01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3006189</v>
      </c>
      <c r="B1381">
        <v>1</v>
      </c>
      <c r="C1381" t="s">
        <v>75</v>
      </c>
      <c r="D1381" t="s">
        <v>81</v>
      </c>
      <c r="E1381" t="s">
        <v>126</v>
      </c>
      <c r="F1381" t="s">
        <v>4209</v>
      </c>
      <c r="G1381" t="s">
        <v>602</v>
      </c>
      <c r="H1381" t="s">
        <v>58</v>
      </c>
      <c r="I1381" t="s">
        <v>129</v>
      </c>
      <c r="J1381" t="s">
        <v>130</v>
      </c>
      <c r="K1381" t="s">
        <v>131</v>
      </c>
      <c r="L1381" t="s">
        <v>4210</v>
      </c>
      <c r="M1381" t="s">
        <v>4211</v>
      </c>
      <c r="N1381">
        <v>3.3559999999999999</v>
      </c>
      <c r="O1381">
        <v>9</v>
      </c>
      <c r="P1381">
        <v>62</v>
      </c>
      <c r="Q1381">
        <v>0</v>
      </c>
      <c r="R1381">
        <v>0</v>
      </c>
      <c r="S1381">
        <v>0</v>
      </c>
      <c r="T1381">
        <v>0</v>
      </c>
      <c r="U1381">
        <v>30.21</v>
      </c>
      <c r="V1381">
        <v>208.1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3008648</v>
      </c>
      <c r="B1382">
        <v>1</v>
      </c>
      <c r="C1382" t="s">
        <v>75</v>
      </c>
      <c r="D1382" t="s">
        <v>82</v>
      </c>
      <c r="E1382" t="s">
        <v>145</v>
      </c>
      <c r="F1382" t="s">
        <v>4212</v>
      </c>
      <c r="G1382" t="s">
        <v>256</v>
      </c>
      <c r="H1382" t="s">
        <v>61</v>
      </c>
      <c r="I1382" t="s">
        <v>129</v>
      </c>
      <c r="J1382" t="s">
        <v>130</v>
      </c>
      <c r="K1382" t="s">
        <v>131</v>
      </c>
      <c r="L1382" t="s">
        <v>4213</v>
      </c>
      <c r="M1382" t="s">
        <v>4214</v>
      </c>
      <c r="N1382">
        <v>4.4690000000000003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4.47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3008883</v>
      </c>
      <c r="B1383">
        <v>1</v>
      </c>
      <c r="C1383" t="s">
        <v>106</v>
      </c>
      <c r="D1383" t="s">
        <v>108</v>
      </c>
      <c r="E1383" t="s">
        <v>126</v>
      </c>
      <c r="F1383" t="s">
        <v>4215</v>
      </c>
      <c r="G1383" t="s">
        <v>128</v>
      </c>
      <c r="H1383" t="s">
        <v>58</v>
      </c>
      <c r="I1383" t="s">
        <v>129</v>
      </c>
      <c r="J1383" t="s">
        <v>130</v>
      </c>
      <c r="K1383" t="s">
        <v>131</v>
      </c>
      <c r="L1383" t="s">
        <v>4216</v>
      </c>
      <c r="M1383" t="s">
        <v>4217</v>
      </c>
      <c r="N1383">
        <v>1.544</v>
      </c>
      <c r="O1383">
        <v>1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1.54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3011164</v>
      </c>
      <c r="B1384">
        <v>1</v>
      </c>
      <c r="C1384" t="s">
        <v>75</v>
      </c>
      <c r="D1384" t="s">
        <v>102</v>
      </c>
      <c r="E1384" t="s">
        <v>221</v>
      </c>
      <c r="F1384" t="s">
        <v>4218</v>
      </c>
      <c r="G1384" t="s">
        <v>128</v>
      </c>
      <c r="H1384" t="s">
        <v>58</v>
      </c>
      <c r="I1384" t="s">
        <v>129</v>
      </c>
      <c r="J1384" t="s">
        <v>130</v>
      </c>
      <c r="K1384" t="s">
        <v>131</v>
      </c>
      <c r="L1384" t="s">
        <v>4219</v>
      </c>
      <c r="M1384" t="s">
        <v>4220</v>
      </c>
      <c r="N1384">
        <v>0.23899999999999999</v>
      </c>
      <c r="O1384">
        <v>95</v>
      </c>
      <c r="P1384">
        <v>404</v>
      </c>
      <c r="Q1384">
        <v>0</v>
      </c>
      <c r="R1384">
        <v>0</v>
      </c>
      <c r="S1384">
        <v>0</v>
      </c>
      <c r="T1384">
        <v>0</v>
      </c>
      <c r="U1384">
        <v>22.72</v>
      </c>
      <c r="V1384">
        <v>96.62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3012398</v>
      </c>
      <c r="B1385">
        <v>1</v>
      </c>
      <c r="C1385" t="s">
        <v>75</v>
      </c>
      <c r="D1385" t="s">
        <v>102</v>
      </c>
      <c r="E1385" t="s">
        <v>221</v>
      </c>
      <c r="F1385" t="s">
        <v>4221</v>
      </c>
      <c r="G1385" t="s">
        <v>161</v>
      </c>
      <c r="H1385" t="s">
        <v>58</v>
      </c>
      <c r="I1385" t="s">
        <v>129</v>
      </c>
      <c r="J1385" t="s">
        <v>130</v>
      </c>
      <c r="K1385" t="s">
        <v>131</v>
      </c>
      <c r="L1385" t="s">
        <v>4222</v>
      </c>
      <c r="M1385" t="s">
        <v>4223</v>
      </c>
      <c r="N1385">
        <v>0.55700000000000005</v>
      </c>
      <c r="O1385">
        <v>21</v>
      </c>
      <c r="P1385">
        <v>181</v>
      </c>
      <c r="Q1385">
        <v>0</v>
      </c>
      <c r="R1385">
        <v>0</v>
      </c>
      <c r="S1385">
        <v>14</v>
      </c>
      <c r="T1385">
        <v>11</v>
      </c>
      <c r="U1385">
        <v>11.7</v>
      </c>
      <c r="V1385">
        <v>100.86</v>
      </c>
      <c r="W1385">
        <v>0</v>
      </c>
      <c r="X1385">
        <v>0</v>
      </c>
      <c r="Y1385">
        <v>7.8</v>
      </c>
      <c r="Z1385">
        <v>6.13</v>
      </c>
    </row>
    <row r="1386" spans="1:26" x14ac:dyDescent="0.3">
      <c r="A1386">
        <v>3007819</v>
      </c>
      <c r="B1386">
        <v>1</v>
      </c>
      <c r="C1386" t="s">
        <v>75</v>
      </c>
      <c r="D1386" t="s">
        <v>83</v>
      </c>
      <c r="E1386" t="s">
        <v>221</v>
      </c>
      <c r="F1386" t="s">
        <v>4224</v>
      </c>
      <c r="G1386" t="s">
        <v>128</v>
      </c>
      <c r="H1386" t="s">
        <v>58</v>
      </c>
      <c r="I1386" t="s">
        <v>129</v>
      </c>
      <c r="J1386" t="s">
        <v>130</v>
      </c>
      <c r="K1386" t="s">
        <v>131</v>
      </c>
      <c r="L1386" t="s">
        <v>4225</v>
      </c>
      <c r="M1386" t="s">
        <v>4226</v>
      </c>
      <c r="N1386">
        <v>0.65300000000000002</v>
      </c>
      <c r="O1386">
        <v>0</v>
      </c>
      <c r="P1386">
        <v>0</v>
      </c>
      <c r="Q1386">
        <v>32</v>
      </c>
      <c r="R1386">
        <v>3403</v>
      </c>
      <c r="S1386">
        <v>0</v>
      </c>
      <c r="T1386">
        <v>0</v>
      </c>
      <c r="U1386">
        <v>0</v>
      </c>
      <c r="V1386">
        <v>0</v>
      </c>
      <c r="W1386">
        <v>20.88</v>
      </c>
      <c r="X1386">
        <v>2220.5700000000002</v>
      </c>
      <c r="Y1386">
        <v>0</v>
      </c>
      <c r="Z1386">
        <v>0</v>
      </c>
    </row>
    <row r="1387" spans="1:26" x14ac:dyDescent="0.3">
      <c r="A1387">
        <v>3004896</v>
      </c>
      <c r="B1387">
        <v>1</v>
      </c>
      <c r="C1387" t="s">
        <v>75</v>
      </c>
      <c r="D1387" t="s">
        <v>104</v>
      </c>
      <c r="E1387" t="s">
        <v>221</v>
      </c>
      <c r="F1387" t="s">
        <v>4227</v>
      </c>
      <c r="G1387" t="s">
        <v>128</v>
      </c>
      <c r="H1387" t="s">
        <v>58</v>
      </c>
      <c r="I1387" t="s">
        <v>1703</v>
      </c>
      <c r="J1387" t="s">
        <v>130</v>
      </c>
      <c r="K1387" t="s">
        <v>131</v>
      </c>
      <c r="L1387" t="s">
        <v>4228</v>
      </c>
      <c r="M1387" t="s">
        <v>4229</v>
      </c>
      <c r="N1387">
        <v>4.1000000000000002E-2</v>
      </c>
      <c r="O1387">
        <v>9</v>
      </c>
      <c r="P1387">
        <v>1035</v>
      </c>
      <c r="Q1387">
        <v>0</v>
      </c>
      <c r="R1387">
        <v>0</v>
      </c>
      <c r="S1387">
        <v>0</v>
      </c>
      <c r="T1387">
        <v>0</v>
      </c>
      <c r="U1387">
        <v>0.37</v>
      </c>
      <c r="V1387">
        <v>42.55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3001251</v>
      </c>
      <c r="B1388">
        <v>1</v>
      </c>
      <c r="C1388" t="s">
        <v>75</v>
      </c>
      <c r="D1388" t="s">
        <v>93</v>
      </c>
      <c r="E1388" t="s">
        <v>153</v>
      </c>
      <c r="F1388" t="s">
        <v>4230</v>
      </c>
      <c r="G1388" t="s">
        <v>136</v>
      </c>
      <c r="H1388" t="s">
        <v>58</v>
      </c>
      <c r="I1388" t="s">
        <v>129</v>
      </c>
      <c r="J1388" t="s">
        <v>130</v>
      </c>
      <c r="K1388" t="s">
        <v>137</v>
      </c>
      <c r="L1388" t="s">
        <v>4231</v>
      </c>
      <c r="M1388" t="s">
        <v>4232</v>
      </c>
      <c r="N1388">
        <v>2.177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76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165.45</v>
      </c>
    </row>
    <row r="1389" spans="1:26" x14ac:dyDescent="0.3">
      <c r="A1389">
        <v>3006376</v>
      </c>
      <c r="B1389">
        <v>1</v>
      </c>
      <c r="C1389" t="s">
        <v>75</v>
      </c>
      <c r="D1389" t="s">
        <v>89</v>
      </c>
      <c r="E1389" t="s">
        <v>140</v>
      </c>
      <c r="F1389" t="s">
        <v>4233</v>
      </c>
      <c r="G1389" t="s">
        <v>142</v>
      </c>
      <c r="H1389" t="s">
        <v>61</v>
      </c>
      <c r="I1389" t="s">
        <v>129</v>
      </c>
      <c r="J1389" t="s">
        <v>130</v>
      </c>
      <c r="K1389" t="s">
        <v>131</v>
      </c>
      <c r="L1389" t="s">
        <v>4234</v>
      </c>
      <c r="M1389" t="s">
        <v>4235</v>
      </c>
      <c r="N1389">
        <v>1.123</v>
      </c>
      <c r="O1389">
        <v>0</v>
      </c>
      <c r="P1389">
        <v>56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62.88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3011874</v>
      </c>
      <c r="B1390">
        <v>1</v>
      </c>
      <c r="C1390" t="s">
        <v>106</v>
      </c>
      <c r="D1390" t="s">
        <v>114</v>
      </c>
      <c r="E1390" t="s">
        <v>221</v>
      </c>
      <c r="F1390" t="s">
        <v>4236</v>
      </c>
      <c r="G1390" t="s">
        <v>128</v>
      </c>
      <c r="H1390" t="s">
        <v>58</v>
      </c>
      <c r="I1390" t="s">
        <v>129</v>
      </c>
      <c r="J1390" t="s">
        <v>130</v>
      </c>
      <c r="K1390" t="s">
        <v>131</v>
      </c>
      <c r="L1390" t="s">
        <v>4237</v>
      </c>
      <c r="M1390" t="s">
        <v>4238</v>
      </c>
      <c r="N1390">
        <v>0.504</v>
      </c>
      <c r="O1390">
        <v>0</v>
      </c>
      <c r="P1390">
        <v>0</v>
      </c>
      <c r="Q1390">
        <v>35</v>
      </c>
      <c r="R1390">
        <v>2964</v>
      </c>
      <c r="S1390">
        <v>112</v>
      </c>
      <c r="T1390">
        <v>1097</v>
      </c>
      <c r="U1390">
        <v>0</v>
      </c>
      <c r="V1390">
        <v>0</v>
      </c>
      <c r="W1390">
        <v>17.66</v>
      </c>
      <c r="X1390">
        <v>1495.17</v>
      </c>
      <c r="Y1390">
        <v>56.5</v>
      </c>
      <c r="Z1390">
        <v>553.38</v>
      </c>
    </row>
    <row r="1391" spans="1:26" x14ac:dyDescent="0.3">
      <c r="A1391">
        <v>3006117</v>
      </c>
      <c r="B1391">
        <v>1</v>
      </c>
      <c r="C1391" t="s">
        <v>75</v>
      </c>
      <c r="D1391" t="s">
        <v>85</v>
      </c>
      <c r="E1391" t="s">
        <v>221</v>
      </c>
      <c r="F1391" t="s">
        <v>4239</v>
      </c>
      <c r="G1391" t="s">
        <v>136</v>
      </c>
      <c r="H1391" t="s">
        <v>58</v>
      </c>
      <c r="I1391" t="s">
        <v>129</v>
      </c>
      <c r="J1391" t="s">
        <v>130</v>
      </c>
      <c r="K1391" t="s">
        <v>137</v>
      </c>
      <c r="L1391" t="s">
        <v>4240</v>
      </c>
      <c r="M1391" t="s">
        <v>4241</v>
      </c>
      <c r="N1391">
        <v>2.5779999999999998</v>
      </c>
      <c r="O1391">
        <v>0</v>
      </c>
      <c r="P1391">
        <v>0</v>
      </c>
      <c r="Q1391">
        <v>2</v>
      </c>
      <c r="R1391">
        <v>3919</v>
      </c>
      <c r="S1391">
        <v>0</v>
      </c>
      <c r="T1391">
        <v>0</v>
      </c>
      <c r="U1391">
        <v>0</v>
      </c>
      <c r="V1391">
        <v>0</v>
      </c>
      <c r="W1391">
        <v>5.16</v>
      </c>
      <c r="X1391">
        <v>10104.49</v>
      </c>
      <c r="Y1391">
        <v>0</v>
      </c>
      <c r="Z1391">
        <v>0</v>
      </c>
    </row>
    <row r="1392" spans="1:26" x14ac:dyDescent="0.3">
      <c r="A1392">
        <v>3007194</v>
      </c>
      <c r="B1392">
        <v>1</v>
      </c>
      <c r="C1392" t="s">
        <v>75</v>
      </c>
      <c r="D1392" t="s">
        <v>92</v>
      </c>
      <c r="E1392" t="s">
        <v>134</v>
      </c>
      <c r="F1392" t="s">
        <v>4242</v>
      </c>
      <c r="G1392" t="s">
        <v>128</v>
      </c>
      <c r="H1392" t="s">
        <v>58</v>
      </c>
      <c r="I1392" t="s">
        <v>129</v>
      </c>
      <c r="J1392" t="s">
        <v>130</v>
      </c>
      <c r="K1392" t="s">
        <v>131</v>
      </c>
      <c r="L1392" t="s">
        <v>4243</v>
      </c>
      <c r="M1392" t="s">
        <v>4244</v>
      </c>
      <c r="N1392">
        <v>3.0760000000000001</v>
      </c>
      <c r="O1392">
        <v>79</v>
      </c>
      <c r="P1392">
        <v>281</v>
      </c>
      <c r="Q1392">
        <v>0</v>
      </c>
      <c r="R1392">
        <v>0</v>
      </c>
      <c r="S1392">
        <v>0</v>
      </c>
      <c r="T1392">
        <v>0</v>
      </c>
      <c r="U1392">
        <v>243.01</v>
      </c>
      <c r="V1392">
        <v>864.39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3008179</v>
      </c>
      <c r="B1393">
        <v>1</v>
      </c>
      <c r="C1393" t="s">
        <v>75</v>
      </c>
      <c r="D1393" t="s">
        <v>78</v>
      </c>
      <c r="E1393" t="s">
        <v>145</v>
      </c>
      <c r="F1393" t="s">
        <v>4245</v>
      </c>
      <c r="G1393" t="s">
        <v>256</v>
      </c>
      <c r="H1393" t="s">
        <v>61</v>
      </c>
      <c r="I1393" t="s">
        <v>129</v>
      </c>
      <c r="J1393" t="s">
        <v>130</v>
      </c>
      <c r="K1393" t="s">
        <v>131</v>
      </c>
      <c r="L1393" t="s">
        <v>4246</v>
      </c>
      <c r="M1393" t="s">
        <v>4247</v>
      </c>
      <c r="N1393">
        <v>2.2349999999999999</v>
      </c>
      <c r="O1393">
        <v>0</v>
      </c>
      <c r="P1393">
        <v>13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29.06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3006309</v>
      </c>
      <c r="B1394">
        <v>1</v>
      </c>
      <c r="C1394" t="s">
        <v>75</v>
      </c>
      <c r="D1394" t="s">
        <v>97</v>
      </c>
      <c r="E1394" t="s">
        <v>145</v>
      </c>
      <c r="F1394" t="s">
        <v>2482</v>
      </c>
      <c r="G1394" t="s">
        <v>206</v>
      </c>
      <c r="H1394" t="s">
        <v>61</v>
      </c>
      <c r="I1394" t="s">
        <v>129</v>
      </c>
      <c r="J1394" t="s">
        <v>130</v>
      </c>
      <c r="K1394" t="s">
        <v>131</v>
      </c>
      <c r="L1394" t="s">
        <v>4248</v>
      </c>
      <c r="M1394" t="s">
        <v>4249</v>
      </c>
      <c r="N1394">
        <v>0.44800000000000001</v>
      </c>
      <c r="O1394">
        <v>0</v>
      </c>
      <c r="P1394">
        <v>31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13.9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3011172</v>
      </c>
      <c r="B1395">
        <v>1</v>
      </c>
      <c r="C1395" t="s">
        <v>75</v>
      </c>
      <c r="D1395" t="s">
        <v>89</v>
      </c>
      <c r="E1395" t="s">
        <v>145</v>
      </c>
      <c r="F1395" t="s">
        <v>4250</v>
      </c>
      <c r="G1395" t="s">
        <v>206</v>
      </c>
      <c r="H1395" t="s">
        <v>61</v>
      </c>
      <c r="I1395" t="s">
        <v>129</v>
      </c>
      <c r="J1395" t="s">
        <v>130</v>
      </c>
      <c r="K1395" t="s">
        <v>131</v>
      </c>
      <c r="L1395" t="s">
        <v>4251</v>
      </c>
      <c r="M1395" t="s">
        <v>4252</v>
      </c>
      <c r="N1395">
        <v>2.1920000000000002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2.19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3008077</v>
      </c>
      <c r="B1396">
        <v>1</v>
      </c>
      <c r="C1396" t="s">
        <v>75</v>
      </c>
      <c r="D1396" t="s">
        <v>104</v>
      </c>
      <c r="E1396" t="s">
        <v>164</v>
      </c>
      <c r="F1396" t="s">
        <v>4253</v>
      </c>
      <c r="G1396" t="s">
        <v>1382</v>
      </c>
      <c r="H1396" t="s">
        <v>61</v>
      </c>
      <c r="I1396" t="s">
        <v>129</v>
      </c>
      <c r="J1396" t="s">
        <v>130</v>
      </c>
      <c r="K1396" t="s">
        <v>131</v>
      </c>
      <c r="L1396" t="s">
        <v>4254</v>
      </c>
      <c r="M1396" t="s">
        <v>4255</v>
      </c>
      <c r="N1396">
        <v>5.18</v>
      </c>
      <c r="O1396">
        <v>0</v>
      </c>
      <c r="P1396">
        <v>29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150.21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3012523</v>
      </c>
      <c r="B1397">
        <v>1</v>
      </c>
      <c r="C1397" t="s">
        <v>106</v>
      </c>
      <c r="D1397" t="s">
        <v>107</v>
      </c>
      <c r="E1397" t="s">
        <v>140</v>
      </c>
      <c r="F1397" t="s">
        <v>4256</v>
      </c>
      <c r="G1397" t="s">
        <v>142</v>
      </c>
      <c r="H1397" t="s">
        <v>61</v>
      </c>
      <c r="I1397" t="s">
        <v>129</v>
      </c>
      <c r="J1397" t="s">
        <v>130</v>
      </c>
      <c r="K1397" t="s">
        <v>131</v>
      </c>
      <c r="L1397" t="s">
        <v>4257</v>
      </c>
      <c r="M1397" t="s">
        <v>4258</v>
      </c>
      <c r="N1397">
        <v>1.5069999999999999</v>
      </c>
      <c r="O1397">
        <v>0</v>
      </c>
      <c r="P1397">
        <v>16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24.12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3012944</v>
      </c>
      <c r="B1398">
        <v>1</v>
      </c>
      <c r="C1398" t="s">
        <v>106</v>
      </c>
      <c r="D1398" t="s">
        <v>115</v>
      </c>
      <c r="E1398" t="s">
        <v>126</v>
      </c>
      <c r="F1398" t="s">
        <v>4259</v>
      </c>
      <c r="G1398" t="s">
        <v>161</v>
      </c>
      <c r="H1398" t="s">
        <v>58</v>
      </c>
      <c r="I1398" t="s">
        <v>129</v>
      </c>
      <c r="J1398" t="s">
        <v>130</v>
      </c>
      <c r="K1398" t="s">
        <v>131</v>
      </c>
      <c r="L1398" t="s">
        <v>4260</v>
      </c>
      <c r="M1398" t="s">
        <v>4261</v>
      </c>
      <c r="N1398">
        <v>1.39</v>
      </c>
      <c r="O1398">
        <v>120</v>
      </c>
      <c r="P1398">
        <v>319</v>
      </c>
      <c r="Q1398">
        <v>0</v>
      </c>
      <c r="R1398">
        <v>0</v>
      </c>
      <c r="S1398">
        <v>0</v>
      </c>
      <c r="T1398">
        <v>0</v>
      </c>
      <c r="U1398">
        <v>166.78</v>
      </c>
      <c r="V1398">
        <v>443.35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3006108</v>
      </c>
      <c r="B1399">
        <v>1</v>
      </c>
      <c r="C1399" t="s">
        <v>106</v>
      </c>
      <c r="D1399" t="s">
        <v>119</v>
      </c>
      <c r="E1399" t="s">
        <v>169</v>
      </c>
      <c r="F1399" t="s">
        <v>4262</v>
      </c>
      <c r="G1399" t="s">
        <v>171</v>
      </c>
      <c r="H1399" t="s">
        <v>61</v>
      </c>
      <c r="I1399" t="s">
        <v>129</v>
      </c>
      <c r="J1399" t="s">
        <v>130</v>
      </c>
      <c r="K1399" t="s">
        <v>131</v>
      </c>
      <c r="L1399" t="s">
        <v>4263</v>
      </c>
      <c r="M1399" t="s">
        <v>4264</v>
      </c>
      <c r="N1399">
        <v>0.376</v>
      </c>
      <c r="O1399">
        <v>0</v>
      </c>
      <c r="P1399">
        <v>142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53.45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3002376</v>
      </c>
      <c r="B1400">
        <v>1</v>
      </c>
      <c r="C1400" t="s">
        <v>75</v>
      </c>
      <c r="D1400" t="s">
        <v>103</v>
      </c>
      <c r="E1400" t="s">
        <v>169</v>
      </c>
      <c r="F1400" t="s">
        <v>638</v>
      </c>
      <c r="G1400" t="s">
        <v>171</v>
      </c>
      <c r="H1400" t="s">
        <v>61</v>
      </c>
      <c r="I1400" t="s">
        <v>129</v>
      </c>
      <c r="J1400" t="s">
        <v>130</v>
      </c>
      <c r="K1400" t="s">
        <v>131</v>
      </c>
      <c r="L1400" t="s">
        <v>4265</v>
      </c>
      <c r="M1400" t="s">
        <v>4266</v>
      </c>
      <c r="N1400">
        <v>6.5330000000000004</v>
      </c>
      <c r="O1400">
        <v>0</v>
      </c>
      <c r="P1400">
        <v>273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1783.49</v>
      </c>
      <c r="W1400">
        <v>0</v>
      </c>
      <c r="X1400">
        <v>0</v>
      </c>
      <c r="Y1400">
        <v>0</v>
      </c>
      <c r="Z1400">
        <v>0</v>
      </c>
    </row>
    <row r="1401" spans="1:26" x14ac:dyDescent="0.3">
      <c r="A1401">
        <v>3007093</v>
      </c>
      <c r="B1401">
        <v>1</v>
      </c>
      <c r="C1401" t="s">
        <v>75</v>
      </c>
      <c r="D1401" t="s">
        <v>82</v>
      </c>
      <c r="E1401" t="s">
        <v>169</v>
      </c>
      <c r="F1401" t="s">
        <v>4267</v>
      </c>
      <c r="G1401" t="s">
        <v>192</v>
      </c>
      <c r="H1401" t="s">
        <v>61</v>
      </c>
      <c r="I1401" t="s">
        <v>129</v>
      </c>
      <c r="J1401" t="s">
        <v>130</v>
      </c>
      <c r="K1401" t="s">
        <v>137</v>
      </c>
      <c r="L1401" t="s">
        <v>4268</v>
      </c>
      <c r="M1401" t="s">
        <v>4269</v>
      </c>
      <c r="N1401">
        <v>7.8259999999999996</v>
      </c>
      <c r="O1401">
        <v>0</v>
      </c>
      <c r="P1401">
        <v>453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3545.3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3006104</v>
      </c>
      <c r="B1402">
        <v>1</v>
      </c>
      <c r="C1402" t="s">
        <v>75</v>
      </c>
      <c r="D1402" t="s">
        <v>82</v>
      </c>
      <c r="E1402" t="s">
        <v>134</v>
      </c>
      <c r="F1402" t="s">
        <v>4270</v>
      </c>
      <c r="G1402" t="s">
        <v>374</v>
      </c>
      <c r="H1402" t="s">
        <v>58</v>
      </c>
      <c r="I1402" t="s">
        <v>129</v>
      </c>
      <c r="J1402" t="s">
        <v>130</v>
      </c>
      <c r="K1402" t="s">
        <v>137</v>
      </c>
      <c r="L1402" t="s">
        <v>4271</v>
      </c>
      <c r="M1402" t="s">
        <v>4272</v>
      </c>
      <c r="N1402">
        <v>7.6230000000000002</v>
      </c>
      <c r="O1402">
        <v>2</v>
      </c>
      <c r="P1402">
        <v>3696</v>
      </c>
      <c r="Q1402">
        <v>0</v>
      </c>
      <c r="R1402">
        <v>0</v>
      </c>
      <c r="S1402">
        <v>0</v>
      </c>
      <c r="T1402">
        <v>0</v>
      </c>
      <c r="U1402">
        <v>15.25</v>
      </c>
      <c r="V1402">
        <v>28172.76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3012942</v>
      </c>
      <c r="B1403">
        <v>1</v>
      </c>
      <c r="C1403" t="s">
        <v>75</v>
      </c>
      <c r="D1403" t="s">
        <v>97</v>
      </c>
      <c r="E1403" t="s">
        <v>126</v>
      </c>
      <c r="F1403" t="s">
        <v>4273</v>
      </c>
      <c r="G1403" t="s">
        <v>128</v>
      </c>
      <c r="H1403" t="s">
        <v>58</v>
      </c>
      <c r="I1403" t="s">
        <v>129</v>
      </c>
      <c r="J1403" t="s">
        <v>130</v>
      </c>
      <c r="K1403" t="s">
        <v>131</v>
      </c>
      <c r="L1403" t="s">
        <v>4274</v>
      </c>
      <c r="M1403" t="s">
        <v>4275</v>
      </c>
      <c r="N1403">
        <v>1.39</v>
      </c>
      <c r="O1403">
        <v>24</v>
      </c>
      <c r="P1403">
        <v>187</v>
      </c>
      <c r="Q1403">
        <v>0</v>
      </c>
      <c r="R1403">
        <v>0</v>
      </c>
      <c r="S1403">
        <v>0</v>
      </c>
      <c r="T1403">
        <v>0</v>
      </c>
      <c r="U1403">
        <v>33.36</v>
      </c>
      <c r="V1403">
        <v>259.94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3011582</v>
      </c>
      <c r="B1404">
        <v>1</v>
      </c>
      <c r="C1404" t="s">
        <v>106</v>
      </c>
      <c r="D1404" t="s">
        <v>121</v>
      </c>
      <c r="E1404" t="s">
        <v>140</v>
      </c>
      <c r="F1404" t="s">
        <v>4276</v>
      </c>
      <c r="G1404" t="s">
        <v>142</v>
      </c>
      <c r="H1404" t="s">
        <v>61</v>
      </c>
      <c r="I1404" t="s">
        <v>129</v>
      </c>
      <c r="J1404" t="s">
        <v>130</v>
      </c>
      <c r="K1404" t="s">
        <v>131</v>
      </c>
      <c r="L1404" t="s">
        <v>4277</v>
      </c>
      <c r="M1404" t="s">
        <v>4278</v>
      </c>
      <c r="N1404">
        <v>3.8650000000000002</v>
      </c>
      <c r="O1404">
        <v>0</v>
      </c>
      <c r="P1404">
        <v>25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96.62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3006254</v>
      </c>
      <c r="B1405">
        <v>1</v>
      </c>
      <c r="C1405" t="s">
        <v>106</v>
      </c>
      <c r="D1405" t="s">
        <v>113</v>
      </c>
      <c r="E1405" t="s">
        <v>153</v>
      </c>
      <c r="F1405" t="s">
        <v>2036</v>
      </c>
      <c r="G1405" t="s">
        <v>136</v>
      </c>
      <c r="H1405" t="s">
        <v>58</v>
      </c>
      <c r="I1405" t="s">
        <v>129</v>
      </c>
      <c r="J1405" t="s">
        <v>130</v>
      </c>
      <c r="K1405" t="s">
        <v>137</v>
      </c>
      <c r="L1405" t="s">
        <v>4279</v>
      </c>
      <c r="M1405" t="s">
        <v>4280</v>
      </c>
      <c r="N1405">
        <v>4.1630000000000003</v>
      </c>
      <c r="O1405">
        <v>0</v>
      </c>
      <c r="P1405">
        <v>0</v>
      </c>
      <c r="Q1405">
        <v>6</v>
      </c>
      <c r="R1405">
        <v>85</v>
      </c>
      <c r="S1405">
        <v>0</v>
      </c>
      <c r="T1405">
        <v>0</v>
      </c>
      <c r="U1405">
        <v>0</v>
      </c>
      <c r="V1405">
        <v>0</v>
      </c>
      <c r="W1405">
        <v>24.98</v>
      </c>
      <c r="X1405">
        <v>353.88</v>
      </c>
      <c r="Y1405">
        <v>0</v>
      </c>
      <c r="Z1405">
        <v>0</v>
      </c>
    </row>
    <row r="1406" spans="1:26" x14ac:dyDescent="0.3">
      <c r="A1406">
        <v>3010975</v>
      </c>
      <c r="B1406">
        <v>1</v>
      </c>
      <c r="C1406" t="s">
        <v>75</v>
      </c>
      <c r="D1406" t="s">
        <v>103</v>
      </c>
      <c r="E1406" t="s">
        <v>126</v>
      </c>
      <c r="F1406" t="s">
        <v>860</v>
      </c>
      <c r="G1406" t="s">
        <v>128</v>
      </c>
      <c r="H1406" t="s">
        <v>58</v>
      </c>
      <c r="I1406" t="s">
        <v>129</v>
      </c>
      <c r="J1406" t="s">
        <v>130</v>
      </c>
      <c r="K1406" t="s">
        <v>131</v>
      </c>
      <c r="L1406" t="s">
        <v>4281</v>
      </c>
      <c r="M1406" t="s">
        <v>4282</v>
      </c>
      <c r="N1406">
        <v>0.68700000000000006</v>
      </c>
      <c r="O1406">
        <v>47</v>
      </c>
      <c r="P1406">
        <v>2515</v>
      </c>
      <c r="Q1406">
        <v>0</v>
      </c>
      <c r="R1406">
        <v>0</v>
      </c>
      <c r="S1406">
        <v>0</v>
      </c>
      <c r="T1406">
        <v>0</v>
      </c>
      <c r="U1406">
        <v>32.299999999999997</v>
      </c>
      <c r="V1406">
        <v>1728.34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3011021</v>
      </c>
      <c r="B1407">
        <v>1</v>
      </c>
      <c r="C1407" t="s">
        <v>75</v>
      </c>
      <c r="D1407" t="s">
        <v>103</v>
      </c>
      <c r="E1407" t="s">
        <v>221</v>
      </c>
      <c r="F1407" t="s">
        <v>4283</v>
      </c>
      <c r="G1407" t="s">
        <v>128</v>
      </c>
      <c r="H1407" t="s">
        <v>58</v>
      </c>
      <c r="I1407" t="s">
        <v>129</v>
      </c>
      <c r="J1407" t="s">
        <v>130</v>
      </c>
      <c r="K1407" t="s">
        <v>131</v>
      </c>
      <c r="L1407" t="s">
        <v>4284</v>
      </c>
      <c r="M1407" t="s">
        <v>4285</v>
      </c>
      <c r="N1407">
        <v>1.847</v>
      </c>
      <c r="O1407">
        <v>20</v>
      </c>
      <c r="P1407">
        <v>146</v>
      </c>
      <c r="Q1407">
        <v>0</v>
      </c>
      <c r="R1407">
        <v>0</v>
      </c>
      <c r="S1407">
        <v>0</v>
      </c>
      <c r="T1407">
        <v>0</v>
      </c>
      <c r="U1407">
        <v>36.950000000000003</v>
      </c>
      <c r="V1407">
        <v>269.72000000000003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3009676</v>
      </c>
      <c r="B1408">
        <v>1</v>
      </c>
      <c r="C1408" t="s">
        <v>75</v>
      </c>
      <c r="D1408" t="s">
        <v>77</v>
      </c>
      <c r="E1408" t="s">
        <v>126</v>
      </c>
      <c r="F1408" t="s">
        <v>2021</v>
      </c>
      <c r="G1408" t="s">
        <v>128</v>
      </c>
      <c r="H1408" t="s">
        <v>58</v>
      </c>
      <c r="I1408" t="s">
        <v>129</v>
      </c>
      <c r="J1408" t="s">
        <v>130</v>
      </c>
      <c r="K1408" t="s">
        <v>131</v>
      </c>
      <c r="L1408" t="s">
        <v>4286</v>
      </c>
      <c r="M1408" t="s">
        <v>4287</v>
      </c>
      <c r="N1408">
        <v>0.95299999999999996</v>
      </c>
      <c r="O1408">
        <v>0</v>
      </c>
      <c r="P1408">
        <v>3</v>
      </c>
      <c r="Q1408">
        <v>0</v>
      </c>
      <c r="R1408">
        <v>0</v>
      </c>
      <c r="S1408">
        <v>2</v>
      </c>
      <c r="T1408">
        <v>324</v>
      </c>
      <c r="U1408">
        <v>0</v>
      </c>
      <c r="V1408">
        <v>2.86</v>
      </c>
      <c r="W1408">
        <v>0</v>
      </c>
      <c r="X1408">
        <v>0</v>
      </c>
      <c r="Y1408">
        <v>1.91</v>
      </c>
      <c r="Z1408">
        <v>308.88</v>
      </c>
    </row>
    <row r="1409" spans="1:26" x14ac:dyDescent="0.3">
      <c r="A1409">
        <v>3011105</v>
      </c>
      <c r="B1409">
        <v>1</v>
      </c>
      <c r="C1409" t="s">
        <v>75</v>
      </c>
      <c r="D1409" t="s">
        <v>102</v>
      </c>
      <c r="E1409" t="s">
        <v>221</v>
      </c>
      <c r="F1409" t="s">
        <v>4288</v>
      </c>
      <c r="G1409" t="s">
        <v>128</v>
      </c>
      <c r="H1409" t="s">
        <v>58</v>
      </c>
      <c r="I1409" t="s">
        <v>129</v>
      </c>
      <c r="J1409" t="s">
        <v>130</v>
      </c>
      <c r="K1409" t="s">
        <v>131</v>
      </c>
      <c r="L1409" t="s">
        <v>4289</v>
      </c>
      <c r="M1409" t="s">
        <v>4290</v>
      </c>
      <c r="N1409">
        <v>0.89900000000000002</v>
      </c>
      <c r="O1409">
        <v>12</v>
      </c>
      <c r="P1409">
        <v>74</v>
      </c>
      <c r="Q1409">
        <v>8</v>
      </c>
      <c r="R1409">
        <v>56</v>
      </c>
      <c r="S1409">
        <v>0</v>
      </c>
      <c r="T1409">
        <v>58</v>
      </c>
      <c r="U1409">
        <v>10.79</v>
      </c>
      <c r="V1409">
        <v>66.540000000000006</v>
      </c>
      <c r="W1409">
        <v>7.19</v>
      </c>
      <c r="X1409">
        <v>50.35</v>
      </c>
      <c r="Y1409">
        <v>0</v>
      </c>
      <c r="Z1409">
        <v>52.15</v>
      </c>
    </row>
    <row r="1410" spans="1:26" x14ac:dyDescent="0.3">
      <c r="A1410">
        <v>3011807</v>
      </c>
      <c r="B1410">
        <v>1</v>
      </c>
      <c r="C1410" t="s">
        <v>75</v>
      </c>
      <c r="D1410" t="s">
        <v>95</v>
      </c>
      <c r="E1410" t="s">
        <v>169</v>
      </c>
      <c r="F1410" t="s">
        <v>4291</v>
      </c>
      <c r="G1410" t="s">
        <v>161</v>
      </c>
      <c r="H1410" t="s">
        <v>61</v>
      </c>
      <c r="I1410" t="s">
        <v>129</v>
      </c>
      <c r="J1410" t="s">
        <v>130</v>
      </c>
      <c r="K1410" t="s">
        <v>131</v>
      </c>
      <c r="L1410" t="s">
        <v>4292</v>
      </c>
      <c r="M1410" t="s">
        <v>4293</v>
      </c>
      <c r="N1410">
        <v>0.77400000000000002</v>
      </c>
      <c r="O1410">
        <v>0</v>
      </c>
      <c r="P1410">
        <v>239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184.96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3006324</v>
      </c>
      <c r="B1411">
        <v>1</v>
      </c>
      <c r="C1411" t="s">
        <v>75</v>
      </c>
      <c r="D1411" t="s">
        <v>77</v>
      </c>
      <c r="E1411" t="s">
        <v>169</v>
      </c>
      <c r="F1411" t="s">
        <v>4294</v>
      </c>
      <c r="G1411" t="s">
        <v>962</v>
      </c>
      <c r="H1411" t="s">
        <v>61</v>
      </c>
      <c r="I1411" t="s">
        <v>129</v>
      </c>
      <c r="J1411" t="s">
        <v>130</v>
      </c>
      <c r="K1411" t="s">
        <v>131</v>
      </c>
      <c r="L1411" t="s">
        <v>4295</v>
      </c>
      <c r="M1411" t="s">
        <v>4296</v>
      </c>
      <c r="N1411">
        <v>0.85899999999999999</v>
      </c>
      <c r="O1411">
        <v>0</v>
      </c>
      <c r="P1411">
        <v>3</v>
      </c>
      <c r="Q1411">
        <v>0</v>
      </c>
      <c r="R1411">
        <v>0</v>
      </c>
      <c r="S1411">
        <v>0</v>
      </c>
      <c r="T1411">
        <v>33</v>
      </c>
      <c r="U1411">
        <v>0</v>
      </c>
      <c r="V1411">
        <v>2.58</v>
      </c>
      <c r="W1411">
        <v>0</v>
      </c>
      <c r="X1411">
        <v>0</v>
      </c>
      <c r="Y1411">
        <v>0</v>
      </c>
      <c r="Z1411">
        <v>28.33</v>
      </c>
    </row>
    <row r="1412" spans="1:26" x14ac:dyDescent="0.3">
      <c r="A1412">
        <v>3011042</v>
      </c>
      <c r="B1412">
        <v>1</v>
      </c>
      <c r="C1412" t="s">
        <v>75</v>
      </c>
      <c r="D1412" t="s">
        <v>83</v>
      </c>
      <c r="E1412" t="s">
        <v>221</v>
      </c>
      <c r="F1412" t="s">
        <v>4297</v>
      </c>
      <c r="G1412" t="s">
        <v>128</v>
      </c>
      <c r="H1412" t="s">
        <v>58</v>
      </c>
      <c r="I1412" t="s">
        <v>129</v>
      </c>
      <c r="J1412" t="s">
        <v>130</v>
      </c>
      <c r="K1412" t="s">
        <v>131</v>
      </c>
      <c r="L1412" t="s">
        <v>4298</v>
      </c>
      <c r="M1412" t="s">
        <v>4299</v>
      </c>
      <c r="N1412">
        <v>5.1890000000000001</v>
      </c>
      <c r="O1412">
        <v>0</v>
      </c>
      <c r="P1412">
        <v>0</v>
      </c>
      <c r="Q1412">
        <v>20</v>
      </c>
      <c r="R1412">
        <v>56</v>
      </c>
      <c r="S1412">
        <v>0</v>
      </c>
      <c r="T1412">
        <v>0</v>
      </c>
      <c r="U1412">
        <v>0</v>
      </c>
      <c r="V1412">
        <v>0</v>
      </c>
      <c r="W1412">
        <v>103.79</v>
      </c>
      <c r="X1412">
        <v>290.61</v>
      </c>
      <c r="Y1412">
        <v>0</v>
      </c>
      <c r="Z1412">
        <v>0</v>
      </c>
    </row>
    <row r="1413" spans="1:26" x14ac:dyDescent="0.3">
      <c r="A1413">
        <v>3006208</v>
      </c>
      <c r="B1413">
        <v>1</v>
      </c>
      <c r="C1413" t="s">
        <v>75</v>
      </c>
      <c r="D1413" t="s">
        <v>100</v>
      </c>
      <c r="E1413" t="s">
        <v>145</v>
      </c>
      <c r="F1413" t="s">
        <v>4300</v>
      </c>
      <c r="G1413" t="s">
        <v>147</v>
      </c>
      <c r="H1413" t="s">
        <v>61</v>
      </c>
      <c r="I1413" t="s">
        <v>129</v>
      </c>
      <c r="J1413" t="s">
        <v>130</v>
      </c>
      <c r="K1413" t="s">
        <v>131</v>
      </c>
      <c r="L1413" t="s">
        <v>4301</v>
      </c>
      <c r="M1413" t="s">
        <v>4302</v>
      </c>
      <c r="N1413">
        <v>6.3819999999999997</v>
      </c>
      <c r="O1413">
        <v>0</v>
      </c>
      <c r="P1413">
        <v>2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12.76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3006269</v>
      </c>
      <c r="B1414">
        <v>1</v>
      </c>
      <c r="C1414" t="s">
        <v>75</v>
      </c>
      <c r="D1414" t="s">
        <v>85</v>
      </c>
      <c r="E1414" t="s">
        <v>145</v>
      </c>
      <c r="F1414" t="s">
        <v>4303</v>
      </c>
      <c r="G1414" t="s">
        <v>206</v>
      </c>
      <c r="H1414" t="s">
        <v>61</v>
      </c>
      <c r="I1414" t="s">
        <v>129</v>
      </c>
      <c r="J1414" t="s">
        <v>130</v>
      </c>
      <c r="K1414" t="s">
        <v>131</v>
      </c>
      <c r="L1414" t="s">
        <v>4304</v>
      </c>
      <c r="M1414" t="s">
        <v>4305</v>
      </c>
      <c r="N1414">
        <v>4.1989999999999998</v>
      </c>
      <c r="O1414">
        <v>0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4.2</v>
      </c>
      <c r="Y1414">
        <v>0</v>
      </c>
      <c r="Z1414">
        <v>0</v>
      </c>
    </row>
    <row r="1415" spans="1:26" x14ac:dyDescent="0.3">
      <c r="A1415">
        <v>3008928</v>
      </c>
      <c r="B1415">
        <v>1</v>
      </c>
      <c r="C1415" t="s">
        <v>75</v>
      </c>
      <c r="D1415" t="s">
        <v>88</v>
      </c>
      <c r="E1415" t="s">
        <v>145</v>
      </c>
      <c r="F1415" t="s">
        <v>4306</v>
      </c>
      <c r="G1415" t="s">
        <v>206</v>
      </c>
      <c r="H1415" t="s">
        <v>61</v>
      </c>
      <c r="I1415" t="s">
        <v>129</v>
      </c>
      <c r="J1415" t="s">
        <v>130</v>
      </c>
      <c r="K1415" t="s">
        <v>131</v>
      </c>
      <c r="L1415" t="s">
        <v>4307</v>
      </c>
      <c r="M1415" t="s">
        <v>4308</v>
      </c>
      <c r="N1415">
        <v>2.8380000000000001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2.84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3011168</v>
      </c>
      <c r="B1416">
        <v>1</v>
      </c>
      <c r="C1416" t="s">
        <v>106</v>
      </c>
      <c r="D1416" t="s">
        <v>120</v>
      </c>
      <c r="E1416" t="s">
        <v>126</v>
      </c>
      <c r="F1416" t="s">
        <v>4309</v>
      </c>
      <c r="G1416" t="s">
        <v>128</v>
      </c>
      <c r="H1416" t="s">
        <v>58</v>
      </c>
      <c r="I1416" t="s">
        <v>129</v>
      </c>
      <c r="J1416" t="s">
        <v>130</v>
      </c>
      <c r="K1416" t="s">
        <v>131</v>
      </c>
      <c r="L1416" t="s">
        <v>4310</v>
      </c>
      <c r="M1416" t="s">
        <v>4311</v>
      </c>
      <c r="N1416">
        <v>0.97199999999999998</v>
      </c>
      <c r="O1416">
        <v>316</v>
      </c>
      <c r="P1416">
        <v>47</v>
      </c>
      <c r="Q1416">
        <v>0</v>
      </c>
      <c r="R1416">
        <v>0</v>
      </c>
      <c r="S1416">
        <v>0</v>
      </c>
      <c r="T1416">
        <v>0</v>
      </c>
      <c r="U1416">
        <v>307.22000000000003</v>
      </c>
      <c r="V1416">
        <v>45.69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3011834</v>
      </c>
      <c r="B1417">
        <v>1</v>
      </c>
      <c r="C1417" t="s">
        <v>75</v>
      </c>
      <c r="D1417" t="s">
        <v>81</v>
      </c>
      <c r="E1417" t="s">
        <v>164</v>
      </c>
      <c r="F1417" t="s">
        <v>4312</v>
      </c>
      <c r="G1417" t="s">
        <v>142</v>
      </c>
      <c r="H1417" t="s">
        <v>61</v>
      </c>
      <c r="I1417" t="s">
        <v>129</v>
      </c>
      <c r="J1417" t="s">
        <v>130</v>
      </c>
      <c r="K1417" t="s">
        <v>131</v>
      </c>
      <c r="L1417" t="s">
        <v>4313</v>
      </c>
      <c r="M1417" t="s">
        <v>4314</v>
      </c>
      <c r="N1417">
        <v>1.4259999999999999</v>
      </c>
      <c r="O1417">
        <v>0</v>
      </c>
      <c r="P1417">
        <v>39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55.61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3007101</v>
      </c>
      <c r="B1418">
        <v>1</v>
      </c>
      <c r="C1418" t="s">
        <v>75</v>
      </c>
      <c r="D1418" t="s">
        <v>83</v>
      </c>
      <c r="E1418" t="s">
        <v>153</v>
      </c>
      <c r="F1418" t="s">
        <v>4315</v>
      </c>
      <c r="G1418" t="s">
        <v>196</v>
      </c>
      <c r="H1418" t="s">
        <v>58</v>
      </c>
      <c r="I1418" t="s">
        <v>129</v>
      </c>
      <c r="J1418" t="s">
        <v>130</v>
      </c>
      <c r="K1418" t="s">
        <v>131</v>
      </c>
      <c r="L1418" t="s">
        <v>4316</v>
      </c>
      <c r="M1418" t="s">
        <v>4317</v>
      </c>
      <c r="N1418">
        <v>4.1710000000000003</v>
      </c>
      <c r="O1418">
        <v>0</v>
      </c>
      <c r="P1418">
        <v>0</v>
      </c>
      <c r="Q1418">
        <v>2</v>
      </c>
      <c r="R1418">
        <v>0</v>
      </c>
      <c r="S1418">
        <v>2</v>
      </c>
      <c r="T1418">
        <v>0</v>
      </c>
      <c r="U1418">
        <v>0</v>
      </c>
      <c r="V1418">
        <v>0</v>
      </c>
      <c r="W1418">
        <v>8.34</v>
      </c>
      <c r="X1418">
        <v>0</v>
      </c>
      <c r="Y1418">
        <v>8.34</v>
      </c>
      <c r="Z1418">
        <v>0</v>
      </c>
    </row>
    <row r="1419" spans="1:26" x14ac:dyDescent="0.3">
      <c r="A1419">
        <v>3006145</v>
      </c>
      <c r="B1419">
        <v>1</v>
      </c>
      <c r="C1419" t="s">
        <v>75</v>
      </c>
      <c r="D1419" t="s">
        <v>81</v>
      </c>
      <c r="E1419" t="s">
        <v>153</v>
      </c>
      <c r="F1419" t="s">
        <v>4318</v>
      </c>
      <c r="G1419" t="s">
        <v>128</v>
      </c>
      <c r="H1419" t="s">
        <v>58</v>
      </c>
      <c r="I1419" t="s">
        <v>129</v>
      </c>
      <c r="J1419" t="s">
        <v>130</v>
      </c>
      <c r="K1419" t="s">
        <v>131</v>
      </c>
      <c r="L1419" t="s">
        <v>4319</v>
      </c>
      <c r="M1419" t="s">
        <v>4320</v>
      </c>
      <c r="N1419">
        <v>1.216</v>
      </c>
      <c r="O1419">
        <v>16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19.46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3007136</v>
      </c>
      <c r="B1420">
        <v>1</v>
      </c>
      <c r="C1420" t="s">
        <v>106</v>
      </c>
      <c r="D1420" t="s">
        <v>108</v>
      </c>
      <c r="E1420" t="s">
        <v>140</v>
      </c>
      <c r="F1420" t="s">
        <v>4321</v>
      </c>
      <c r="G1420" t="s">
        <v>142</v>
      </c>
      <c r="H1420" t="s">
        <v>61</v>
      </c>
      <c r="I1420" t="s">
        <v>129</v>
      </c>
      <c r="J1420" t="s">
        <v>130</v>
      </c>
      <c r="K1420" t="s">
        <v>131</v>
      </c>
      <c r="L1420" t="s">
        <v>4322</v>
      </c>
      <c r="M1420" t="s">
        <v>4323</v>
      </c>
      <c r="N1420">
        <v>2.452</v>
      </c>
      <c r="O1420">
        <v>0</v>
      </c>
      <c r="P1420">
        <v>41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100.53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3006194</v>
      </c>
      <c r="B1421">
        <v>1</v>
      </c>
      <c r="C1421" t="s">
        <v>106</v>
      </c>
      <c r="D1421" t="s">
        <v>108</v>
      </c>
      <c r="E1421" t="s">
        <v>221</v>
      </c>
      <c r="F1421" t="s">
        <v>4324</v>
      </c>
      <c r="G1421" t="s">
        <v>378</v>
      </c>
      <c r="H1421" t="s">
        <v>58</v>
      </c>
      <c r="I1421" t="s">
        <v>129</v>
      </c>
      <c r="J1421" t="s">
        <v>59</v>
      </c>
      <c r="K1421" t="s">
        <v>131</v>
      </c>
      <c r="L1421" t="s">
        <v>4325</v>
      </c>
      <c r="M1421" t="s">
        <v>4326</v>
      </c>
      <c r="N1421">
        <v>8.7119999999999997</v>
      </c>
      <c r="O1421">
        <v>0</v>
      </c>
      <c r="P1421">
        <v>0</v>
      </c>
      <c r="Q1421">
        <v>1</v>
      </c>
      <c r="R1421">
        <v>481</v>
      </c>
      <c r="S1421">
        <v>0</v>
      </c>
      <c r="T1421">
        <v>0</v>
      </c>
      <c r="U1421">
        <v>0</v>
      </c>
      <c r="V1421">
        <v>0</v>
      </c>
      <c r="W1421">
        <v>8.7100000000000009</v>
      </c>
      <c r="X1421">
        <v>4190.3100000000004</v>
      </c>
      <c r="Y1421">
        <v>0</v>
      </c>
      <c r="Z1421">
        <v>0</v>
      </c>
    </row>
    <row r="1422" spans="1:26" x14ac:dyDescent="0.3">
      <c r="A1422">
        <v>3005243</v>
      </c>
      <c r="B1422">
        <v>1</v>
      </c>
      <c r="C1422" t="s">
        <v>75</v>
      </c>
      <c r="D1422" t="s">
        <v>103</v>
      </c>
      <c r="E1422" t="s">
        <v>140</v>
      </c>
      <c r="F1422" t="s">
        <v>4327</v>
      </c>
      <c r="G1422" t="s">
        <v>142</v>
      </c>
      <c r="H1422" t="s">
        <v>61</v>
      </c>
      <c r="I1422" t="s">
        <v>129</v>
      </c>
      <c r="J1422" t="s">
        <v>130</v>
      </c>
      <c r="K1422" t="s">
        <v>131</v>
      </c>
      <c r="L1422" t="s">
        <v>4328</v>
      </c>
      <c r="M1422" t="s">
        <v>4329</v>
      </c>
      <c r="N1422">
        <v>1.929</v>
      </c>
      <c r="O1422">
        <v>0</v>
      </c>
      <c r="P1422">
        <v>54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104.17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3012790</v>
      </c>
      <c r="B1423">
        <v>1</v>
      </c>
      <c r="C1423" t="s">
        <v>75</v>
      </c>
      <c r="D1423" t="s">
        <v>94</v>
      </c>
      <c r="E1423" t="s">
        <v>140</v>
      </c>
      <c r="F1423" t="s">
        <v>4330</v>
      </c>
      <c r="G1423" t="s">
        <v>142</v>
      </c>
      <c r="H1423" t="s">
        <v>61</v>
      </c>
      <c r="I1423" t="s">
        <v>129</v>
      </c>
      <c r="J1423" t="s">
        <v>130</v>
      </c>
      <c r="K1423" t="s">
        <v>131</v>
      </c>
      <c r="L1423" t="s">
        <v>4331</v>
      </c>
      <c r="M1423" t="s">
        <v>4332</v>
      </c>
      <c r="N1423">
        <v>3.0859999999999999</v>
      </c>
      <c r="O1423">
        <v>0</v>
      </c>
      <c r="P1423">
        <v>0</v>
      </c>
      <c r="Q1423">
        <v>0</v>
      </c>
      <c r="R1423">
        <v>7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21.6</v>
      </c>
      <c r="Y1423">
        <v>0</v>
      </c>
      <c r="Z1423">
        <v>0</v>
      </c>
    </row>
    <row r="1424" spans="1:26" x14ac:dyDescent="0.3">
      <c r="A1424">
        <v>3006345</v>
      </c>
      <c r="B1424">
        <v>1</v>
      </c>
      <c r="C1424" t="s">
        <v>75</v>
      </c>
      <c r="D1424" t="s">
        <v>90</v>
      </c>
      <c r="E1424" t="s">
        <v>145</v>
      </c>
      <c r="F1424" t="s">
        <v>4333</v>
      </c>
      <c r="G1424" t="s">
        <v>206</v>
      </c>
      <c r="H1424" t="s">
        <v>61</v>
      </c>
      <c r="I1424" t="s">
        <v>129</v>
      </c>
      <c r="J1424" t="s">
        <v>130</v>
      </c>
      <c r="K1424" t="s">
        <v>131</v>
      </c>
      <c r="L1424" t="s">
        <v>4334</v>
      </c>
      <c r="M1424" t="s">
        <v>4335</v>
      </c>
      <c r="N1424">
        <v>4.2030000000000003</v>
      </c>
      <c r="O1424">
        <v>0</v>
      </c>
      <c r="P1424">
        <v>0</v>
      </c>
      <c r="Q1424">
        <v>0</v>
      </c>
      <c r="R1424">
        <v>3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12.61</v>
      </c>
      <c r="Y1424">
        <v>0</v>
      </c>
      <c r="Z1424">
        <v>0</v>
      </c>
    </row>
    <row r="1425" spans="1:26" x14ac:dyDescent="0.3">
      <c r="A1425">
        <v>3011873</v>
      </c>
      <c r="B1425">
        <v>1</v>
      </c>
      <c r="C1425" t="s">
        <v>106</v>
      </c>
      <c r="D1425" t="s">
        <v>121</v>
      </c>
      <c r="E1425" t="s">
        <v>221</v>
      </c>
      <c r="F1425" t="s">
        <v>4336</v>
      </c>
      <c r="G1425" t="s">
        <v>128</v>
      </c>
      <c r="H1425" t="s">
        <v>58</v>
      </c>
      <c r="I1425" t="s">
        <v>129</v>
      </c>
      <c r="J1425" t="s">
        <v>130</v>
      </c>
      <c r="K1425" t="s">
        <v>131</v>
      </c>
      <c r="L1425" t="s">
        <v>4337</v>
      </c>
      <c r="M1425" t="s">
        <v>4338</v>
      </c>
      <c r="N1425">
        <v>0.96399999999999997</v>
      </c>
      <c r="O1425">
        <v>1</v>
      </c>
      <c r="P1425">
        <v>2685</v>
      </c>
      <c r="Q1425">
        <v>0</v>
      </c>
      <c r="R1425">
        <v>0</v>
      </c>
      <c r="S1425">
        <v>0</v>
      </c>
      <c r="T1425">
        <v>0</v>
      </c>
      <c r="U1425">
        <v>0.96</v>
      </c>
      <c r="V1425">
        <v>2589.5300000000002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3005227</v>
      </c>
      <c r="B1426">
        <v>1</v>
      </c>
      <c r="C1426" t="s">
        <v>75</v>
      </c>
      <c r="D1426" t="s">
        <v>81</v>
      </c>
      <c r="E1426" t="s">
        <v>145</v>
      </c>
      <c r="F1426" t="s">
        <v>4339</v>
      </c>
      <c r="G1426" t="s">
        <v>147</v>
      </c>
      <c r="H1426" t="s">
        <v>61</v>
      </c>
      <c r="I1426" t="s">
        <v>129</v>
      </c>
      <c r="J1426" t="s">
        <v>130</v>
      </c>
      <c r="K1426" t="s">
        <v>131</v>
      </c>
      <c r="L1426" t="s">
        <v>4340</v>
      </c>
      <c r="M1426" t="s">
        <v>4341</v>
      </c>
      <c r="N1426">
        <v>1.8779999999999999</v>
      </c>
      <c r="O1426">
        <v>0</v>
      </c>
      <c r="P1426">
        <v>16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30.04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3012375</v>
      </c>
      <c r="B1427">
        <v>1</v>
      </c>
      <c r="C1427" t="s">
        <v>106</v>
      </c>
      <c r="D1427" t="s">
        <v>122</v>
      </c>
      <c r="E1427" t="s">
        <v>126</v>
      </c>
      <c r="F1427" t="s">
        <v>4342</v>
      </c>
      <c r="G1427" t="s">
        <v>128</v>
      </c>
      <c r="H1427" t="s">
        <v>58</v>
      </c>
      <c r="I1427" t="s">
        <v>129</v>
      </c>
      <c r="J1427" t="s">
        <v>130</v>
      </c>
      <c r="K1427" t="s">
        <v>131</v>
      </c>
      <c r="L1427" t="s">
        <v>4343</v>
      </c>
      <c r="M1427" t="s">
        <v>4344</v>
      </c>
      <c r="N1427">
        <v>1.052</v>
      </c>
      <c r="O1427">
        <v>2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2.1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3006270</v>
      </c>
      <c r="B1428">
        <v>1</v>
      </c>
      <c r="C1428" t="s">
        <v>75</v>
      </c>
      <c r="D1428" t="s">
        <v>89</v>
      </c>
      <c r="E1428" t="s">
        <v>140</v>
      </c>
      <c r="F1428" t="s">
        <v>4345</v>
      </c>
      <c r="G1428" t="s">
        <v>142</v>
      </c>
      <c r="H1428" t="s">
        <v>61</v>
      </c>
      <c r="I1428" t="s">
        <v>129</v>
      </c>
      <c r="J1428" t="s">
        <v>130</v>
      </c>
      <c r="K1428" t="s">
        <v>131</v>
      </c>
      <c r="L1428" t="s">
        <v>4346</v>
      </c>
      <c r="M1428" t="s">
        <v>4347</v>
      </c>
      <c r="N1428">
        <v>3.4510000000000001</v>
      </c>
      <c r="O1428">
        <v>0</v>
      </c>
      <c r="P1428">
        <v>84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289.85000000000002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3000083</v>
      </c>
      <c r="B1429">
        <v>1</v>
      </c>
      <c r="C1429" t="s">
        <v>75</v>
      </c>
      <c r="D1429" t="s">
        <v>94</v>
      </c>
      <c r="E1429" t="s">
        <v>169</v>
      </c>
      <c r="F1429" t="s">
        <v>4348</v>
      </c>
      <c r="G1429" t="s">
        <v>192</v>
      </c>
      <c r="H1429" t="s">
        <v>61</v>
      </c>
      <c r="I1429" t="s">
        <v>129</v>
      </c>
      <c r="J1429" t="s">
        <v>130</v>
      </c>
      <c r="K1429" t="s">
        <v>137</v>
      </c>
      <c r="L1429" t="s">
        <v>4349</v>
      </c>
      <c r="M1429" t="s">
        <v>4350</v>
      </c>
      <c r="N1429">
        <v>3.2029999999999998</v>
      </c>
      <c r="O1429">
        <v>0</v>
      </c>
      <c r="P1429">
        <v>0</v>
      </c>
      <c r="Q1429">
        <v>0</v>
      </c>
      <c r="R1429">
        <v>11</v>
      </c>
      <c r="S1429">
        <v>0</v>
      </c>
      <c r="T1429">
        <v>52</v>
      </c>
      <c r="U1429">
        <v>0</v>
      </c>
      <c r="V1429">
        <v>0</v>
      </c>
      <c r="W1429">
        <v>0</v>
      </c>
      <c r="X1429">
        <v>35.229999999999997</v>
      </c>
      <c r="Y1429">
        <v>0</v>
      </c>
      <c r="Z1429">
        <v>166.53</v>
      </c>
    </row>
    <row r="1430" spans="1:26" x14ac:dyDescent="0.3">
      <c r="A1430">
        <v>3007061</v>
      </c>
      <c r="B1430">
        <v>1</v>
      </c>
      <c r="C1430" t="s">
        <v>75</v>
      </c>
      <c r="D1430" t="s">
        <v>89</v>
      </c>
      <c r="E1430" t="s">
        <v>169</v>
      </c>
      <c r="F1430" t="s">
        <v>4351</v>
      </c>
      <c r="G1430" t="s">
        <v>161</v>
      </c>
      <c r="H1430" t="s">
        <v>61</v>
      </c>
      <c r="I1430" t="s">
        <v>129</v>
      </c>
      <c r="J1430" t="s">
        <v>130</v>
      </c>
      <c r="K1430" t="s">
        <v>131</v>
      </c>
      <c r="L1430" t="s">
        <v>4352</v>
      </c>
      <c r="M1430" t="s">
        <v>4353</v>
      </c>
      <c r="N1430">
        <v>2.3140000000000001</v>
      </c>
      <c r="O1430">
        <v>0</v>
      </c>
      <c r="P1430">
        <v>417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964.93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3006180</v>
      </c>
      <c r="B1431">
        <v>1</v>
      </c>
      <c r="C1431" t="s">
        <v>75</v>
      </c>
      <c r="D1431" t="s">
        <v>83</v>
      </c>
      <c r="E1431" t="s">
        <v>153</v>
      </c>
      <c r="F1431" t="s">
        <v>4354</v>
      </c>
      <c r="G1431" t="s">
        <v>374</v>
      </c>
      <c r="H1431" t="s">
        <v>58</v>
      </c>
      <c r="I1431" t="s">
        <v>129</v>
      </c>
      <c r="J1431" t="s">
        <v>130</v>
      </c>
      <c r="K1431" t="s">
        <v>131</v>
      </c>
      <c r="L1431" t="s">
        <v>4355</v>
      </c>
      <c r="M1431" t="s">
        <v>4356</v>
      </c>
      <c r="N1431">
        <v>1.0409999999999999</v>
      </c>
      <c r="O1431">
        <v>0</v>
      </c>
      <c r="P1431">
        <v>0</v>
      </c>
      <c r="Q1431">
        <v>0</v>
      </c>
      <c r="R1431">
        <v>1178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1226.0999999999999</v>
      </c>
      <c r="Y1431">
        <v>0</v>
      </c>
      <c r="Z1431">
        <v>0</v>
      </c>
    </row>
    <row r="1432" spans="1:26" x14ac:dyDescent="0.3">
      <c r="A1432">
        <v>3006328</v>
      </c>
      <c r="B1432">
        <v>1</v>
      </c>
      <c r="C1432" t="s">
        <v>75</v>
      </c>
      <c r="D1432" t="s">
        <v>103</v>
      </c>
      <c r="E1432" t="s">
        <v>126</v>
      </c>
      <c r="F1432" t="s">
        <v>4357</v>
      </c>
      <c r="G1432" t="s">
        <v>128</v>
      </c>
      <c r="H1432" t="s">
        <v>58</v>
      </c>
      <c r="I1432" t="s">
        <v>129</v>
      </c>
      <c r="J1432" t="s">
        <v>130</v>
      </c>
      <c r="K1432" t="s">
        <v>131</v>
      </c>
      <c r="L1432" t="s">
        <v>4358</v>
      </c>
      <c r="M1432" t="s">
        <v>4359</v>
      </c>
      <c r="N1432">
        <v>4.3109999999999999</v>
      </c>
      <c r="O1432">
        <v>4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17.239999999999998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3006004</v>
      </c>
      <c r="B1433">
        <v>1</v>
      </c>
      <c r="C1433" t="s">
        <v>75</v>
      </c>
      <c r="D1433" t="s">
        <v>94</v>
      </c>
      <c r="E1433" t="s">
        <v>145</v>
      </c>
      <c r="F1433" t="s">
        <v>4360</v>
      </c>
      <c r="G1433" t="s">
        <v>206</v>
      </c>
      <c r="H1433" t="s">
        <v>61</v>
      </c>
      <c r="I1433" t="s">
        <v>129</v>
      </c>
      <c r="J1433" t="s">
        <v>130</v>
      </c>
      <c r="K1433" t="s">
        <v>131</v>
      </c>
      <c r="L1433" t="s">
        <v>4361</v>
      </c>
      <c r="M1433" t="s">
        <v>4362</v>
      </c>
      <c r="N1433">
        <v>4.2359999999999998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4.24</v>
      </c>
    </row>
    <row r="1434" spans="1:26" x14ac:dyDescent="0.3">
      <c r="A1434">
        <v>3012376</v>
      </c>
      <c r="B1434">
        <v>1</v>
      </c>
      <c r="C1434" t="s">
        <v>75</v>
      </c>
      <c r="D1434" t="s">
        <v>97</v>
      </c>
      <c r="E1434" t="s">
        <v>145</v>
      </c>
      <c r="F1434" t="s">
        <v>4363</v>
      </c>
      <c r="G1434" t="s">
        <v>206</v>
      </c>
      <c r="H1434" t="s">
        <v>61</v>
      </c>
      <c r="I1434" t="s">
        <v>129</v>
      </c>
      <c r="J1434" t="s">
        <v>130</v>
      </c>
      <c r="K1434" t="s">
        <v>131</v>
      </c>
      <c r="L1434" t="s">
        <v>4364</v>
      </c>
      <c r="M1434" t="s">
        <v>4365</v>
      </c>
      <c r="N1434">
        <v>3.07</v>
      </c>
      <c r="O1434">
        <v>0</v>
      </c>
      <c r="P1434">
        <v>15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46.05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3004406</v>
      </c>
      <c r="B1435">
        <v>1</v>
      </c>
      <c r="C1435" t="s">
        <v>106</v>
      </c>
      <c r="D1435" t="s">
        <v>114</v>
      </c>
      <c r="E1435" t="s">
        <v>153</v>
      </c>
      <c r="F1435" t="s">
        <v>4366</v>
      </c>
      <c r="G1435" t="s">
        <v>136</v>
      </c>
      <c r="H1435" t="s">
        <v>58</v>
      </c>
      <c r="I1435" t="s">
        <v>129</v>
      </c>
      <c r="J1435" t="s">
        <v>130</v>
      </c>
      <c r="K1435" t="s">
        <v>137</v>
      </c>
      <c r="L1435" t="s">
        <v>4367</v>
      </c>
      <c r="M1435" t="s">
        <v>4368</v>
      </c>
      <c r="N1435">
        <v>0.91900000000000004</v>
      </c>
      <c r="O1435">
        <v>0</v>
      </c>
      <c r="P1435">
        <v>0</v>
      </c>
      <c r="Q1435">
        <v>0</v>
      </c>
      <c r="R1435">
        <v>392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360.42</v>
      </c>
      <c r="Y1435">
        <v>0</v>
      </c>
      <c r="Z1435">
        <v>0</v>
      </c>
    </row>
    <row r="1436" spans="1:26" x14ac:dyDescent="0.3">
      <c r="A1436">
        <v>3006010</v>
      </c>
      <c r="B1436">
        <v>1</v>
      </c>
      <c r="C1436" t="s">
        <v>75</v>
      </c>
      <c r="D1436" t="s">
        <v>89</v>
      </c>
      <c r="E1436" t="s">
        <v>145</v>
      </c>
      <c r="F1436" t="s">
        <v>4369</v>
      </c>
      <c r="G1436" t="s">
        <v>147</v>
      </c>
      <c r="H1436" t="s">
        <v>61</v>
      </c>
      <c r="I1436" t="s">
        <v>129</v>
      </c>
      <c r="J1436" t="s">
        <v>130</v>
      </c>
      <c r="K1436" t="s">
        <v>131</v>
      </c>
      <c r="L1436" t="s">
        <v>4370</v>
      </c>
      <c r="M1436" t="s">
        <v>4371</v>
      </c>
      <c r="N1436">
        <v>1.0389999999999999</v>
      </c>
      <c r="O1436">
        <v>0</v>
      </c>
      <c r="P1436">
        <v>5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5.19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3010989</v>
      </c>
      <c r="B1437">
        <v>1</v>
      </c>
      <c r="C1437" t="s">
        <v>75</v>
      </c>
      <c r="D1437" t="s">
        <v>80</v>
      </c>
      <c r="E1437" t="s">
        <v>140</v>
      </c>
      <c r="F1437" t="s">
        <v>4372</v>
      </c>
      <c r="G1437" t="s">
        <v>142</v>
      </c>
      <c r="H1437" t="s">
        <v>61</v>
      </c>
      <c r="I1437" t="s">
        <v>129</v>
      </c>
      <c r="J1437" t="s">
        <v>130</v>
      </c>
      <c r="K1437" t="s">
        <v>131</v>
      </c>
      <c r="L1437" t="s">
        <v>4373</v>
      </c>
      <c r="M1437" t="s">
        <v>4374</v>
      </c>
      <c r="N1437">
        <v>1.579</v>
      </c>
      <c r="O1437">
        <v>0</v>
      </c>
      <c r="P1437">
        <v>0</v>
      </c>
      <c r="Q1437">
        <v>0</v>
      </c>
      <c r="R1437">
        <v>157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247.87</v>
      </c>
      <c r="Y1437">
        <v>0</v>
      </c>
      <c r="Z1437">
        <v>0</v>
      </c>
    </row>
    <row r="1438" spans="1:26" x14ac:dyDescent="0.3">
      <c r="A1438">
        <v>3011648</v>
      </c>
      <c r="B1438">
        <v>1</v>
      </c>
      <c r="C1438" t="s">
        <v>106</v>
      </c>
      <c r="D1438" t="s">
        <v>121</v>
      </c>
      <c r="E1438" t="s">
        <v>145</v>
      </c>
      <c r="F1438" t="s">
        <v>4375</v>
      </c>
      <c r="G1438" t="s">
        <v>256</v>
      </c>
      <c r="H1438" t="s">
        <v>61</v>
      </c>
      <c r="I1438" t="s">
        <v>129</v>
      </c>
      <c r="J1438" t="s">
        <v>130</v>
      </c>
      <c r="K1438" t="s">
        <v>131</v>
      </c>
      <c r="L1438" t="s">
        <v>4376</v>
      </c>
      <c r="M1438" t="s">
        <v>4377</v>
      </c>
      <c r="N1438">
        <v>3.1070000000000002</v>
      </c>
      <c r="O1438">
        <v>0</v>
      </c>
      <c r="P1438">
        <v>4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12.43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3008827</v>
      </c>
      <c r="B1439">
        <v>1</v>
      </c>
      <c r="C1439" t="s">
        <v>75</v>
      </c>
      <c r="D1439" t="s">
        <v>74</v>
      </c>
      <c r="E1439" t="s">
        <v>126</v>
      </c>
      <c r="F1439" t="s">
        <v>4378</v>
      </c>
      <c r="G1439" t="s">
        <v>128</v>
      </c>
      <c r="H1439" t="s">
        <v>58</v>
      </c>
      <c r="I1439" t="s">
        <v>129</v>
      </c>
      <c r="J1439" t="s">
        <v>130</v>
      </c>
      <c r="K1439" t="s">
        <v>131</v>
      </c>
      <c r="L1439" t="s">
        <v>4379</v>
      </c>
      <c r="M1439" t="s">
        <v>4380</v>
      </c>
      <c r="N1439">
        <v>2.2320000000000002</v>
      </c>
      <c r="O1439">
        <v>3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6.7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3011182</v>
      </c>
      <c r="B1440">
        <v>1</v>
      </c>
      <c r="C1440" t="s">
        <v>75</v>
      </c>
      <c r="D1440" t="s">
        <v>83</v>
      </c>
      <c r="E1440" t="s">
        <v>145</v>
      </c>
      <c r="F1440" t="s">
        <v>4381</v>
      </c>
      <c r="G1440" t="s">
        <v>256</v>
      </c>
      <c r="H1440" t="s">
        <v>61</v>
      </c>
      <c r="I1440" t="s">
        <v>129</v>
      </c>
      <c r="J1440" t="s">
        <v>130</v>
      </c>
      <c r="K1440" t="s">
        <v>131</v>
      </c>
      <c r="L1440" t="s">
        <v>4382</v>
      </c>
      <c r="M1440" t="s">
        <v>4383</v>
      </c>
      <c r="N1440">
        <v>5.4340000000000002</v>
      </c>
      <c r="O1440">
        <v>0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5.43</v>
      </c>
      <c r="Y1440">
        <v>0</v>
      </c>
      <c r="Z1440">
        <v>0</v>
      </c>
    </row>
    <row r="1441" spans="1:26" x14ac:dyDescent="0.3">
      <c r="A1441">
        <v>3006021</v>
      </c>
      <c r="B1441">
        <v>1</v>
      </c>
      <c r="C1441" t="s">
        <v>75</v>
      </c>
      <c r="D1441" t="s">
        <v>74</v>
      </c>
      <c r="E1441" t="s">
        <v>140</v>
      </c>
      <c r="F1441" t="s">
        <v>4384</v>
      </c>
      <c r="G1441" t="s">
        <v>161</v>
      </c>
      <c r="H1441" t="s">
        <v>61</v>
      </c>
      <c r="I1441" t="s">
        <v>129</v>
      </c>
      <c r="J1441" t="s">
        <v>130</v>
      </c>
      <c r="K1441" t="s">
        <v>131</v>
      </c>
      <c r="L1441" t="s">
        <v>4385</v>
      </c>
      <c r="M1441" t="s">
        <v>4386</v>
      </c>
      <c r="N1441">
        <v>0.29699999999999999</v>
      </c>
      <c r="O1441">
        <v>0</v>
      </c>
      <c r="P1441">
        <v>0</v>
      </c>
      <c r="Q1441">
        <v>0</v>
      </c>
      <c r="R1441">
        <v>177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52.5</v>
      </c>
      <c r="Y1441">
        <v>0</v>
      </c>
      <c r="Z1441">
        <v>0</v>
      </c>
    </row>
    <row r="1442" spans="1:26" x14ac:dyDescent="0.3">
      <c r="A1442">
        <v>3012378</v>
      </c>
      <c r="B1442">
        <v>1</v>
      </c>
      <c r="C1442" t="s">
        <v>75</v>
      </c>
      <c r="D1442" t="s">
        <v>89</v>
      </c>
      <c r="E1442" t="s">
        <v>169</v>
      </c>
      <c r="F1442" t="s">
        <v>4387</v>
      </c>
      <c r="G1442" t="s">
        <v>161</v>
      </c>
      <c r="H1442" t="s">
        <v>61</v>
      </c>
      <c r="I1442" t="s">
        <v>129</v>
      </c>
      <c r="J1442" t="s">
        <v>130</v>
      </c>
      <c r="K1442" t="s">
        <v>131</v>
      </c>
      <c r="L1442" t="s">
        <v>4388</v>
      </c>
      <c r="M1442" t="s">
        <v>4389</v>
      </c>
      <c r="N1442">
        <v>3.1269999999999998</v>
      </c>
      <c r="O1442">
        <v>0</v>
      </c>
      <c r="P1442">
        <v>227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709.78</v>
      </c>
      <c r="W1442">
        <v>0</v>
      </c>
      <c r="X1442">
        <v>0</v>
      </c>
      <c r="Y1442">
        <v>0</v>
      </c>
      <c r="Z1442">
        <v>0</v>
      </c>
    </row>
    <row r="1443" spans="1:26" x14ac:dyDescent="0.3">
      <c r="A1443">
        <v>3011056</v>
      </c>
      <c r="B1443">
        <v>1</v>
      </c>
      <c r="C1443" t="s">
        <v>75</v>
      </c>
      <c r="D1443" t="s">
        <v>77</v>
      </c>
      <c r="E1443" t="s">
        <v>126</v>
      </c>
      <c r="F1443" t="s">
        <v>4390</v>
      </c>
      <c r="G1443" t="s">
        <v>128</v>
      </c>
      <c r="H1443" t="s">
        <v>58</v>
      </c>
      <c r="I1443" t="s">
        <v>129</v>
      </c>
      <c r="J1443" t="s">
        <v>130</v>
      </c>
      <c r="K1443" t="s">
        <v>131</v>
      </c>
      <c r="L1443" t="s">
        <v>4391</v>
      </c>
      <c r="M1443" t="s">
        <v>4392</v>
      </c>
      <c r="N1443">
        <v>2.8220000000000001</v>
      </c>
      <c r="O1443">
        <v>17</v>
      </c>
      <c r="P1443">
        <v>661</v>
      </c>
      <c r="Q1443">
        <v>0</v>
      </c>
      <c r="R1443">
        <v>0</v>
      </c>
      <c r="S1443">
        <v>0</v>
      </c>
      <c r="T1443">
        <v>0</v>
      </c>
      <c r="U1443">
        <v>47.97</v>
      </c>
      <c r="V1443">
        <v>1865.08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3010534</v>
      </c>
      <c r="B1444">
        <v>1</v>
      </c>
      <c r="C1444" t="s">
        <v>106</v>
      </c>
      <c r="D1444" t="s">
        <v>120</v>
      </c>
      <c r="E1444" t="s">
        <v>153</v>
      </c>
      <c r="F1444" t="s">
        <v>4393</v>
      </c>
      <c r="G1444" t="s">
        <v>128</v>
      </c>
      <c r="H1444" t="s">
        <v>58</v>
      </c>
      <c r="I1444" t="s">
        <v>129</v>
      </c>
      <c r="J1444" t="s">
        <v>130</v>
      </c>
      <c r="K1444" t="s">
        <v>131</v>
      </c>
      <c r="L1444" t="s">
        <v>4394</v>
      </c>
      <c r="M1444" t="s">
        <v>4395</v>
      </c>
      <c r="N1444">
        <v>5.8179999999999996</v>
      </c>
      <c r="O1444">
        <v>159</v>
      </c>
      <c r="P1444">
        <v>6</v>
      </c>
      <c r="Q1444">
        <v>0</v>
      </c>
      <c r="R1444">
        <v>0</v>
      </c>
      <c r="S1444">
        <v>0</v>
      </c>
      <c r="T1444">
        <v>0</v>
      </c>
      <c r="U1444">
        <v>924.98</v>
      </c>
      <c r="V1444">
        <v>34.909999999999997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3007212</v>
      </c>
      <c r="B1445">
        <v>1</v>
      </c>
      <c r="C1445" t="s">
        <v>106</v>
      </c>
      <c r="D1445" t="s">
        <v>122</v>
      </c>
      <c r="E1445" t="s">
        <v>169</v>
      </c>
      <c r="F1445" t="s">
        <v>898</v>
      </c>
      <c r="G1445" t="s">
        <v>161</v>
      </c>
      <c r="H1445" t="s">
        <v>61</v>
      </c>
      <c r="I1445" t="s">
        <v>129</v>
      </c>
      <c r="J1445" t="s">
        <v>130</v>
      </c>
      <c r="K1445" t="s">
        <v>131</v>
      </c>
      <c r="L1445" t="s">
        <v>4396</v>
      </c>
      <c r="M1445" t="s">
        <v>4397</v>
      </c>
      <c r="N1445">
        <v>0.91200000000000003</v>
      </c>
      <c r="O1445">
        <v>0</v>
      </c>
      <c r="P1445">
        <v>112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102.17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3010926</v>
      </c>
      <c r="B1446">
        <v>1</v>
      </c>
      <c r="C1446" t="s">
        <v>75</v>
      </c>
      <c r="D1446" t="s">
        <v>85</v>
      </c>
      <c r="E1446" t="s">
        <v>140</v>
      </c>
      <c r="F1446" t="s">
        <v>3095</v>
      </c>
      <c r="G1446" t="s">
        <v>161</v>
      </c>
      <c r="H1446" t="s">
        <v>61</v>
      </c>
      <c r="I1446" t="s">
        <v>129</v>
      </c>
      <c r="J1446" t="s">
        <v>130</v>
      </c>
      <c r="K1446" t="s">
        <v>131</v>
      </c>
      <c r="L1446" t="s">
        <v>4398</v>
      </c>
      <c r="M1446" t="s">
        <v>4399</v>
      </c>
      <c r="N1446">
        <v>3.42</v>
      </c>
      <c r="O1446">
        <v>0</v>
      </c>
      <c r="P1446">
        <v>0</v>
      </c>
      <c r="Q1446">
        <v>0</v>
      </c>
      <c r="R1446">
        <v>188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642.91999999999996</v>
      </c>
      <c r="Y1446">
        <v>0</v>
      </c>
      <c r="Z1446">
        <v>0</v>
      </c>
    </row>
    <row r="1447" spans="1:26" x14ac:dyDescent="0.3">
      <c r="A1447">
        <v>3012319</v>
      </c>
      <c r="B1447">
        <v>1</v>
      </c>
      <c r="C1447" t="s">
        <v>75</v>
      </c>
      <c r="D1447" t="s">
        <v>78</v>
      </c>
      <c r="E1447" t="s">
        <v>140</v>
      </c>
      <c r="F1447" t="s">
        <v>4400</v>
      </c>
      <c r="G1447" t="s">
        <v>142</v>
      </c>
      <c r="H1447" t="s">
        <v>61</v>
      </c>
      <c r="I1447" t="s">
        <v>129</v>
      </c>
      <c r="J1447" t="s">
        <v>130</v>
      </c>
      <c r="K1447" t="s">
        <v>131</v>
      </c>
      <c r="L1447" t="s">
        <v>4401</v>
      </c>
      <c r="M1447" t="s">
        <v>3371</v>
      </c>
      <c r="N1447">
        <v>1.194</v>
      </c>
      <c r="O1447">
        <v>0</v>
      </c>
      <c r="P1447">
        <v>93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111.08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3005162</v>
      </c>
      <c r="B1448">
        <v>1</v>
      </c>
      <c r="C1448" t="s">
        <v>106</v>
      </c>
      <c r="D1448" t="s">
        <v>122</v>
      </c>
      <c r="E1448" t="s">
        <v>153</v>
      </c>
      <c r="F1448" t="s">
        <v>4402</v>
      </c>
      <c r="G1448" t="s">
        <v>128</v>
      </c>
      <c r="H1448" t="s">
        <v>58</v>
      </c>
      <c r="I1448" t="s">
        <v>129</v>
      </c>
      <c r="J1448" t="s">
        <v>130</v>
      </c>
      <c r="K1448" t="s">
        <v>131</v>
      </c>
      <c r="L1448" t="s">
        <v>4403</v>
      </c>
      <c r="M1448" t="s">
        <v>4404</v>
      </c>
      <c r="N1448">
        <v>0.74099999999999999</v>
      </c>
      <c r="O1448">
        <v>0</v>
      </c>
      <c r="P1448">
        <v>2613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1935.07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3008882</v>
      </c>
      <c r="B1449">
        <v>1</v>
      </c>
      <c r="C1449" t="s">
        <v>75</v>
      </c>
      <c r="D1449" t="s">
        <v>95</v>
      </c>
      <c r="E1449" t="s">
        <v>145</v>
      </c>
      <c r="F1449" t="s">
        <v>4405</v>
      </c>
      <c r="G1449" t="s">
        <v>206</v>
      </c>
      <c r="H1449" t="s">
        <v>61</v>
      </c>
      <c r="I1449" t="s">
        <v>129</v>
      </c>
      <c r="J1449" t="s">
        <v>130</v>
      </c>
      <c r="K1449" t="s">
        <v>131</v>
      </c>
      <c r="L1449" t="s">
        <v>4406</v>
      </c>
      <c r="M1449" t="s">
        <v>4407</v>
      </c>
      <c r="N1449">
        <v>3.56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3.56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3006181</v>
      </c>
      <c r="B1450">
        <v>1</v>
      </c>
      <c r="C1450" t="s">
        <v>106</v>
      </c>
      <c r="D1450" t="s">
        <v>111</v>
      </c>
      <c r="E1450" t="s">
        <v>153</v>
      </c>
      <c r="F1450" t="s">
        <v>4408</v>
      </c>
      <c r="G1450" t="s">
        <v>196</v>
      </c>
      <c r="H1450" t="s">
        <v>58</v>
      </c>
      <c r="I1450" t="s">
        <v>129</v>
      </c>
      <c r="J1450" t="s">
        <v>130</v>
      </c>
      <c r="K1450" t="s">
        <v>131</v>
      </c>
      <c r="L1450" t="s">
        <v>4409</v>
      </c>
      <c r="M1450" t="s">
        <v>4410</v>
      </c>
      <c r="N1450">
        <v>1.331</v>
      </c>
      <c r="O1450">
        <v>0</v>
      </c>
      <c r="P1450">
        <v>0</v>
      </c>
      <c r="Q1450">
        <v>0</v>
      </c>
      <c r="R1450">
        <v>160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212.89</v>
      </c>
      <c r="Y1450">
        <v>0</v>
      </c>
      <c r="Z1450">
        <v>0</v>
      </c>
    </row>
    <row r="1451" spans="1:26" x14ac:dyDescent="0.3">
      <c r="A1451">
        <v>3006078</v>
      </c>
      <c r="B1451">
        <v>1</v>
      </c>
      <c r="C1451" t="s">
        <v>75</v>
      </c>
      <c r="D1451" t="s">
        <v>89</v>
      </c>
      <c r="E1451" t="s">
        <v>169</v>
      </c>
      <c r="F1451" t="s">
        <v>4411</v>
      </c>
      <c r="G1451" t="s">
        <v>171</v>
      </c>
      <c r="H1451" t="s">
        <v>61</v>
      </c>
      <c r="I1451" t="s">
        <v>129</v>
      </c>
      <c r="J1451" t="s">
        <v>130</v>
      </c>
      <c r="K1451" t="s">
        <v>131</v>
      </c>
      <c r="L1451" t="s">
        <v>4412</v>
      </c>
      <c r="M1451" t="s">
        <v>4413</v>
      </c>
      <c r="N1451">
        <v>0.57199999999999995</v>
      </c>
      <c r="O1451">
        <v>0</v>
      </c>
      <c r="P1451">
        <v>920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525.92999999999995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3007066</v>
      </c>
      <c r="B1452">
        <v>1</v>
      </c>
      <c r="C1452" t="s">
        <v>106</v>
      </c>
      <c r="D1452" t="s">
        <v>122</v>
      </c>
      <c r="E1452" t="s">
        <v>126</v>
      </c>
      <c r="F1452" t="s">
        <v>4414</v>
      </c>
      <c r="G1452" t="s">
        <v>192</v>
      </c>
      <c r="H1452" t="s">
        <v>58</v>
      </c>
      <c r="I1452" t="s">
        <v>129</v>
      </c>
      <c r="J1452" t="s">
        <v>130</v>
      </c>
      <c r="K1452" t="s">
        <v>137</v>
      </c>
      <c r="L1452" t="s">
        <v>4415</v>
      </c>
      <c r="M1452" t="s">
        <v>4416</v>
      </c>
      <c r="N1452">
        <v>4.4779999999999998</v>
      </c>
      <c r="O1452">
        <v>0</v>
      </c>
      <c r="P1452">
        <v>22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98.51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3011840</v>
      </c>
      <c r="B1453">
        <v>1</v>
      </c>
      <c r="C1453" t="s">
        <v>75</v>
      </c>
      <c r="D1453" t="s">
        <v>95</v>
      </c>
      <c r="E1453" t="s">
        <v>145</v>
      </c>
      <c r="F1453" t="s">
        <v>4417</v>
      </c>
      <c r="G1453" t="s">
        <v>206</v>
      </c>
      <c r="H1453" t="s">
        <v>61</v>
      </c>
      <c r="I1453" t="s">
        <v>129</v>
      </c>
      <c r="J1453" t="s">
        <v>130</v>
      </c>
      <c r="K1453" t="s">
        <v>131</v>
      </c>
      <c r="L1453" t="s">
        <v>4418</v>
      </c>
      <c r="M1453" t="s">
        <v>4419</v>
      </c>
      <c r="N1453">
        <v>1.387</v>
      </c>
      <c r="O1453">
        <v>0</v>
      </c>
      <c r="P1453">
        <v>2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2.77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3008862</v>
      </c>
      <c r="B1454">
        <v>1</v>
      </c>
      <c r="C1454" t="s">
        <v>75</v>
      </c>
      <c r="D1454" t="s">
        <v>83</v>
      </c>
      <c r="E1454" t="s">
        <v>145</v>
      </c>
      <c r="F1454" t="s">
        <v>4420</v>
      </c>
      <c r="G1454" t="s">
        <v>147</v>
      </c>
      <c r="H1454" t="s">
        <v>61</v>
      </c>
      <c r="I1454" t="s">
        <v>129</v>
      </c>
      <c r="J1454" t="s">
        <v>130</v>
      </c>
      <c r="K1454" t="s">
        <v>131</v>
      </c>
      <c r="L1454" t="s">
        <v>4421</v>
      </c>
      <c r="M1454" t="s">
        <v>4422</v>
      </c>
      <c r="N1454">
        <v>3.879</v>
      </c>
      <c r="O1454">
        <v>0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3.88</v>
      </c>
      <c r="Y1454">
        <v>0</v>
      </c>
      <c r="Z1454">
        <v>0</v>
      </c>
    </row>
    <row r="1455" spans="1:26" x14ac:dyDescent="0.3">
      <c r="A1455">
        <v>3006093</v>
      </c>
      <c r="B1455">
        <v>1</v>
      </c>
      <c r="C1455" t="s">
        <v>75</v>
      </c>
      <c r="D1455" t="s">
        <v>95</v>
      </c>
      <c r="E1455" t="s">
        <v>153</v>
      </c>
      <c r="F1455" t="s">
        <v>4423</v>
      </c>
      <c r="G1455" t="s">
        <v>136</v>
      </c>
      <c r="H1455" t="s">
        <v>58</v>
      </c>
      <c r="I1455" t="s">
        <v>129</v>
      </c>
      <c r="J1455" t="s">
        <v>130</v>
      </c>
      <c r="K1455" t="s">
        <v>137</v>
      </c>
      <c r="L1455" t="s">
        <v>4424</v>
      </c>
      <c r="M1455" t="s">
        <v>4425</v>
      </c>
      <c r="N1455">
        <v>1.383</v>
      </c>
      <c r="O1455">
        <v>0</v>
      </c>
      <c r="P1455">
        <v>152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210.16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3010994</v>
      </c>
      <c r="B1456">
        <v>1</v>
      </c>
      <c r="C1456" t="s">
        <v>75</v>
      </c>
      <c r="D1456" t="s">
        <v>81</v>
      </c>
      <c r="E1456" t="s">
        <v>169</v>
      </c>
      <c r="F1456" t="s">
        <v>4426</v>
      </c>
      <c r="G1456" t="s">
        <v>142</v>
      </c>
      <c r="H1456" t="s">
        <v>61</v>
      </c>
      <c r="I1456" t="s">
        <v>129</v>
      </c>
      <c r="J1456" t="s">
        <v>130</v>
      </c>
      <c r="K1456" t="s">
        <v>131</v>
      </c>
      <c r="L1456" t="s">
        <v>4427</v>
      </c>
      <c r="M1456" t="s">
        <v>4428</v>
      </c>
      <c r="N1456">
        <v>1.2589999999999999</v>
      </c>
      <c r="O1456">
        <v>0</v>
      </c>
      <c r="P1456">
        <v>649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817.3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3008151</v>
      </c>
      <c r="B1457">
        <v>1</v>
      </c>
      <c r="C1457" t="s">
        <v>106</v>
      </c>
      <c r="D1457" t="s">
        <v>116</v>
      </c>
      <c r="E1457" t="s">
        <v>140</v>
      </c>
      <c r="F1457" t="s">
        <v>4429</v>
      </c>
      <c r="G1457" t="s">
        <v>206</v>
      </c>
      <c r="H1457" t="s">
        <v>61</v>
      </c>
      <c r="I1457" t="s">
        <v>129</v>
      </c>
      <c r="J1457" t="s">
        <v>130</v>
      </c>
      <c r="K1457" t="s">
        <v>131</v>
      </c>
      <c r="L1457" t="s">
        <v>4430</v>
      </c>
      <c r="M1457" t="s">
        <v>4431</v>
      </c>
      <c r="N1457">
        <v>3.4860000000000002</v>
      </c>
      <c r="O1457">
        <v>0</v>
      </c>
      <c r="P1457">
        <v>0</v>
      </c>
      <c r="Q1457">
        <v>0</v>
      </c>
      <c r="R1457">
        <v>32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111.56</v>
      </c>
      <c r="Y1457">
        <v>0</v>
      </c>
      <c r="Z1457">
        <v>0</v>
      </c>
    </row>
    <row r="1458" spans="1:26" x14ac:dyDescent="0.3">
      <c r="A1458">
        <v>3008924</v>
      </c>
      <c r="B1458">
        <v>1</v>
      </c>
      <c r="C1458" t="s">
        <v>75</v>
      </c>
      <c r="D1458" t="s">
        <v>79</v>
      </c>
      <c r="E1458" t="s">
        <v>221</v>
      </c>
      <c r="F1458" t="s">
        <v>4432</v>
      </c>
      <c r="G1458" t="s">
        <v>161</v>
      </c>
      <c r="H1458" t="s">
        <v>58</v>
      </c>
      <c r="I1458" t="s">
        <v>129</v>
      </c>
      <c r="J1458" t="s">
        <v>130</v>
      </c>
      <c r="K1458" t="s">
        <v>131</v>
      </c>
      <c r="L1458" t="s">
        <v>4433</v>
      </c>
      <c r="M1458" t="s">
        <v>4434</v>
      </c>
      <c r="N1458">
        <v>1.6559999999999999</v>
      </c>
      <c r="O1458">
        <v>0</v>
      </c>
      <c r="P1458">
        <v>0</v>
      </c>
      <c r="Q1458">
        <v>5</v>
      </c>
      <c r="R1458">
        <v>177</v>
      </c>
      <c r="S1458">
        <v>59</v>
      </c>
      <c r="T1458">
        <v>106</v>
      </c>
      <c r="U1458">
        <v>0</v>
      </c>
      <c r="V1458">
        <v>0</v>
      </c>
      <c r="W1458">
        <v>8.2799999999999994</v>
      </c>
      <c r="X1458">
        <v>293.02999999999997</v>
      </c>
      <c r="Y1458">
        <v>97.68</v>
      </c>
      <c r="Z1458">
        <v>175.49</v>
      </c>
    </row>
    <row r="1459" spans="1:26" x14ac:dyDescent="0.3">
      <c r="A1459">
        <v>3010224</v>
      </c>
      <c r="B1459">
        <v>1</v>
      </c>
      <c r="C1459" t="s">
        <v>75</v>
      </c>
      <c r="D1459" t="s">
        <v>83</v>
      </c>
      <c r="E1459" t="s">
        <v>145</v>
      </c>
      <c r="F1459" t="s">
        <v>4435</v>
      </c>
      <c r="G1459" t="s">
        <v>206</v>
      </c>
      <c r="H1459" t="s">
        <v>61</v>
      </c>
      <c r="I1459" t="s">
        <v>129</v>
      </c>
      <c r="J1459" t="s">
        <v>130</v>
      </c>
      <c r="K1459" t="s">
        <v>131</v>
      </c>
      <c r="L1459" t="s">
        <v>4436</v>
      </c>
      <c r="M1459" t="s">
        <v>4437</v>
      </c>
      <c r="N1459">
        <v>1.2170000000000001</v>
      </c>
      <c r="O1459">
        <v>0</v>
      </c>
      <c r="P1459">
        <v>0</v>
      </c>
      <c r="Q1459">
        <v>0</v>
      </c>
      <c r="R1459">
        <v>3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3.65</v>
      </c>
      <c r="Y1459">
        <v>0</v>
      </c>
      <c r="Z1459">
        <v>0</v>
      </c>
    </row>
    <row r="1460" spans="1:26" x14ac:dyDescent="0.3">
      <c r="A1460">
        <v>3006311</v>
      </c>
      <c r="B1460">
        <v>1</v>
      </c>
      <c r="C1460" t="s">
        <v>75</v>
      </c>
      <c r="D1460" t="s">
        <v>82</v>
      </c>
      <c r="E1460" t="s">
        <v>145</v>
      </c>
      <c r="F1460" t="s">
        <v>4438</v>
      </c>
      <c r="G1460" t="s">
        <v>147</v>
      </c>
      <c r="H1460" t="s">
        <v>61</v>
      </c>
      <c r="I1460" t="s">
        <v>129</v>
      </c>
      <c r="J1460" t="s">
        <v>130</v>
      </c>
      <c r="K1460" t="s">
        <v>131</v>
      </c>
      <c r="L1460" t="s">
        <v>4439</v>
      </c>
      <c r="M1460" t="s">
        <v>4440</v>
      </c>
      <c r="N1460">
        <v>1.3480000000000001</v>
      </c>
      <c r="O1460">
        <v>0</v>
      </c>
      <c r="P1460">
        <v>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6.74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3012444</v>
      </c>
      <c r="B1461">
        <v>1</v>
      </c>
      <c r="C1461" t="s">
        <v>75</v>
      </c>
      <c r="D1461" t="s">
        <v>79</v>
      </c>
      <c r="E1461" t="s">
        <v>221</v>
      </c>
      <c r="F1461" t="s">
        <v>4441</v>
      </c>
      <c r="G1461" t="s">
        <v>128</v>
      </c>
      <c r="H1461" t="s">
        <v>58</v>
      </c>
      <c r="I1461" t="s">
        <v>129</v>
      </c>
      <c r="J1461" t="s">
        <v>130</v>
      </c>
      <c r="K1461" t="s">
        <v>131</v>
      </c>
      <c r="L1461" t="s">
        <v>4442</v>
      </c>
      <c r="M1461" t="s">
        <v>4443</v>
      </c>
      <c r="N1461">
        <v>0.26300000000000001</v>
      </c>
      <c r="O1461">
        <v>1</v>
      </c>
      <c r="P1461">
        <v>3273</v>
      </c>
      <c r="Q1461">
        <v>0</v>
      </c>
      <c r="R1461">
        <v>0</v>
      </c>
      <c r="S1461">
        <v>0</v>
      </c>
      <c r="T1461">
        <v>0</v>
      </c>
      <c r="U1461">
        <v>0.26</v>
      </c>
      <c r="V1461">
        <v>861.89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3011048</v>
      </c>
      <c r="B1462">
        <v>1</v>
      </c>
      <c r="C1462" t="s">
        <v>75</v>
      </c>
      <c r="D1462" t="s">
        <v>83</v>
      </c>
      <c r="E1462" t="s">
        <v>221</v>
      </c>
      <c r="F1462" t="s">
        <v>4444</v>
      </c>
      <c r="G1462" t="s">
        <v>128</v>
      </c>
      <c r="H1462" t="s">
        <v>58</v>
      </c>
      <c r="I1462" t="s">
        <v>129</v>
      </c>
      <c r="J1462" t="s">
        <v>130</v>
      </c>
      <c r="K1462" t="s">
        <v>131</v>
      </c>
      <c r="L1462" t="s">
        <v>4445</v>
      </c>
      <c r="M1462" t="s">
        <v>4446</v>
      </c>
      <c r="N1462">
        <v>0.29099999999999998</v>
      </c>
      <c r="O1462">
        <v>0</v>
      </c>
      <c r="P1462">
        <v>0</v>
      </c>
      <c r="Q1462">
        <v>0</v>
      </c>
      <c r="R1462">
        <v>1243</v>
      </c>
      <c r="S1462">
        <v>2</v>
      </c>
      <c r="T1462">
        <v>2400</v>
      </c>
      <c r="U1462">
        <v>0</v>
      </c>
      <c r="V1462">
        <v>0</v>
      </c>
      <c r="W1462">
        <v>0</v>
      </c>
      <c r="X1462">
        <v>361.85</v>
      </c>
      <c r="Y1462">
        <v>0.57999999999999996</v>
      </c>
      <c r="Z1462">
        <v>698.67</v>
      </c>
    </row>
    <row r="1463" spans="1:26" x14ac:dyDescent="0.3">
      <c r="A1463">
        <v>3011212</v>
      </c>
      <c r="B1463">
        <v>1</v>
      </c>
      <c r="C1463" t="s">
        <v>75</v>
      </c>
      <c r="D1463" t="s">
        <v>104</v>
      </c>
      <c r="E1463" t="s">
        <v>145</v>
      </c>
      <c r="F1463" t="s">
        <v>4447</v>
      </c>
      <c r="G1463" t="s">
        <v>206</v>
      </c>
      <c r="H1463" t="s">
        <v>61</v>
      </c>
      <c r="I1463" t="s">
        <v>129</v>
      </c>
      <c r="J1463" t="s">
        <v>130</v>
      </c>
      <c r="K1463" t="s">
        <v>131</v>
      </c>
      <c r="L1463" t="s">
        <v>4448</v>
      </c>
      <c r="M1463" t="s">
        <v>4449</v>
      </c>
      <c r="N1463">
        <v>7.3630000000000004</v>
      </c>
      <c r="O1463">
        <v>0</v>
      </c>
      <c r="P1463">
        <v>2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14.73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3013044</v>
      </c>
      <c r="B1464">
        <v>1</v>
      </c>
      <c r="C1464" t="s">
        <v>106</v>
      </c>
      <c r="D1464" t="s">
        <v>113</v>
      </c>
      <c r="E1464" t="s">
        <v>126</v>
      </c>
      <c r="F1464" t="s">
        <v>2362</v>
      </c>
      <c r="G1464" t="s">
        <v>128</v>
      </c>
      <c r="H1464" t="s">
        <v>58</v>
      </c>
      <c r="I1464" t="s">
        <v>129</v>
      </c>
      <c r="J1464" t="s">
        <v>130</v>
      </c>
      <c r="K1464" t="s">
        <v>131</v>
      </c>
      <c r="L1464" t="s">
        <v>4450</v>
      </c>
      <c r="M1464" t="s">
        <v>4451</v>
      </c>
      <c r="N1464">
        <v>0.39900000000000002</v>
      </c>
      <c r="O1464">
        <v>0</v>
      </c>
      <c r="P1464">
        <v>0</v>
      </c>
      <c r="Q1464">
        <v>12</v>
      </c>
      <c r="R1464">
        <v>141</v>
      </c>
      <c r="S1464">
        <v>50</v>
      </c>
      <c r="T1464">
        <v>986</v>
      </c>
      <c r="U1464">
        <v>0</v>
      </c>
      <c r="V1464">
        <v>0</v>
      </c>
      <c r="W1464">
        <v>4.78</v>
      </c>
      <c r="X1464">
        <v>56.2</v>
      </c>
      <c r="Y1464">
        <v>19.93</v>
      </c>
      <c r="Z1464">
        <v>393.03</v>
      </c>
    </row>
    <row r="1465" spans="1:26" x14ac:dyDescent="0.3">
      <c r="A1465">
        <v>3007114</v>
      </c>
      <c r="B1465">
        <v>1</v>
      </c>
      <c r="C1465" t="s">
        <v>75</v>
      </c>
      <c r="D1465" t="s">
        <v>88</v>
      </c>
      <c r="E1465" t="s">
        <v>153</v>
      </c>
      <c r="F1465" t="s">
        <v>2102</v>
      </c>
      <c r="G1465" t="s">
        <v>128</v>
      </c>
      <c r="H1465" t="s">
        <v>58</v>
      </c>
      <c r="I1465" t="s">
        <v>129</v>
      </c>
      <c r="J1465" t="s">
        <v>130</v>
      </c>
      <c r="K1465" t="s">
        <v>131</v>
      </c>
      <c r="L1465" t="s">
        <v>4452</v>
      </c>
      <c r="M1465" t="s">
        <v>4453</v>
      </c>
      <c r="N1465">
        <v>0.629</v>
      </c>
      <c r="O1465">
        <v>21</v>
      </c>
      <c r="P1465">
        <v>1188</v>
      </c>
      <c r="Q1465">
        <v>0</v>
      </c>
      <c r="R1465">
        <v>0</v>
      </c>
      <c r="S1465">
        <v>0</v>
      </c>
      <c r="T1465">
        <v>0</v>
      </c>
      <c r="U1465">
        <v>13.22</v>
      </c>
      <c r="V1465">
        <v>747.78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3005219</v>
      </c>
      <c r="B1466">
        <v>1</v>
      </c>
      <c r="C1466" t="s">
        <v>75</v>
      </c>
      <c r="D1466" t="s">
        <v>79</v>
      </c>
      <c r="E1466" t="s">
        <v>169</v>
      </c>
      <c r="F1466" t="s">
        <v>4454</v>
      </c>
      <c r="G1466" t="s">
        <v>171</v>
      </c>
      <c r="H1466" t="s">
        <v>61</v>
      </c>
      <c r="I1466" t="s">
        <v>129</v>
      </c>
      <c r="J1466" t="s">
        <v>130</v>
      </c>
      <c r="K1466" t="s">
        <v>131</v>
      </c>
      <c r="L1466" t="s">
        <v>4455</v>
      </c>
      <c r="M1466" t="s">
        <v>4456</v>
      </c>
      <c r="N1466">
        <v>3.0489999999999999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61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185.97</v>
      </c>
    </row>
    <row r="1467" spans="1:26" x14ac:dyDescent="0.3">
      <c r="A1467">
        <v>3011761</v>
      </c>
      <c r="B1467">
        <v>1</v>
      </c>
      <c r="C1467" t="s">
        <v>75</v>
      </c>
      <c r="D1467" t="s">
        <v>89</v>
      </c>
      <c r="E1467" t="s">
        <v>145</v>
      </c>
      <c r="F1467" t="s">
        <v>4457</v>
      </c>
      <c r="G1467" t="s">
        <v>206</v>
      </c>
      <c r="H1467" t="s">
        <v>61</v>
      </c>
      <c r="I1467" t="s">
        <v>129</v>
      </c>
      <c r="J1467" t="s">
        <v>130</v>
      </c>
      <c r="K1467" t="s">
        <v>131</v>
      </c>
      <c r="L1467" t="s">
        <v>4458</v>
      </c>
      <c r="M1467" t="s">
        <v>4459</v>
      </c>
      <c r="N1467">
        <v>3.2829999999999999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3.28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3002452</v>
      </c>
      <c r="B1468">
        <v>1</v>
      </c>
      <c r="C1468" t="s">
        <v>106</v>
      </c>
      <c r="D1468" t="s">
        <v>119</v>
      </c>
      <c r="E1468" t="s">
        <v>126</v>
      </c>
      <c r="F1468" t="s">
        <v>4460</v>
      </c>
      <c r="G1468" t="s">
        <v>192</v>
      </c>
      <c r="H1468" t="s">
        <v>58</v>
      </c>
      <c r="I1468" t="s">
        <v>129</v>
      </c>
      <c r="J1468" t="s">
        <v>130</v>
      </c>
      <c r="K1468" t="s">
        <v>137</v>
      </c>
      <c r="L1468" t="s">
        <v>4461</v>
      </c>
      <c r="M1468" t="s">
        <v>4462</v>
      </c>
      <c r="N1468">
        <v>7.3109999999999999</v>
      </c>
      <c r="O1468">
        <v>22</v>
      </c>
      <c r="P1468">
        <v>2065</v>
      </c>
      <c r="Q1468">
        <v>0</v>
      </c>
      <c r="R1468">
        <v>0</v>
      </c>
      <c r="S1468">
        <v>0</v>
      </c>
      <c r="T1468">
        <v>0</v>
      </c>
      <c r="U1468">
        <v>160.84</v>
      </c>
      <c r="V1468">
        <v>15097.44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3011252</v>
      </c>
      <c r="B1469">
        <v>1</v>
      </c>
      <c r="C1469" t="s">
        <v>75</v>
      </c>
      <c r="D1469" t="s">
        <v>83</v>
      </c>
      <c r="E1469" t="s">
        <v>145</v>
      </c>
      <c r="F1469" t="s">
        <v>4463</v>
      </c>
      <c r="G1469" t="s">
        <v>206</v>
      </c>
      <c r="H1469" t="s">
        <v>61</v>
      </c>
      <c r="I1469" t="s">
        <v>129</v>
      </c>
      <c r="J1469" t="s">
        <v>130</v>
      </c>
      <c r="K1469" t="s">
        <v>131</v>
      </c>
      <c r="L1469" t="s">
        <v>4464</v>
      </c>
      <c r="M1469" t="s">
        <v>4465</v>
      </c>
      <c r="N1469">
        <v>8.01</v>
      </c>
      <c r="O1469">
        <v>0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8.01</v>
      </c>
      <c r="Y1469">
        <v>0</v>
      </c>
      <c r="Z1469">
        <v>0</v>
      </c>
    </row>
    <row r="1470" spans="1:26" x14ac:dyDescent="0.3">
      <c r="A1470">
        <v>3006058</v>
      </c>
      <c r="B1470">
        <v>1</v>
      </c>
      <c r="C1470" t="s">
        <v>106</v>
      </c>
      <c r="D1470" t="s">
        <v>116</v>
      </c>
      <c r="E1470" t="s">
        <v>145</v>
      </c>
      <c r="F1470" t="s">
        <v>4466</v>
      </c>
      <c r="G1470" t="s">
        <v>256</v>
      </c>
      <c r="H1470" t="s">
        <v>61</v>
      </c>
      <c r="I1470" t="s">
        <v>129</v>
      </c>
      <c r="J1470" t="s">
        <v>130</v>
      </c>
      <c r="K1470" t="s">
        <v>131</v>
      </c>
      <c r="L1470" t="s">
        <v>4467</v>
      </c>
      <c r="M1470" t="s">
        <v>4468</v>
      </c>
      <c r="N1470">
        <v>6.4580000000000002</v>
      </c>
      <c r="O1470">
        <v>0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6.46</v>
      </c>
      <c r="Y1470">
        <v>0</v>
      </c>
      <c r="Z1470">
        <v>0</v>
      </c>
    </row>
    <row r="1471" spans="1:26" x14ac:dyDescent="0.3">
      <c r="A1471">
        <v>3005885</v>
      </c>
      <c r="B1471">
        <v>2</v>
      </c>
      <c r="C1471" t="s">
        <v>75</v>
      </c>
      <c r="D1471" t="s">
        <v>84</v>
      </c>
      <c r="E1471" t="s">
        <v>153</v>
      </c>
      <c r="F1471" t="s">
        <v>2686</v>
      </c>
      <c r="G1471" t="s">
        <v>352</v>
      </c>
      <c r="H1471" t="s">
        <v>58</v>
      </c>
      <c r="I1471" t="s">
        <v>129</v>
      </c>
      <c r="J1471" t="s">
        <v>130</v>
      </c>
      <c r="K1471" t="s">
        <v>131</v>
      </c>
      <c r="L1471" t="s">
        <v>4469</v>
      </c>
      <c r="M1471" t="s">
        <v>4470</v>
      </c>
      <c r="N1471">
        <v>5.6580000000000004</v>
      </c>
      <c r="O1471">
        <v>0</v>
      </c>
      <c r="P1471">
        <v>263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1487.97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3018517</v>
      </c>
      <c r="B1472">
        <v>1</v>
      </c>
      <c r="C1472" t="s">
        <v>106</v>
      </c>
      <c r="D1472" t="s">
        <v>120</v>
      </c>
      <c r="E1472" t="s">
        <v>145</v>
      </c>
      <c r="F1472" t="s">
        <v>4471</v>
      </c>
      <c r="G1472" t="s">
        <v>147</v>
      </c>
      <c r="H1472" t="s">
        <v>61</v>
      </c>
      <c r="I1472" t="s">
        <v>129</v>
      </c>
      <c r="J1472" t="s">
        <v>130</v>
      </c>
      <c r="K1472" t="s">
        <v>131</v>
      </c>
      <c r="L1472" t="s">
        <v>4472</v>
      </c>
      <c r="M1472" t="s">
        <v>4473</v>
      </c>
      <c r="N1472">
        <v>1.611</v>
      </c>
      <c r="O1472">
        <v>0</v>
      </c>
      <c r="P1472">
        <v>14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22.56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3007106</v>
      </c>
      <c r="B1473">
        <v>1</v>
      </c>
      <c r="C1473" t="s">
        <v>75</v>
      </c>
      <c r="D1473" t="s">
        <v>100</v>
      </c>
      <c r="E1473" t="s">
        <v>145</v>
      </c>
      <c r="F1473" t="s">
        <v>4474</v>
      </c>
      <c r="G1473" t="s">
        <v>256</v>
      </c>
      <c r="H1473" t="s">
        <v>61</v>
      </c>
      <c r="I1473" t="s">
        <v>129</v>
      </c>
      <c r="J1473" t="s">
        <v>130</v>
      </c>
      <c r="K1473" t="s">
        <v>131</v>
      </c>
      <c r="L1473" t="s">
        <v>4475</v>
      </c>
      <c r="M1473" t="s">
        <v>4476</v>
      </c>
      <c r="N1473">
        <v>2.1880000000000002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2.19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3007195</v>
      </c>
      <c r="B1474">
        <v>1</v>
      </c>
      <c r="C1474" t="s">
        <v>75</v>
      </c>
      <c r="D1474" t="s">
        <v>81</v>
      </c>
      <c r="E1474" t="s">
        <v>145</v>
      </c>
      <c r="F1474" t="s">
        <v>4477</v>
      </c>
      <c r="G1474" t="s">
        <v>147</v>
      </c>
      <c r="H1474" t="s">
        <v>61</v>
      </c>
      <c r="I1474" t="s">
        <v>129</v>
      </c>
      <c r="J1474" t="s">
        <v>130</v>
      </c>
      <c r="K1474" t="s">
        <v>131</v>
      </c>
      <c r="L1474" t="s">
        <v>4478</v>
      </c>
      <c r="M1474" t="s">
        <v>4479</v>
      </c>
      <c r="N1474">
        <v>1.337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1.34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3005152</v>
      </c>
      <c r="B1475">
        <v>1</v>
      </c>
      <c r="C1475" t="s">
        <v>106</v>
      </c>
      <c r="D1475" t="s">
        <v>119</v>
      </c>
      <c r="E1475" t="s">
        <v>221</v>
      </c>
      <c r="F1475" t="s">
        <v>4480</v>
      </c>
      <c r="G1475" t="s">
        <v>374</v>
      </c>
      <c r="H1475" t="s">
        <v>58</v>
      </c>
      <c r="I1475" t="s">
        <v>129</v>
      </c>
      <c r="J1475" t="s">
        <v>130</v>
      </c>
      <c r="K1475" t="s">
        <v>137</v>
      </c>
      <c r="L1475" t="s">
        <v>4481</v>
      </c>
      <c r="M1475" t="s">
        <v>4482</v>
      </c>
      <c r="N1475">
        <v>0.152</v>
      </c>
      <c r="O1475">
        <v>29</v>
      </c>
      <c r="P1475">
        <v>7219</v>
      </c>
      <c r="Q1475">
        <v>0</v>
      </c>
      <c r="R1475">
        <v>0</v>
      </c>
      <c r="S1475">
        <v>0</v>
      </c>
      <c r="T1475">
        <v>0</v>
      </c>
      <c r="U1475">
        <v>4.4000000000000004</v>
      </c>
      <c r="V1475">
        <v>1094.8800000000001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3006369</v>
      </c>
      <c r="B1476">
        <v>1</v>
      </c>
      <c r="C1476" t="s">
        <v>106</v>
      </c>
      <c r="D1476" t="s">
        <v>119</v>
      </c>
      <c r="E1476" t="s">
        <v>140</v>
      </c>
      <c r="F1476" t="s">
        <v>4483</v>
      </c>
      <c r="G1476" t="s">
        <v>142</v>
      </c>
      <c r="H1476" t="s">
        <v>61</v>
      </c>
      <c r="I1476" t="s">
        <v>129</v>
      </c>
      <c r="J1476" t="s">
        <v>130</v>
      </c>
      <c r="K1476" t="s">
        <v>131</v>
      </c>
      <c r="L1476" t="s">
        <v>4484</v>
      </c>
      <c r="M1476" t="s">
        <v>4485</v>
      </c>
      <c r="N1476">
        <v>2.3410000000000002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28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65.56</v>
      </c>
    </row>
    <row r="1477" spans="1:26" x14ac:dyDescent="0.3">
      <c r="A1477">
        <v>3002190</v>
      </c>
      <c r="B1477">
        <v>1</v>
      </c>
      <c r="C1477" t="s">
        <v>75</v>
      </c>
      <c r="D1477" t="s">
        <v>97</v>
      </c>
      <c r="E1477" t="s">
        <v>153</v>
      </c>
      <c r="F1477" t="s">
        <v>3131</v>
      </c>
      <c r="G1477" t="s">
        <v>192</v>
      </c>
      <c r="H1477" t="s">
        <v>58</v>
      </c>
      <c r="I1477" t="s">
        <v>129</v>
      </c>
      <c r="J1477" t="s">
        <v>130</v>
      </c>
      <c r="K1477" t="s">
        <v>137</v>
      </c>
      <c r="L1477" t="s">
        <v>4486</v>
      </c>
      <c r="M1477" t="s">
        <v>4487</v>
      </c>
      <c r="N1477">
        <v>8.1379999999999999</v>
      </c>
      <c r="O1477">
        <v>0</v>
      </c>
      <c r="P1477">
        <v>4218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34323.980000000003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3002564</v>
      </c>
      <c r="B1478">
        <v>1</v>
      </c>
      <c r="C1478" t="s">
        <v>106</v>
      </c>
      <c r="D1478" t="s">
        <v>121</v>
      </c>
      <c r="E1478" t="s">
        <v>126</v>
      </c>
      <c r="F1478" t="s">
        <v>4488</v>
      </c>
      <c r="G1478" t="s">
        <v>136</v>
      </c>
      <c r="H1478" t="s">
        <v>58</v>
      </c>
      <c r="I1478" t="s">
        <v>129</v>
      </c>
      <c r="J1478" t="s">
        <v>130</v>
      </c>
      <c r="K1478" t="s">
        <v>137</v>
      </c>
      <c r="L1478" t="s">
        <v>4489</v>
      </c>
      <c r="M1478" t="s">
        <v>4490</v>
      </c>
      <c r="N1478">
        <v>3.863</v>
      </c>
      <c r="O1478">
        <v>127</v>
      </c>
      <c r="P1478">
        <v>57</v>
      </c>
      <c r="Q1478">
        <v>0</v>
      </c>
      <c r="R1478">
        <v>0</v>
      </c>
      <c r="S1478">
        <v>0</v>
      </c>
      <c r="T1478">
        <v>0</v>
      </c>
      <c r="U1478">
        <v>490.61</v>
      </c>
      <c r="V1478">
        <v>220.19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3006356</v>
      </c>
      <c r="B1479">
        <v>1</v>
      </c>
      <c r="C1479" t="s">
        <v>75</v>
      </c>
      <c r="D1479" t="s">
        <v>85</v>
      </c>
      <c r="E1479" t="s">
        <v>140</v>
      </c>
      <c r="F1479" t="s">
        <v>2353</v>
      </c>
      <c r="G1479" t="s">
        <v>142</v>
      </c>
      <c r="H1479" t="s">
        <v>61</v>
      </c>
      <c r="I1479" t="s">
        <v>129</v>
      </c>
      <c r="J1479" t="s">
        <v>130</v>
      </c>
      <c r="K1479" t="s">
        <v>131</v>
      </c>
      <c r="L1479" t="s">
        <v>4491</v>
      </c>
      <c r="M1479" t="s">
        <v>4492</v>
      </c>
      <c r="N1479">
        <v>4.3209999999999997</v>
      </c>
      <c r="O1479">
        <v>0</v>
      </c>
      <c r="P1479">
        <v>0</v>
      </c>
      <c r="Q1479">
        <v>0</v>
      </c>
      <c r="R1479">
        <v>52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224.71</v>
      </c>
      <c r="Y1479">
        <v>0</v>
      </c>
      <c r="Z1479">
        <v>0</v>
      </c>
    </row>
    <row r="1480" spans="1:26" x14ac:dyDescent="0.3">
      <c r="A1480">
        <v>3006337</v>
      </c>
      <c r="B1480">
        <v>1</v>
      </c>
      <c r="C1480" t="s">
        <v>75</v>
      </c>
      <c r="D1480" t="s">
        <v>84</v>
      </c>
      <c r="E1480" t="s">
        <v>140</v>
      </c>
      <c r="F1480" t="s">
        <v>191</v>
      </c>
      <c r="G1480" t="s">
        <v>142</v>
      </c>
      <c r="H1480" t="s">
        <v>61</v>
      </c>
      <c r="I1480" t="s">
        <v>129</v>
      </c>
      <c r="J1480" t="s">
        <v>130</v>
      </c>
      <c r="K1480" t="s">
        <v>131</v>
      </c>
      <c r="L1480" t="s">
        <v>4493</v>
      </c>
      <c r="M1480" t="s">
        <v>4494</v>
      </c>
      <c r="N1480">
        <v>0.81599999999999995</v>
      </c>
      <c r="O1480">
        <v>0</v>
      </c>
      <c r="P1480">
        <v>174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142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3011675</v>
      </c>
      <c r="B1481">
        <v>2</v>
      </c>
      <c r="C1481" t="s">
        <v>75</v>
      </c>
      <c r="D1481" t="s">
        <v>89</v>
      </c>
      <c r="E1481" t="s">
        <v>169</v>
      </c>
      <c r="F1481" t="s">
        <v>4495</v>
      </c>
      <c r="G1481" t="s">
        <v>147</v>
      </c>
      <c r="H1481" t="s">
        <v>61</v>
      </c>
      <c r="I1481" t="s">
        <v>129</v>
      </c>
      <c r="J1481" t="s">
        <v>130</v>
      </c>
      <c r="K1481" t="s">
        <v>131</v>
      </c>
      <c r="L1481" t="s">
        <v>2735</v>
      </c>
      <c r="M1481" t="s">
        <v>4496</v>
      </c>
      <c r="N1481">
        <v>0.252</v>
      </c>
      <c r="O1481">
        <v>0</v>
      </c>
      <c r="P1481">
        <v>457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115.01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3012002</v>
      </c>
      <c r="B1482">
        <v>1</v>
      </c>
      <c r="C1482" t="s">
        <v>106</v>
      </c>
      <c r="D1482" t="s">
        <v>112</v>
      </c>
      <c r="E1482" t="s">
        <v>145</v>
      </c>
      <c r="F1482" t="s">
        <v>4497</v>
      </c>
      <c r="G1482" t="s">
        <v>147</v>
      </c>
      <c r="H1482" t="s">
        <v>61</v>
      </c>
      <c r="I1482" t="s">
        <v>129</v>
      </c>
      <c r="J1482" t="s">
        <v>130</v>
      </c>
      <c r="K1482" t="s">
        <v>131</v>
      </c>
      <c r="L1482" t="s">
        <v>4498</v>
      </c>
      <c r="M1482" t="s">
        <v>4499</v>
      </c>
      <c r="N1482">
        <v>0.82899999999999996</v>
      </c>
      <c r="O1482">
        <v>0</v>
      </c>
      <c r="P1482">
        <v>0</v>
      </c>
      <c r="Q1482">
        <v>0</v>
      </c>
      <c r="R1482">
        <v>2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1.66</v>
      </c>
      <c r="Y1482">
        <v>0</v>
      </c>
      <c r="Z1482">
        <v>0</v>
      </c>
    </row>
    <row r="1483" spans="1:26" x14ac:dyDescent="0.3">
      <c r="A1483">
        <v>3006140</v>
      </c>
      <c r="B1483">
        <v>1</v>
      </c>
      <c r="C1483" t="s">
        <v>106</v>
      </c>
      <c r="D1483" t="s">
        <v>115</v>
      </c>
      <c r="E1483" t="s">
        <v>153</v>
      </c>
      <c r="F1483" t="s">
        <v>4500</v>
      </c>
      <c r="G1483" t="s">
        <v>196</v>
      </c>
      <c r="H1483" t="s">
        <v>58</v>
      </c>
      <c r="I1483" t="s">
        <v>129</v>
      </c>
      <c r="J1483" t="s">
        <v>130</v>
      </c>
      <c r="K1483" t="s">
        <v>131</v>
      </c>
      <c r="L1483" t="s">
        <v>4501</v>
      </c>
      <c r="M1483" t="s">
        <v>4502</v>
      </c>
      <c r="N1483">
        <v>1.407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32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45.03</v>
      </c>
    </row>
    <row r="1484" spans="1:26" x14ac:dyDescent="0.3">
      <c r="A1484">
        <v>3008889</v>
      </c>
      <c r="B1484">
        <v>1</v>
      </c>
      <c r="C1484" t="s">
        <v>75</v>
      </c>
      <c r="D1484" t="s">
        <v>103</v>
      </c>
      <c r="E1484" t="s">
        <v>126</v>
      </c>
      <c r="F1484" t="s">
        <v>4503</v>
      </c>
      <c r="G1484" t="s">
        <v>128</v>
      </c>
      <c r="H1484" t="s">
        <v>58</v>
      </c>
      <c r="I1484" t="s">
        <v>129</v>
      </c>
      <c r="J1484" t="s">
        <v>130</v>
      </c>
      <c r="K1484" t="s">
        <v>131</v>
      </c>
      <c r="L1484" t="s">
        <v>4504</v>
      </c>
      <c r="M1484" t="s">
        <v>4505</v>
      </c>
      <c r="N1484">
        <v>0.81899999999999995</v>
      </c>
      <c r="O1484">
        <v>8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6.56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3006149</v>
      </c>
      <c r="B1485">
        <v>1</v>
      </c>
      <c r="C1485" t="s">
        <v>75</v>
      </c>
      <c r="D1485" t="s">
        <v>97</v>
      </c>
      <c r="E1485" t="s">
        <v>140</v>
      </c>
      <c r="F1485" t="s">
        <v>4506</v>
      </c>
      <c r="G1485" t="s">
        <v>142</v>
      </c>
      <c r="H1485" t="s">
        <v>61</v>
      </c>
      <c r="I1485" t="s">
        <v>129</v>
      </c>
      <c r="J1485" t="s">
        <v>130</v>
      </c>
      <c r="K1485" t="s">
        <v>131</v>
      </c>
      <c r="L1485" t="s">
        <v>4507</v>
      </c>
      <c r="M1485" t="s">
        <v>4508</v>
      </c>
      <c r="N1485">
        <v>9.5229999999999997</v>
      </c>
      <c r="O1485">
        <v>0</v>
      </c>
      <c r="P1485">
        <v>3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28.57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3011034</v>
      </c>
      <c r="B1486">
        <v>1</v>
      </c>
      <c r="C1486" t="s">
        <v>75</v>
      </c>
      <c r="D1486" t="s">
        <v>83</v>
      </c>
      <c r="E1486" t="s">
        <v>221</v>
      </c>
      <c r="F1486" t="s">
        <v>4509</v>
      </c>
      <c r="G1486" t="s">
        <v>128</v>
      </c>
      <c r="H1486" t="s">
        <v>58</v>
      </c>
      <c r="I1486" t="s">
        <v>129</v>
      </c>
      <c r="J1486" t="s">
        <v>130</v>
      </c>
      <c r="K1486" t="s">
        <v>131</v>
      </c>
      <c r="L1486" t="s">
        <v>4510</v>
      </c>
      <c r="M1486" t="s">
        <v>4511</v>
      </c>
      <c r="N1486">
        <v>0.24399999999999999</v>
      </c>
      <c r="O1486">
        <v>0</v>
      </c>
      <c r="P1486">
        <v>0</v>
      </c>
      <c r="Q1486">
        <v>9</v>
      </c>
      <c r="R1486">
        <v>2033</v>
      </c>
      <c r="S1486">
        <v>0</v>
      </c>
      <c r="T1486">
        <v>0</v>
      </c>
      <c r="U1486">
        <v>0</v>
      </c>
      <c r="V1486">
        <v>0</v>
      </c>
      <c r="W1486">
        <v>2.2000000000000002</v>
      </c>
      <c r="X1486">
        <v>496.39</v>
      </c>
      <c r="Y1486">
        <v>0</v>
      </c>
      <c r="Z1486">
        <v>0</v>
      </c>
    </row>
    <row r="1487" spans="1:26" x14ac:dyDescent="0.3">
      <c r="A1487">
        <v>3006214</v>
      </c>
      <c r="B1487">
        <v>1</v>
      </c>
      <c r="C1487" t="s">
        <v>75</v>
      </c>
      <c r="D1487" t="s">
        <v>99</v>
      </c>
      <c r="E1487" t="s">
        <v>153</v>
      </c>
      <c r="F1487" t="s">
        <v>4512</v>
      </c>
      <c r="G1487" t="s">
        <v>128</v>
      </c>
      <c r="H1487" t="s">
        <v>58</v>
      </c>
      <c r="I1487" t="s">
        <v>129</v>
      </c>
      <c r="J1487" t="s">
        <v>130</v>
      </c>
      <c r="K1487" t="s">
        <v>131</v>
      </c>
      <c r="L1487" t="s">
        <v>4513</v>
      </c>
      <c r="M1487" t="s">
        <v>4514</v>
      </c>
      <c r="N1487">
        <v>0.373</v>
      </c>
      <c r="O1487">
        <v>0</v>
      </c>
      <c r="P1487">
        <v>1975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736.24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3006216</v>
      </c>
      <c r="B1488">
        <v>1</v>
      </c>
      <c r="C1488" t="s">
        <v>106</v>
      </c>
      <c r="D1488" t="s">
        <v>117</v>
      </c>
      <c r="E1488" t="s">
        <v>126</v>
      </c>
      <c r="F1488" t="s">
        <v>4515</v>
      </c>
      <c r="G1488" t="s">
        <v>128</v>
      </c>
      <c r="H1488" t="s">
        <v>58</v>
      </c>
      <c r="I1488" t="s">
        <v>129</v>
      </c>
      <c r="J1488" t="s">
        <v>130</v>
      </c>
      <c r="K1488" t="s">
        <v>131</v>
      </c>
      <c r="L1488" t="s">
        <v>4516</v>
      </c>
      <c r="M1488" t="s">
        <v>4517</v>
      </c>
      <c r="N1488">
        <v>0.83899999999999997</v>
      </c>
      <c r="O1488">
        <v>36</v>
      </c>
      <c r="P1488">
        <v>475</v>
      </c>
      <c r="Q1488">
        <v>0</v>
      </c>
      <c r="R1488">
        <v>0</v>
      </c>
      <c r="S1488">
        <v>0</v>
      </c>
      <c r="T1488">
        <v>0</v>
      </c>
      <c r="U1488">
        <v>30.22</v>
      </c>
      <c r="V1488">
        <v>398.74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3002505</v>
      </c>
      <c r="B1489">
        <v>1</v>
      </c>
      <c r="C1489" t="s">
        <v>106</v>
      </c>
      <c r="D1489" t="s">
        <v>120</v>
      </c>
      <c r="E1489" t="s">
        <v>126</v>
      </c>
      <c r="F1489" t="s">
        <v>3388</v>
      </c>
      <c r="G1489" t="s">
        <v>136</v>
      </c>
      <c r="H1489" t="s">
        <v>58</v>
      </c>
      <c r="I1489" t="s">
        <v>129</v>
      </c>
      <c r="J1489" t="s">
        <v>130</v>
      </c>
      <c r="K1489" t="s">
        <v>137</v>
      </c>
      <c r="L1489" t="s">
        <v>4518</v>
      </c>
      <c r="M1489" t="s">
        <v>4519</v>
      </c>
      <c r="N1489">
        <v>7.7009999999999996</v>
      </c>
      <c r="O1489">
        <v>204</v>
      </c>
      <c r="P1489">
        <v>138</v>
      </c>
      <c r="Q1489">
        <v>0</v>
      </c>
      <c r="R1489">
        <v>0</v>
      </c>
      <c r="S1489">
        <v>0</v>
      </c>
      <c r="T1489">
        <v>0</v>
      </c>
      <c r="U1489">
        <v>1570.97</v>
      </c>
      <c r="V1489">
        <v>1062.72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3007199</v>
      </c>
      <c r="B1490">
        <v>1</v>
      </c>
      <c r="C1490" t="s">
        <v>106</v>
      </c>
      <c r="D1490" t="s">
        <v>116</v>
      </c>
      <c r="E1490" t="s">
        <v>140</v>
      </c>
      <c r="F1490" t="s">
        <v>4520</v>
      </c>
      <c r="G1490" t="s">
        <v>161</v>
      </c>
      <c r="H1490" t="s">
        <v>61</v>
      </c>
      <c r="I1490" t="s">
        <v>129</v>
      </c>
      <c r="J1490" t="s">
        <v>130</v>
      </c>
      <c r="K1490" t="s">
        <v>131</v>
      </c>
      <c r="L1490" t="s">
        <v>4521</v>
      </c>
      <c r="M1490" t="s">
        <v>4522</v>
      </c>
      <c r="N1490">
        <v>0.86499999999999999</v>
      </c>
      <c r="O1490">
        <v>0</v>
      </c>
      <c r="P1490">
        <v>0</v>
      </c>
      <c r="Q1490">
        <v>0</v>
      </c>
      <c r="R1490">
        <v>39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33.729999999999997</v>
      </c>
      <c r="Y1490">
        <v>0</v>
      </c>
      <c r="Z1490">
        <v>0</v>
      </c>
    </row>
    <row r="1491" spans="1:26" x14ac:dyDescent="0.3">
      <c r="A1491">
        <v>3008869</v>
      </c>
      <c r="B1491">
        <v>1</v>
      </c>
      <c r="C1491" t="s">
        <v>75</v>
      </c>
      <c r="D1491" t="s">
        <v>98</v>
      </c>
      <c r="E1491" t="s">
        <v>153</v>
      </c>
      <c r="F1491" t="s">
        <v>4523</v>
      </c>
      <c r="G1491" t="s">
        <v>128</v>
      </c>
      <c r="H1491" t="s">
        <v>58</v>
      </c>
      <c r="I1491" t="s">
        <v>129</v>
      </c>
      <c r="J1491" t="s">
        <v>130</v>
      </c>
      <c r="K1491" t="s">
        <v>131</v>
      </c>
      <c r="L1491" t="s">
        <v>4524</v>
      </c>
      <c r="M1491" t="s">
        <v>4525</v>
      </c>
      <c r="N1491">
        <v>1.4590000000000001</v>
      </c>
      <c r="O1491">
        <v>1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1.46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3006188</v>
      </c>
      <c r="B1492">
        <v>1</v>
      </c>
      <c r="C1492" t="s">
        <v>106</v>
      </c>
      <c r="D1492" t="s">
        <v>108</v>
      </c>
      <c r="E1492" t="s">
        <v>140</v>
      </c>
      <c r="F1492" t="s">
        <v>4526</v>
      </c>
      <c r="G1492" t="s">
        <v>142</v>
      </c>
      <c r="H1492" t="s">
        <v>61</v>
      </c>
      <c r="I1492" t="s">
        <v>129</v>
      </c>
      <c r="J1492" t="s">
        <v>130</v>
      </c>
      <c r="K1492" t="s">
        <v>131</v>
      </c>
      <c r="L1492" t="s">
        <v>4527</v>
      </c>
      <c r="M1492" t="s">
        <v>3224</v>
      </c>
      <c r="N1492">
        <v>5.62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9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50.58</v>
      </c>
    </row>
    <row r="1493" spans="1:26" x14ac:dyDescent="0.3">
      <c r="A1493">
        <v>3006210</v>
      </c>
      <c r="B1493">
        <v>1</v>
      </c>
      <c r="C1493" t="s">
        <v>106</v>
      </c>
      <c r="D1493" t="s">
        <v>118</v>
      </c>
      <c r="E1493" t="s">
        <v>164</v>
      </c>
      <c r="F1493" t="s">
        <v>4528</v>
      </c>
      <c r="G1493" t="s">
        <v>378</v>
      </c>
      <c r="H1493" t="s">
        <v>61</v>
      </c>
      <c r="I1493" t="s">
        <v>129</v>
      </c>
      <c r="J1493" t="s">
        <v>59</v>
      </c>
      <c r="K1493" t="s">
        <v>131</v>
      </c>
      <c r="L1493" t="s">
        <v>4529</v>
      </c>
      <c r="M1493" t="s">
        <v>4530</v>
      </c>
      <c r="N1493">
        <v>2.7759999999999998</v>
      </c>
      <c r="O1493">
        <v>0</v>
      </c>
      <c r="P1493">
        <v>0</v>
      </c>
      <c r="Q1493">
        <v>0</v>
      </c>
      <c r="R1493">
        <v>46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127.68</v>
      </c>
      <c r="Y1493">
        <v>0</v>
      </c>
      <c r="Z1493">
        <v>0</v>
      </c>
    </row>
    <row r="1494" spans="1:26" x14ac:dyDescent="0.3">
      <c r="A1494">
        <v>3012251</v>
      </c>
      <c r="B1494">
        <v>1</v>
      </c>
      <c r="C1494" t="s">
        <v>75</v>
      </c>
      <c r="D1494" t="s">
        <v>94</v>
      </c>
      <c r="E1494" t="s">
        <v>140</v>
      </c>
      <c r="F1494" t="s">
        <v>4531</v>
      </c>
      <c r="G1494" t="s">
        <v>166</v>
      </c>
      <c r="H1494" t="s">
        <v>61</v>
      </c>
      <c r="I1494" t="s">
        <v>129</v>
      </c>
      <c r="J1494" t="s">
        <v>130</v>
      </c>
      <c r="K1494" t="s">
        <v>131</v>
      </c>
      <c r="L1494" t="s">
        <v>4532</v>
      </c>
      <c r="M1494" t="s">
        <v>4533</v>
      </c>
      <c r="N1494">
        <v>5.24</v>
      </c>
      <c r="O1494">
        <v>0</v>
      </c>
      <c r="P1494">
        <v>0</v>
      </c>
      <c r="Q1494">
        <v>0</v>
      </c>
      <c r="R1494">
        <v>14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73.36</v>
      </c>
      <c r="Y1494">
        <v>0</v>
      </c>
      <c r="Z1494">
        <v>0</v>
      </c>
    </row>
    <row r="1495" spans="1:26" x14ac:dyDescent="0.3">
      <c r="A1495">
        <v>3012947</v>
      </c>
      <c r="B1495">
        <v>1</v>
      </c>
      <c r="C1495" t="s">
        <v>106</v>
      </c>
      <c r="D1495" t="s">
        <v>108</v>
      </c>
      <c r="E1495" t="s">
        <v>126</v>
      </c>
      <c r="F1495" t="s">
        <v>754</v>
      </c>
      <c r="G1495" t="s">
        <v>128</v>
      </c>
      <c r="H1495" t="s">
        <v>58</v>
      </c>
      <c r="I1495" t="s">
        <v>129</v>
      </c>
      <c r="J1495" t="s">
        <v>130</v>
      </c>
      <c r="K1495" t="s">
        <v>131</v>
      </c>
      <c r="L1495" t="s">
        <v>4534</v>
      </c>
      <c r="M1495" t="s">
        <v>4535</v>
      </c>
      <c r="N1495">
        <v>0.81299999999999994</v>
      </c>
      <c r="O1495">
        <v>7</v>
      </c>
      <c r="P1495">
        <v>0</v>
      </c>
      <c r="Q1495">
        <v>0</v>
      </c>
      <c r="R1495">
        <v>0</v>
      </c>
      <c r="S1495">
        <v>19</v>
      </c>
      <c r="T1495">
        <v>386</v>
      </c>
      <c r="U1495">
        <v>5.69</v>
      </c>
      <c r="V1495">
        <v>0</v>
      </c>
      <c r="W1495">
        <v>0</v>
      </c>
      <c r="X1495">
        <v>0</v>
      </c>
      <c r="Y1495">
        <v>15.44</v>
      </c>
      <c r="Z1495">
        <v>313.7</v>
      </c>
    </row>
    <row r="1496" spans="1:26" x14ac:dyDescent="0.3">
      <c r="A1496">
        <v>3011810</v>
      </c>
      <c r="B1496">
        <v>1</v>
      </c>
      <c r="C1496" t="s">
        <v>75</v>
      </c>
      <c r="D1496" t="s">
        <v>93</v>
      </c>
      <c r="E1496" t="s">
        <v>169</v>
      </c>
      <c r="F1496" t="s">
        <v>4536</v>
      </c>
      <c r="G1496" t="s">
        <v>161</v>
      </c>
      <c r="H1496" t="s">
        <v>61</v>
      </c>
      <c r="I1496" t="s">
        <v>129</v>
      </c>
      <c r="J1496" t="s">
        <v>130</v>
      </c>
      <c r="K1496" t="s">
        <v>131</v>
      </c>
      <c r="L1496" t="s">
        <v>4537</v>
      </c>
      <c r="M1496" t="s">
        <v>4538</v>
      </c>
      <c r="N1496">
        <v>0.42399999999999999</v>
      </c>
      <c r="O1496">
        <v>0</v>
      </c>
      <c r="P1496">
        <v>0</v>
      </c>
      <c r="Q1496">
        <v>0</v>
      </c>
      <c r="R1496">
        <v>23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9.76</v>
      </c>
      <c r="Y1496">
        <v>0</v>
      </c>
      <c r="Z1496">
        <v>0</v>
      </c>
    </row>
    <row r="1497" spans="1:26" x14ac:dyDescent="0.3">
      <c r="A1497">
        <v>3009512</v>
      </c>
      <c r="B1497">
        <v>1</v>
      </c>
      <c r="C1497" t="s">
        <v>106</v>
      </c>
      <c r="D1497" t="s">
        <v>115</v>
      </c>
      <c r="E1497" t="s">
        <v>153</v>
      </c>
      <c r="F1497" t="s">
        <v>4539</v>
      </c>
      <c r="G1497" t="s">
        <v>746</v>
      </c>
      <c r="H1497" t="s">
        <v>58</v>
      </c>
      <c r="I1497" t="s">
        <v>129</v>
      </c>
      <c r="J1497" t="s">
        <v>130</v>
      </c>
      <c r="K1497" t="s">
        <v>131</v>
      </c>
      <c r="L1497" t="s">
        <v>4540</v>
      </c>
      <c r="M1497" t="s">
        <v>4541</v>
      </c>
      <c r="N1497">
        <v>1.2529999999999999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154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193.04</v>
      </c>
    </row>
    <row r="1498" spans="1:26" x14ac:dyDescent="0.3">
      <c r="A1498">
        <v>3007206</v>
      </c>
      <c r="B1498">
        <v>1</v>
      </c>
      <c r="C1498" t="s">
        <v>75</v>
      </c>
      <c r="D1498" t="s">
        <v>104</v>
      </c>
      <c r="E1498" t="s">
        <v>145</v>
      </c>
      <c r="F1498" t="s">
        <v>4542</v>
      </c>
      <c r="G1498" t="s">
        <v>206</v>
      </c>
      <c r="H1498" t="s">
        <v>61</v>
      </c>
      <c r="I1498" t="s">
        <v>129</v>
      </c>
      <c r="J1498" t="s">
        <v>130</v>
      </c>
      <c r="K1498" t="s">
        <v>131</v>
      </c>
      <c r="L1498" t="s">
        <v>4543</v>
      </c>
      <c r="M1498" t="s">
        <v>4544</v>
      </c>
      <c r="N1498">
        <v>3.0110000000000001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3.01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3011825</v>
      </c>
      <c r="B1499">
        <v>1</v>
      </c>
      <c r="C1499" t="s">
        <v>106</v>
      </c>
      <c r="D1499" t="s">
        <v>121</v>
      </c>
      <c r="E1499" t="s">
        <v>145</v>
      </c>
      <c r="F1499" t="s">
        <v>4545</v>
      </c>
      <c r="G1499" t="s">
        <v>256</v>
      </c>
      <c r="H1499" t="s">
        <v>61</v>
      </c>
      <c r="I1499" t="s">
        <v>129</v>
      </c>
      <c r="J1499" t="s">
        <v>130</v>
      </c>
      <c r="K1499" t="s">
        <v>131</v>
      </c>
      <c r="L1499" t="s">
        <v>4546</v>
      </c>
      <c r="M1499" t="s">
        <v>4547</v>
      </c>
      <c r="N1499">
        <v>1.399</v>
      </c>
      <c r="O1499">
        <v>0</v>
      </c>
      <c r="P1499">
        <v>4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5.6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3008183</v>
      </c>
      <c r="B1500">
        <v>1</v>
      </c>
      <c r="C1500" t="s">
        <v>106</v>
      </c>
      <c r="D1500" t="s">
        <v>122</v>
      </c>
      <c r="E1500" t="s">
        <v>145</v>
      </c>
      <c r="F1500" t="s">
        <v>4548</v>
      </c>
      <c r="G1500" t="s">
        <v>206</v>
      </c>
      <c r="H1500" t="s">
        <v>61</v>
      </c>
      <c r="I1500" t="s">
        <v>129</v>
      </c>
      <c r="J1500" t="s">
        <v>130</v>
      </c>
      <c r="K1500" t="s">
        <v>131</v>
      </c>
      <c r="L1500" t="s">
        <v>4549</v>
      </c>
      <c r="M1500" t="s">
        <v>4550</v>
      </c>
      <c r="N1500">
        <v>0.61399999999999999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0.61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3012837</v>
      </c>
      <c r="B1501">
        <v>1</v>
      </c>
      <c r="C1501" t="s">
        <v>75</v>
      </c>
      <c r="D1501" t="s">
        <v>96</v>
      </c>
      <c r="E1501" t="s">
        <v>140</v>
      </c>
      <c r="F1501" t="s">
        <v>4551</v>
      </c>
      <c r="G1501" t="s">
        <v>161</v>
      </c>
      <c r="H1501" t="s">
        <v>61</v>
      </c>
      <c r="I1501" t="s">
        <v>129</v>
      </c>
      <c r="J1501" t="s">
        <v>130</v>
      </c>
      <c r="K1501" t="s">
        <v>131</v>
      </c>
      <c r="L1501" t="s">
        <v>4552</v>
      </c>
      <c r="M1501" t="s">
        <v>4553</v>
      </c>
      <c r="N1501">
        <v>2.6520000000000001</v>
      </c>
      <c r="O1501">
        <v>0</v>
      </c>
      <c r="P1501">
        <v>19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50.39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3007218</v>
      </c>
      <c r="B1502">
        <v>1</v>
      </c>
      <c r="C1502" t="s">
        <v>106</v>
      </c>
      <c r="D1502" t="s">
        <v>116</v>
      </c>
      <c r="E1502" t="s">
        <v>145</v>
      </c>
      <c r="F1502" t="s">
        <v>4554</v>
      </c>
      <c r="G1502" t="s">
        <v>147</v>
      </c>
      <c r="H1502" t="s">
        <v>61</v>
      </c>
      <c r="I1502" t="s">
        <v>129</v>
      </c>
      <c r="J1502" t="s">
        <v>130</v>
      </c>
      <c r="K1502" t="s">
        <v>131</v>
      </c>
      <c r="L1502" t="s">
        <v>4555</v>
      </c>
      <c r="M1502" t="s">
        <v>4556</v>
      </c>
      <c r="N1502">
        <v>2.5470000000000002</v>
      </c>
      <c r="O1502">
        <v>0</v>
      </c>
      <c r="P1502">
        <v>0</v>
      </c>
      <c r="Q1502">
        <v>0</v>
      </c>
      <c r="R1502">
        <v>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10.19</v>
      </c>
      <c r="Y1502">
        <v>0</v>
      </c>
      <c r="Z1502">
        <v>0</v>
      </c>
    </row>
    <row r="1503" spans="1:26" x14ac:dyDescent="0.3">
      <c r="A1503">
        <v>3006353</v>
      </c>
      <c r="B1503">
        <v>1</v>
      </c>
      <c r="C1503" t="s">
        <v>75</v>
      </c>
      <c r="D1503" t="s">
        <v>83</v>
      </c>
      <c r="E1503" t="s">
        <v>145</v>
      </c>
      <c r="F1503" t="s">
        <v>4557</v>
      </c>
      <c r="G1503" t="s">
        <v>147</v>
      </c>
      <c r="H1503" t="s">
        <v>61</v>
      </c>
      <c r="I1503" t="s">
        <v>129</v>
      </c>
      <c r="J1503" t="s">
        <v>130</v>
      </c>
      <c r="K1503" t="s">
        <v>131</v>
      </c>
      <c r="L1503" t="s">
        <v>4558</v>
      </c>
      <c r="M1503" t="s">
        <v>4559</v>
      </c>
      <c r="N1503">
        <v>6.58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6.58</v>
      </c>
    </row>
    <row r="1504" spans="1:26" x14ac:dyDescent="0.3">
      <c r="A1504">
        <v>3006996</v>
      </c>
      <c r="B1504">
        <v>1</v>
      </c>
      <c r="C1504" t="s">
        <v>106</v>
      </c>
      <c r="D1504" t="s">
        <v>120</v>
      </c>
      <c r="E1504" t="s">
        <v>153</v>
      </c>
      <c r="F1504" t="s">
        <v>4560</v>
      </c>
      <c r="G1504" t="s">
        <v>196</v>
      </c>
      <c r="H1504" t="s">
        <v>58</v>
      </c>
      <c r="I1504" t="s">
        <v>129</v>
      </c>
      <c r="J1504" t="s">
        <v>130</v>
      </c>
      <c r="K1504" t="s">
        <v>131</v>
      </c>
      <c r="L1504" t="s">
        <v>4561</v>
      </c>
      <c r="M1504" t="s">
        <v>4562</v>
      </c>
      <c r="N1504">
        <v>3.3820000000000001</v>
      </c>
      <c r="O1504">
        <v>34</v>
      </c>
      <c r="P1504">
        <v>82</v>
      </c>
      <c r="Q1504">
        <v>0</v>
      </c>
      <c r="R1504">
        <v>0</v>
      </c>
      <c r="S1504">
        <v>0</v>
      </c>
      <c r="T1504">
        <v>0</v>
      </c>
      <c r="U1504">
        <v>114.99</v>
      </c>
      <c r="V1504">
        <v>277.33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3006456</v>
      </c>
      <c r="B1505">
        <v>1</v>
      </c>
      <c r="C1505" t="s">
        <v>106</v>
      </c>
      <c r="D1505" t="s">
        <v>115</v>
      </c>
      <c r="E1505" t="s">
        <v>134</v>
      </c>
      <c r="F1505" t="s">
        <v>4563</v>
      </c>
      <c r="G1505" t="s">
        <v>128</v>
      </c>
      <c r="H1505" t="s">
        <v>58</v>
      </c>
      <c r="I1505" t="s">
        <v>129</v>
      </c>
      <c r="J1505" t="s">
        <v>130</v>
      </c>
      <c r="K1505" t="s">
        <v>131</v>
      </c>
      <c r="L1505" t="s">
        <v>4564</v>
      </c>
      <c r="M1505" t="s">
        <v>4565</v>
      </c>
      <c r="N1505">
        <v>0.183</v>
      </c>
      <c r="O1505">
        <v>0</v>
      </c>
      <c r="P1505">
        <v>0</v>
      </c>
      <c r="Q1505">
        <v>3</v>
      </c>
      <c r="R1505">
        <v>0</v>
      </c>
      <c r="S1505">
        <v>251</v>
      </c>
      <c r="T1505">
        <v>1372</v>
      </c>
      <c r="U1505">
        <v>0</v>
      </c>
      <c r="V1505">
        <v>0</v>
      </c>
      <c r="W1505">
        <v>0.55000000000000004</v>
      </c>
      <c r="X1505">
        <v>0</v>
      </c>
      <c r="Y1505">
        <v>45.88</v>
      </c>
      <c r="Z1505">
        <v>250.77</v>
      </c>
    </row>
    <row r="1506" spans="1:26" x14ac:dyDescent="0.3">
      <c r="A1506">
        <v>3006473</v>
      </c>
      <c r="B1506">
        <v>1</v>
      </c>
      <c r="C1506" t="s">
        <v>75</v>
      </c>
      <c r="D1506" t="s">
        <v>79</v>
      </c>
      <c r="E1506" t="s">
        <v>140</v>
      </c>
      <c r="F1506" t="s">
        <v>4566</v>
      </c>
      <c r="G1506" t="s">
        <v>142</v>
      </c>
      <c r="H1506" t="s">
        <v>61</v>
      </c>
      <c r="I1506" t="s">
        <v>129</v>
      </c>
      <c r="J1506" t="s">
        <v>130</v>
      </c>
      <c r="K1506" t="s">
        <v>131</v>
      </c>
      <c r="L1506" t="s">
        <v>4567</v>
      </c>
      <c r="M1506" t="s">
        <v>4568</v>
      </c>
      <c r="N1506">
        <v>1.5580000000000001</v>
      </c>
      <c r="O1506">
        <v>0</v>
      </c>
      <c r="P1506">
        <v>5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7.79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3006870</v>
      </c>
      <c r="B1507">
        <v>1</v>
      </c>
      <c r="C1507" t="s">
        <v>75</v>
      </c>
      <c r="D1507" t="s">
        <v>81</v>
      </c>
      <c r="E1507" t="s">
        <v>153</v>
      </c>
      <c r="F1507" t="s">
        <v>4569</v>
      </c>
      <c r="G1507" t="s">
        <v>374</v>
      </c>
      <c r="H1507" t="s">
        <v>58</v>
      </c>
      <c r="I1507" t="s">
        <v>129</v>
      </c>
      <c r="J1507" t="s">
        <v>130</v>
      </c>
      <c r="K1507" t="s">
        <v>131</v>
      </c>
      <c r="L1507" t="s">
        <v>4570</v>
      </c>
      <c r="M1507" t="s">
        <v>4571</v>
      </c>
      <c r="N1507">
        <v>8.2000000000000003E-2</v>
      </c>
      <c r="O1507">
        <v>0</v>
      </c>
      <c r="P1507">
        <v>774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63.66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3007943</v>
      </c>
      <c r="B1508">
        <v>1</v>
      </c>
      <c r="C1508" t="s">
        <v>75</v>
      </c>
      <c r="D1508" t="s">
        <v>83</v>
      </c>
      <c r="E1508" t="s">
        <v>153</v>
      </c>
      <c r="F1508" t="s">
        <v>4572</v>
      </c>
      <c r="G1508" t="s">
        <v>602</v>
      </c>
      <c r="H1508" t="s">
        <v>58</v>
      </c>
      <c r="I1508" t="s">
        <v>129</v>
      </c>
      <c r="J1508" t="s">
        <v>130</v>
      </c>
      <c r="K1508" t="s">
        <v>131</v>
      </c>
      <c r="L1508" t="s">
        <v>4573</v>
      </c>
      <c r="M1508" t="s">
        <v>4574</v>
      </c>
      <c r="N1508">
        <v>1.8280000000000001</v>
      </c>
      <c r="O1508">
        <v>0</v>
      </c>
      <c r="P1508">
        <v>0</v>
      </c>
      <c r="Q1508">
        <v>3</v>
      </c>
      <c r="R1508">
        <v>315</v>
      </c>
      <c r="S1508">
        <v>0</v>
      </c>
      <c r="T1508">
        <v>0</v>
      </c>
      <c r="U1508">
        <v>0</v>
      </c>
      <c r="V1508">
        <v>0</v>
      </c>
      <c r="W1508">
        <v>5.48</v>
      </c>
      <c r="X1508">
        <v>575.91</v>
      </c>
      <c r="Y1508">
        <v>0</v>
      </c>
      <c r="Z1508">
        <v>0</v>
      </c>
    </row>
    <row r="1509" spans="1:26" x14ac:dyDescent="0.3">
      <c r="A1509">
        <v>3010143</v>
      </c>
      <c r="B1509">
        <v>1</v>
      </c>
      <c r="C1509" t="s">
        <v>75</v>
      </c>
      <c r="D1509" t="s">
        <v>79</v>
      </c>
      <c r="E1509" t="s">
        <v>140</v>
      </c>
      <c r="F1509" t="s">
        <v>4575</v>
      </c>
      <c r="G1509" t="s">
        <v>142</v>
      </c>
      <c r="H1509" t="s">
        <v>61</v>
      </c>
      <c r="I1509" t="s">
        <v>129</v>
      </c>
      <c r="J1509" t="s">
        <v>130</v>
      </c>
      <c r="K1509" t="s">
        <v>131</v>
      </c>
      <c r="L1509" t="s">
        <v>4576</v>
      </c>
      <c r="M1509" t="s">
        <v>4577</v>
      </c>
      <c r="N1509">
        <v>1.2709999999999999</v>
      </c>
      <c r="O1509">
        <v>0</v>
      </c>
      <c r="P1509">
        <v>16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20.34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3007432</v>
      </c>
      <c r="B1510">
        <v>1</v>
      </c>
      <c r="C1510" t="s">
        <v>75</v>
      </c>
      <c r="D1510" t="s">
        <v>90</v>
      </c>
      <c r="E1510" t="s">
        <v>126</v>
      </c>
      <c r="F1510" t="s">
        <v>4578</v>
      </c>
      <c r="G1510" t="s">
        <v>128</v>
      </c>
      <c r="H1510" t="s">
        <v>58</v>
      </c>
      <c r="I1510" t="s">
        <v>129</v>
      </c>
      <c r="J1510" t="s">
        <v>130</v>
      </c>
      <c r="K1510" t="s">
        <v>131</v>
      </c>
      <c r="L1510" t="s">
        <v>4579</v>
      </c>
      <c r="M1510" t="s">
        <v>4580</v>
      </c>
      <c r="N1510">
        <v>0.72499999999999998</v>
      </c>
      <c r="O1510">
        <v>1</v>
      </c>
      <c r="P1510">
        <v>478</v>
      </c>
      <c r="Q1510">
        <v>0</v>
      </c>
      <c r="R1510">
        <v>0</v>
      </c>
      <c r="S1510">
        <v>0</v>
      </c>
      <c r="T1510">
        <v>596</v>
      </c>
      <c r="U1510">
        <v>0.73</v>
      </c>
      <c r="V1510">
        <v>346.72</v>
      </c>
      <c r="W1510">
        <v>0</v>
      </c>
      <c r="X1510">
        <v>0</v>
      </c>
      <c r="Y1510">
        <v>0</v>
      </c>
      <c r="Z1510">
        <v>432.32</v>
      </c>
    </row>
    <row r="1511" spans="1:26" x14ac:dyDescent="0.3">
      <c r="A1511">
        <v>3009114</v>
      </c>
      <c r="B1511">
        <v>1</v>
      </c>
      <c r="C1511" t="s">
        <v>106</v>
      </c>
      <c r="D1511" t="s">
        <v>120</v>
      </c>
      <c r="E1511" t="s">
        <v>169</v>
      </c>
      <c r="F1511" t="s">
        <v>4581</v>
      </c>
      <c r="G1511" t="s">
        <v>171</v>
      </c>
      <c r="H1511" t="s">
        <v>61</v>
      </c>
      <c r="I1511" t="s">
        <v>129</v>
      </c>
      <c r="J1511" t="s">
        <v>130</v>
      </c>
      <c r="K1511" t="s">
        <v>131</v>
      </c>
      <c r="L1511" t="s">
        <v>4582</v>
      </c>
      <c r="M1511" t="s">
        <v>4583</v>
      </c>
      <c r="N1511">
        <v>2.4039999999999999</v>
      </c>
      <c r="O1511">
        <v>0</v>
      </c>
      <c r="P1511">
        <v>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12.02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3005490</v>
      </c>
      <c r="B1512">
        <v>1</v>
      </c>
      <c r="C1512" t="s">
        <v>106</v>
      </c>
      <c r="D1512" t="s">
        <v>121</v>
      </c>
      <c r="E1512" t="s">
        <v>153</v>
      </c>
      <c r="F1512" t="s">
        <v>4584</v>
      </c>
      <c r="G1512" t="s">
        <v>746</v>
      </c>
      <c r="H1512" t="s">
        <v>58</v>
      </c>
      <c r="I1512" t="s">
        <v>129</v>
      </c>
      <c r="J1512" t="s">
        <v>130</v>
      </c>
      <c r="K1512" t="s">
        <v>131</v>
      </c>
      <c r="L1512" t="s">
        <v>4585</v>
      </c>
      <c r="M1512" t="s">
        <v>4586</v>
      </c>
      <c r="N1512">
        <v>1.286</v>
      </c>
      <c r="O1512">
        <v>1</v>
      </c>
      <c r="P1512">
        <v>174</v>
      </c>
      <c r="Q1512">
        <v>0</v>
      </c>
      <c r="R1512">
        <v>0</v>
      </c>
      <c r="S1512">
        <v>0</v>
      </c>
      <c r="T1512">
        <v>0</v>
      </c>
      <c r="U1512">
        <v>1.29</v>
      </c>
      <c r="V1512">
        <v>223.68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3005628</v>
      </c>
      <c r="B1513">
        <v>1</v>
      </c>
      <c r="C1513" t="s">
        <v>75</v>
      </c>
      <c r="D1513" t="s">
        <v>74</v>
      </c>
      <c r="E1513" t="s">
        <v>221</v>
      </c>
      <c r="F1513" t="s">
        <v>4587</v>
      </c>
      <c r="G1513" t="s">
        <v>128</v>
      </c>
      <c r="H1513" t="s">
        <v>58</v>
      </c>
      <c r="I1513" t="s">
        <v>129</v>
      </c>
      <c r="J1513" t="s">
        <v>130</v>
      </c>
      <c r="K1513" t="s">
        <v>131</v>
      </c>
      <c r="L1513" t="s">
        <v>4588</v>
      </c>
      <c r="M1513" t="s">
        <v>4589</v>
      </c>
      <c r="N1513">
        <v>0.59299999999999997</v>
      </c>
      <c r="O1513">
        <v>11</v>
      </c>
      <c r="P1513">
        <v>112</v>
      </c>
      <c r="Q1513">
        <v>0</v>
      </c>
      <c r="R1513">
        <v>0</v>
      </c>
      <c r="S1513">
        <v>0</v>
      </c>
      <c r="T1513">
        <v>0</v>
      </c>
      <c r="U1513">
        <v>6.53</v>
      </c>
      <c r="V1513">
        <v>66.45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3001202</v>
      </c>
      <c r="B1514">
        <v>1</v>
      </c>
      <c r="C1514" t="s">
        <v>106</v>
      </c>
      <c r="D1514" t="s">
        <v>107</v>
      </c>
      <c r="E1514" t="s">
        <v>126</v>
      </c>
      <c r="F1514" t="s">
        <v>4590</v>
      </c>
      <c r="G1514" t="s">
        <v>136</v>
      </c>
      <c r="H1514" t="s">
        <v>58</v>
      </c>
      <c r="I1514" t="s">
        <v>129</v>
      </c>
      <c r="J1514" t="s">
        <v>130</v>
      </c>
      <c r="K1514" t="s">
        <v>137</v>
      </c>
      <c r="L1514" t="s">
        <v>4591</v>
      </c>
      <c r="M1514" t="s">
        <v>4592</v>
      </c>
      <c r="N1514">
        <v>4.0590000000000002</v>
      </c>
      <c r="O1514">
        <v>0</v>
      </c>
      <c r="P1514">
        <v>0</v>
      </c>
      <c r="Q1514">
        <v>12</v>
      </c>
      <c r="R1514">
        <v>11</v>
      </c>
      <c r="S1514">
        <v>251</v>
      </c>
      <c r="T1514">
        <v>2174</v>
      </c>
      <c r="U1514">
        <v>0</v>
      </c>
      <c r="V1514">
        <v>0</v>
      </c>
      <c r="W1514">
        <v>48.71</v>
      </c>
      <c r="X1514">
        <v>44.65</v>
      </c>
      <c r="Y1514">
        <v>1018.78</v>
      </c>
      <c r="Z1514">
        <v>8824.02</v>
      </c>
    </row>
    <row r="1515" spans="1:26" x14ac:dyDescent="0.3">
      <c r="A1515">
        <v>3010284</v>
      </c>
      <c r="B1515">
        <v>1</v>
      </c>
      <c r="C1515" t="s">
        <v>75</v>
      </c>
      <c r="D1515" t="s">
        <v>97</v>
      </c>
      <c r="E1515" t="s">
        <v>169</v>
      </c>
      <c r="F1515" t="s">
        <v>4593</v>
      </c>
      <c r="G1515" t="s">
        <v>192</v>
      </c>
      <c r="H1515" t="s">
        <v>61</v>
      </c>
      <c r="I1515" t="s">
        <v>129</v>
      </c>
      <c r="J1515" t="s">
        <v>130</v>
      </c>
      <c r="K1515" t="s">
        <v>137</v>
      </c>
      <c r="L1515" t="s">
        <v>4594</v>
      </c>
      <c r="M1515" t="s">
        <v>4595</v>
      </c>
      <c r="N1515">
        <v>8.5229999999999997</v>
      </c>
      <c r="O1515">
        <v>0</v>
      </c>
      <c r="P1515">
        <v>38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323.86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3011893</v>
      </c>
      <c r="B1516">
        <v>1</v>
      </c>
      <c r="C1516" t="s">
        <v>75</v>
      </c>
      <c r="D1516" t="s">
        <v>92</v>
      </c>
      <c r="E1516" t="s">
        <v>169</v>
      </c>
      <c r="F1516" t="s">
        <v>4596</v>
      </c>
      <c r="G1516" t="s">
        <v>171</v>
      </c>
      <c r="H1516" t="s">
        <v>61</v>
      </c>
      <c r="I1516" t="s">
        <v>129</v>
      </c>
      <c r="J1516" t="s">
        <v>130</v>
      </c>
      <c r="K1516" t="s">
        <v>131</v>
      </c>
      <c r="L1516" t="s">
        <v>4597</v>
      </c>
      <c r="M1516" t="s">
        <v>4598</v>
      </c>
      <c r="N1516">
        <v>1.6950000000000001</v>
      </c>
      <c r="O1516">
        <v>0</v>
      </c>
      <c r="P1516">
        <v>46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77.98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3004756</v>
      </c>
      <c r="B1517">
        <v>1</v>
      </c>
      <c r="C1517" t="s">
        <v>75</v>
      </c>
      <c r="D1517" t="s">
        <v>82</v>
      </c>
      <c r="E1517" t="s">
        <v>169</v>
      </c>
      <c r="F1517" t="s">
        <v>4599</v>
      </c>
      <c r="G1517" t="s">
        <v>192</v>
      </c>
      <c r="H1517" t="s">
        <v>61</v>
      </c>
      <c r="I1517" t="s">
        <v>129</v>
      </c>
      <c r="J1517" t="s">
        <v>130</v>
      </c>
      <c r="K1517" t="s">
        <v>137</v>
      </c>
      <c r="L1517" t="s">
        <v>4600</v>
      </c>
      <c r="M1517" t="s">
        <v>4601</v>
      </c>
      <c r="N1517">
        <v>2.8119999999999998</v>
      </c>
      <c r="O1517">
        <v>0</v>
      </c>
      <c r="P1517">
        <v>1035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2910.08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3012556</v>
      </c>
      <c r="B1518">
        <v>2</v>
      </c>
      <c r="C1518" t="s">
        <v>75</v>
      </c>
      <c r="D1518" t="s">
        <v>91</v>
      </c>
      <c r="E1518" t="s">
        <v>153</v>
      </c>
      <c r="F1518" t="s">
        <v>4602</v>
      </c>
      <c r="G1518" t="s">
        <v>128</v>
      </c>
      <c r="H1518" t="s">
        <v>58</v>
      </c>
      <c r="I1518" t="s">
        <v>129</v>
      </c>
      <c r="J1518" t="s">
        <v>130</v>
      </c>
      <c r="K1518" t="s">
        <v>131</v>
      </c>
      <c r="L1518" t="s">
        <v>4603</v>
      </c>
      <c r="M1518" t="s">
        <v>4604</v>
      </c>
      <c r="N1518">
        <v>0.877</v>
      </c>
      <c r="O1518">
        <v>0</v>
      </c>
      <c r="P1518">
        <v>2534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2223.39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3013083</v>
      </c>
      <c r="B1519">
        <v>1</v>
      </c>
      <c r="C1519" t="s">
        <v>75</v>
      </c>
      <c r="D1519" t="s">
        <v>83</v>
      </c>
      <c r="E1519" t="s">
        <v>140</v>
      </c>
      <c r="F1519" t="s">
        <v>4605</v>
      </c>
      <c r="G1519" t="s">
        <v>142</v>
      </c>
      <c r="H1519" t="s">
        <v>61</v>
      </c>
      <c r="I1519" t="s">
        <v>129</v>
      </c>
      <c r="J1519" t="s">
        <v>130</v>
      </c>
      <c r="K1519" t="s">
        <v>131</v>
      </c>
      <c r="L1519" t="s">
        <v>4606</v>
      </c>
      <c r="M1519" t="s">
        <v>4607</v>
      </c>
      <c r="N1519">
        <v>6.657</v>
      </c>
      <c r="O1519">
        <v>0</v>
      </c>
      <c r="P1519">
        <v>0</v>
      </c>
      <c r="Q1519">
        <v>0</v>
      </c>
      <c r="R1519">
        <v>87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579.16</v>
      </c>
      <c r="Y1519">
        <v>0</v>
      </c>
      <c r="Z1519">
        <v>0</v>
      </c>
    </row>
    <row r="1520" spans="1:26" x14ac:dyDescent="0.3">
      <c r="A1520">
        <v>3008931</v>
      </c>
      <c r="B1520">
        <v>1</v>
      </c>
      <c r="C1520" t="s">
        <v>75</v>
      </c>
      <c r="D1520" t="s">
        <v>77</v>
      </c>
      <c r="E1520" t="s">
        <v>153</v>
      </c>
      <c r="F1520" t="s">
        <v>4608</v>
      </c>
      <c r="G1520" t="s">
        <v>374</v>
      </c>
      <c r="H1520" t="s">
        <v>58</v>
      </c>
      <c r="I1520" t="s">
        <v>129</v>
      </c>
      <c r="J1520" t="s">
        <v>130</v>
      </c>
      <c r="K1520" t="s">
        <v>131</v>
      </c>
      <c r="L1520" t="s">
        <v>4609</v>
      </c>
      <c r="M1520" t="s">
        <v>4610</v>
      </c>
      <c r="N1520">
        <v>1.038</v>
      </c>
      <c r="O1520">
        <v>0</v>
      </c>
      <c r="P1520">
        <v>14</v>
      </c>
      <c r="Q1520">
        <v>0</v>
      </c>
      <c r="R1520">
        <v>136</v>
      </c>
      <c r="S1520">
        <v>0</v>
      </c>
      <c r="T1520">
        <v>0</v>
      </c>
      <c r="U1520">
        <v>0</v>
      </c>
      <c r="V1520">
        <v>14.53</v>
      </c>
      <c r="W1520">
        <v>0</v>
      </c>
      <c r="X1520">
        <v>141.1</v>
      </c>
      <c r="Y1520">
        <v>0</v>
      </c>
      <c r="Z1520">
        <v>0</v>
      </c>
    </row>
    <row r="1521" spans="1:26" x14ac:dyDescent="0.3">
      <c r="A1521">
        <v>3006289</v>
      </c>
      <c r="B1521">
        <v>1</v>
      </c>
      <c r="C1521" t="s">
        <v>75</v>
      </c>
      <c r="D1521" t="s">
        <v>97</v>
      </c>
      <c r="E1521" t="s">
        <v>145</v>
      </c>
      <c r="F1521" t="s">
        <v>4611</v>
      </c>
      <c r="G1521" t="s">
        <v>378</v>
      </c>
      <c r="H1521" t="s">
        <v>61</v>
      </c>
      <c r="I1521" t="s">
        <v>129</v>
      </c>
      <c r="J1521" t="s">
        <v>59</v>
      </c>
      <c r="K1521" t="s">
        <v>131</v>
      </c>
      <c r="L1521" t="s">
        <v>4612</v>
      </c>
      <c r="M1521" t="s">
        <v>4613</v>
      </c>
      <c r="N1521">
        <v>4.6630000000000003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4.66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3007359</v>
      </c>
      <c r="B1522">
        <v>1</v>
      </c>
      <c r="C1522" t="s">
        <v>75</v>
      </c>
      <c r="D1522" t="s">
        <v>97</v>
      </c>
      <c r="E1522" t="s">
        <v>221</v>
      </c>
      <c r="F1522" t="s">
        <v>4614</v>
      </c>
      <c r="G1522" t="s">
        <v>128</v>
      </c>
      <c r="H1522" t="s">
        <v>58</v>
      </c>
      <c r="I1522" t="s">
        <v>129</v>
      </c>
      <c r="J1522" t="s">
        <v>130</v>
      </c>
      <c r="K1522" t="s">
        <v>131</v>
      </c>
      <c r="L1522" t="s">
        <v>4615</v>
      </c>
      <c r="M1522" t="s">
        <v>4616</v>
      </c>
      <c r="N1522">
        <v>0.216</v>
      </c>
      <c r="O1522">
        <v>9</v>
      </c>
      <c r="P1522">
        <v>454</v>
      </c>
      <c r="Q1522">
        <v>0</v>
      </c>
      <c r="R1522">
        <v>0</v>
      </c>
      <c r="S1522">
        <v>0</v>
      </c>
      <c r="T1522">
        <v>0</v>
      </c>
      <c r="U1522">
        <v>1.95</v>
      </c>
      <c r="V1522">
        <v>98.24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3011875</v>
      </c>
      <c r="B1523">
        <v>2</v>
      </c>
      <c r="C1523" t="s">
        <v>75</v>
      </c>
      <c r="D1523" t="s">
        <v>83</v>
      </c>
      <c r="E1523" t="s">
        <v>221</v>
      </c>
      <c r="F1523" t="s">
        <v>4617</v>
      </c>
      <c r="G1523" t="s">
        <v>602</v>
      </c>
      <c r="H1523" t="s">
        <v>58</v>
      </c>
      <c r="I1523" t="s">
        <v>129</v>
      </c>
      <c r="J1523" t="s">
        <v>130</v>
      </c>
      <c r="K1523" t="s">
        <v>131</v>
      </c>
      <c r="L1523" t="s">
        <v>4618</v>
      </c>
      <c r="M1523" t="s">
        <v>4619</v>
      </c>
      <c r="N1523">
        <v>0.89</v>
      </c>
      <c r="O1523">
        <v>0</v>
      </c>
      <c r="P1523">
        <v>0</v>
      </c>
      <c r="Q1523">
        <v>0</v>
      </c>
      <c r="R1523">
        <v>0</v>
      </c>
      <c r="S1523">
        <v>7</v>
      </c>
      <c r="T1523">
        <v>1772</v>
      </c>
      <c r="U1523">
        <v>0</v>
      </c>
      <c r="V1523">
        <v>0</v>
      </c>
      <c r="W1523">
        <v>0</v>
      </c>
      <c r="X1523">
        <v>0</v>
      </c>
      <c r="Y1523">
        <v>6.23</v>
      </c>
      <c r="Z1523">
        <v>1577.05</v>
      </c>
    </row>
    <row r="1524" spans="1:26" x14ac:dyDescent="0.3">
      <c r="A1524">
        <v>3002936</v>
      </c>
      <c r="B1524">
        <v>1</v>
      </c>
      <c r="C1524" t="s">
        <v>106</v>
      </c>
      <c r="D1524" t="s">
        <v>107</v>
      </c>
      <c r="E1524" t="s">
        <v>169</v>
      </c>
      <c r="F1524" t="s">
        <v>4620</v>
      </c>
      <c r="G1524" t="s">
        <v>171</v>
      </c>
      <c r="H1524" t="s">
        <v>61</v>
      </c>
      <c r="I1524" t="s">
        <v>129</v>
      </c>
      <c r="J1524" t="s">
        <v>130</v>
      </c>
      <c r="K1524" t="s">
        <v>131</v>
      </c>
      <c r="L1524" t="s">
        <v>4621</v>
      </c>
      <c r="M1524" t="s">
        <v>4622</v>
      </c>
      <c r="N1524">
        <v>1.147</v>
      </c>
      <c r="O1524">
        <v>0</v>
      </c>
      <c r="P1524">
        <v>420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481.6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3008302</v>
      </c>
      <c r="B1525">
        <v>1</v>
      </c>
      <c r="C1525" t="s">
        <v>106</v>
      </c>
      <c r="D1525" t="s">
        <v>109</v>
      </c>
      <c r="E1525" t="s">
        <v>145</v>
      </c>
      <c r="F1525" t="s">
        <v>4623</v>
      </c>
      <c r="G1525" t="s">
        <v>256</v>
      </c>
      <c r="H1525" t="s">
        <v>61</v>
      </c>
      <c r="I1525" t="s">
        <v>129</v>
      </c>
      <c r="J1525" t="s">
        <v>130</v>
      </c>
      <c r="K1525" t="s">
        <v>131</v>
      </c>
      <c r="L1525" t="s">
        <v>4624</v>
      </c>
      <c r="M1525" t="s">
        <v>4625</v>
      </c>
      <c r="N1525">
        <v>0.5</v>
      </c>
      <c r="O1525">
        <v>0</v>
      </c>
      <c r="P1525">
        <v>0</v>
      </c>
      <c r="Q1525">
        <v>0</v>
      </c>
      <c r="R1525">
        <v>2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1</v>
      </c>
      <c r="Y1525">
        <v>0</v>
      </c>
      <c r="Z1525">
        <v>0</v>
      </c>
    </row>
    <row r="1526" spans="1:26" x14ac:dyDescent="0.3">
      <c r="A1526">
        <v>3009085</v>
      </c>
      <c r="B1526">
        <v>1</v>
      </c>
      <c r="C1526" t="s">
        <v>106</v>
      </c>
      <c r="D1526" t="s">
        <v>118</v>
      </c>
      <c r="E1526" t="s">
        <v>145</v>
      </c>
      <c r="F1526" t="s">
        <v>4626</v>
      </c>
      <c r="G1526" t="s">
        <v>147</v>
      </c>
      <c r="H1526" t="s">
        <v>61</v>
      </c>
      <c r="I1526" t="s">
        <v>129</v>
      </c>
      <c r="J1526" t="s">
        <v>130</v>
      </c>
      <c r="K1526" t="s">
        <v>131</v>
      </c>
      <c r="L1526" t="s">
        <v>4627</v>
      </c>
      <c r="M1526" t="s">
        <v>4628</v>
      </c>
      <c r="N1526">
        <v>3.0139999999999998</v>
      </c>
      <c r="O1526">
        <v>0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3.01</v>
      </c>
      <c r="Y1526">
        <v>0</v>
      </c>
      <c r="Z1526">
        <v>0</v>
      </c>
    </row>
    <row r="1527" spans="1:26" x14ac:dyDescent="0.3">
      <c r="A1527">
        <v>3003860</v>
      </c>
      <c r="B1527">
        <v>1</v>
      </c>
      <c r="C1527" t="s">
        <v>75</v>
      </c>
      <c r="D1527" t="s">
        <v>85</v>
      </c>
      <c r="E1527" t="s">
        <v>140</v>
      </c>
      <c r="F1527" t="s">
        <v>4629</v>
      </c>
      <c r="G1527" t="s">
        <v>166</v>
      </c>
      <c r="H1527" t="s">
        <v>61</v>
      </c>
      <c r="I1527" t="s">
        <v>129</v>
      </c>
      <c r="J1527" t="s">
        <v>130</v>
      </c>
      <c r="K1527" t="s">
        <v>131</v>
      </c>
      <c r="L1527" t="s">
        <v>4630</v>
      </c>
      <c r="M1527" t="s">
        <v>4631</v>
      </c>
      <c r="N1527">
        <v>3.0369999999999999</v>
      </c>
      <c r="O1527">
        <v>0</v>
      </c>
      <c r="P1527">
        <v>0</v>
      </c>
      <c r="Q1527">
        <v>0</v>
      </c>
      <c r="R1527">
        <v>15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45.56</v>
      </c>
      <c r="Y1527">
        <v>0</v>
      </c>
      <c r="Z1527">
        <v>0</v>
      </c>
    </row>
    <row r="1528" spans="1:26" x14ac:dyDescent="0.3">
      <c r="A1528">
        <v>3009528</v>
      </c>
      <c r="B1528">
        <v>1</v>
      </c>
      <c r="C1528" t="s">
        <v>75</v>
      </c>
      <c r="D1528" t="s">
        <v>99</v>
      </c>
      <c r="E1528" t="s">
        <v>140</v>
      </c>
      <c r="F1528" t="s">
        <v>4632</v>
      </c>
      <c r="G1528" t="s">
        <v>161</v>
      </c>
      <c r="H1528" t="s">
        <v>61</v>
      </c>
      <c r="I1528" t="s">
        <v>129</v>
      </c>
      <c r="J1528" t="s">
        <v>130</v>
      </c>
      <c r="K1528" t="s">
        <v>131</v>
      </c>
      <c r="L1528" t="s">
        <v>4633</v>
      </c>
      <c r="M1528" t="s">
        <v>4634</v>
      </c>
      <c r="N1528">
        <v>2.2879999999999998</v>
      </c>
      <c r="O1528">
        <v>0</v>
      </c>
      <c r="P1528">
        <v>41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93.79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3000062</v>
      </c>
      <c r="B1529">
        <v>1</v>
      </c>
      <c r="C1529" t="s">
        <v>75</v>
      </c>
      <c r="D1529" t="s">
        <v>98</v>
      </c>
      <c r="E1529" t="s">
        <v>140</v>
      </c>
      <c r="F1529" t="s">
        <v>4635</v>
      </c>
      <c r="G1529" t="s">
        <v>181</v>
      </c>
      <c r="H1529" t="s">
        <v>61</v>
      </c>
      <c r="I1529" t="s">
        <v>129</v>
      </c>
      <c r="J1529" t="s">
        <v>130</v>
      </c>
      <c r="K1529" t="s">
        <v>137</v>
      </c>
      <c r="L1529" t="s">
        <v>4636</v>
      </c>
      <c r="M1529" t="s">
        <v>4637</v>
      </c>
      <c r="N1529">
        <v>1.7649999999999999</v>
      </c>
      <c r="O1529">
        <v>0</v>
      </c>
      <c r="P1529">
        <v>103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181.77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3007104</v>
      </c>
      <c r="B1530">
        <v>1</v>
      </c>
      <c r="C1530" t="s">
        <v>75</v>
      </c>
      <c r="D1530" t="s">
        <v>74</v>
      </c>
      <c r="E1530" t="s">
        <v>221</v>
      </c>
      <c r="F1530" t="s">
        <v>4587</v>
      </c>
      <c r="G1530" t="s">
        <v>2232</v>
      </c>
      <c r="H1530" t="s">
        <v>58</v>
      </c>
      <c r="I1530" t="s">
        <v>129</v>
      </c>
      <c r="J1530" t="s">
        <v>130</v>
      </c>
      <c r="K1530" t="s">
        <v>131</v>
      </c>
      <c r="L1530" t="s">
        <v>4638</v>
      </c>
      <c r="M1530" t="s">
        <v>4639</v>
      </c>
      <c r="N1530">
        <v>1.8049999999999999</v>
      </c>
      <c r="O1530">
        <v>11</v>
      </c>
      <c r="P1530">
        <v>112</v>
      </c>
      <c r="Q1530">
        <v>0</v>
      </c>
      <c r="R1530">
        <v>0</v>
      </c>
      <c r="S1530">
        <v>0</v>
      </c>
      <c r="T1530">
        <v>0</v>
      </c>
      <c r="U1530">
        <v>19.850000000000001</v>
      </c>
      <c r="V1530">
        <v>202.13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3012568</v>
      </c>
      <c r="B1531">
        <v>1</v>
      </c>
      <c r="C1531" t="s">
        <v>106</v>
      </c>
      <c r="D1531" t="s">
        <v>108</v>
      </c>
      <c r="E1531" t="s">
        <v>164</v>
      </c>
      <c r="F1531" t="s">
        <v>3174</v>
      </c>
      <c r="G1531" t="s">
        <v>185</v>
      </c>
      <c r="H1531" t="s">
        <v>61</v>
      </c>
      <c r="I1531" t="s">
        <v>129</v>
      </c>
      <c r="J1531" t="s">
        <v>130</v>
      </c>
      <c r="K1531" t="s">
        <v>131</v>
      </c>
      <c r="L1531" t="s">
        <v>4640</v>
      </c>
      <c r="M1531" t="s">
        <v>4641</v>
      </c>
      <c r="N1531">
        <v>1.0640000000000001</v>
      </c>
      <c r="O1531">
        <v>0</v>
      </c>
      <c r="P1531">
        <v>79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84.07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3009552</v>
      </c>
      <c r="B1532">
        <v>1</v>
      </c>
      <c r="C1532" t="s">
        <v>75</v>
      </c>
      <c r="D1532" t="s">
        <v>86</v>
      </c>
      <c r="E1532" t="s">
        <v>140</v>
      </c>
      <c r="F1532" t="s">
        <v>4642</v>
      </c>
      <c r="G1532" t="s">
        <v>161</v>
      </c>
      <c r="H1532" t="s">
        <v>61</v>
      </c>
      <c r="I1532" t="s">
        <v>129</v>
      </c>
      <c r="J1532" t="s">
        <v>130</v>
      </c>
      <c r="K1532" t="s">
        <v>131</v>
      </c>
      <c r="L1532" t="s">
        <v>4643</v>
      </c>
      <c r="M1532" t="s">
        <v>4644</v>
      </c>
      <c r="N1532">
        <v>1.651</v>
      </c>
      <c r="O1532">
        <v>0</v>
      </c>
      <c r="P1532">
        <v>127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209.63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3001364</v>
      </c>
      <c r="B1533">
        <v>1</v>
      </c>
      <c r="C1533" t="s">
        <v>75</v>
      </c>
      <c r="D1533" t="s">
        <v>78</v>
      </c>
      <c r="E1533" t="s">
        <v>169</v>
      </c>
      <c r="F1533" t="s">
        <v>4645</v>
      </c>
      <c r="G1533" t="s">
        <v>171</v>
      </c>
      <c r="H1533" t="s">
        <v>61</v>
      </c>
      <c r="I1533" t="s">
        <v>129</v>
      </c>
      <c r="J1533" t="s">
        <v>130</v>
      </c>
      <c r="K1533" t="s">
        <v>131</v>
      </c>
      <c r="L1533" t="s">
        <v>4646</v>
      </c>
      <c r="M1533" t="s">
        <v>4647</v>
      </c>
      <c r="N1533">
        <v>0.81699999999999995</v>
      </c>
      <c r="O1533">
        <v>0</v>
      </c>
      <c r="P1533">
        <v>885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723.09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3009123</v>
      </c>
      <c r="B1534">
        <v>1</v>
      </c>
      <c r="C1534" t="s">
        <v>75</v>
      </c>
      <c r="D1534" t="s">
        <v>89</v>
      </c>
      <c r="E1534" t="s">
        <v>145</v>
      </c>
      <c r="F1534" t="s">
        <v>4648</v>
      </c>
      <c r="G1534" t="s">
        <v>147</v>
      </c>
      <c r="H1534" t="s">
        <v>61</v>
      </c>
      <c r="I1534" t="s">
        <v>129</v>
      </c>
      <c r="J1534" t="s">
        <v>130</v>
      </c>
      <c r="K1534" t="s">
        <v>131</v>
      </c>
      <c r="L1534" t="s">
        <v>4649</v>
      </c>
      <c r="M1534" t="s">
        <v>4650</v>
      </c>
      <c r="N1534">
        <v>3.4239999999999999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3.42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3012099</v>
      </c>
      <c r="B1535">
        <v>1</v>
      </c>
      <c r="C1535" t="s">
        <v>75</v>
      </c>
      <c r="D1535" t="s">
        <v>96</v>
      </c>
      <c r="E1535" t="s">
        <v>126</v>
      </c>
      <c r="F1535" t="s">
        <v>4651</v>
      </c>
      <c r="G1535" t="s">
        <v>128</v>
      </c>
      <c r="H1535" t="s">
        <v>58</v>
      </c>
      <c r="I1535" t="s">
        <v>129</v>
      </c>
      <c r="J1535" t="s">
        <v>130</v>
      </c>
      <c r="K1535" t="s">
        <v>131</v>
      </c>
      <c r="L1535" t="s">
        <v>4652</v>
      </c>
      <c r="M1535" t="s">
        <v>4653</v>
      </c>
      <c r="N1535">
        <v>4.0810000000000004</v>
      </c>
      <c r="O1535">
        <v>61</v>
      </c>
      <c r="P1535">
        <v>41</v>
      </c>
      <c r="Q1535">
        <v>0</v>
      </c>
      <c r="R1535">
        <v>0</v>
      </c>
      <c r="S1535">
        <v>0</v>
      </c>
      <c r="T1535">
        <v>0</v>
      </c>
      <c r="U1535">
        <v>248.95</v>
      </c>
      <c r="V1535">
        <v>167.33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3007722</v>
      </c>
      <c r="B1536">
        <v>1</v>
      </c>
      <c r="C1536" t="s">
        <v>75</v>
      </c>
      <c r="D1536" t="s">
        <v>97</v>
      </c>
      <c r="E1536" t="s">
        <v>145</v>
      </c>
      <c r="F1536" t="s">
        <v>4654</v>
      </c>
      <c r="G1536" t="s">
        <v>147</v>
      </c>
      <c r="H1536" t="s">
        <v>61</v>
      </c>
      <c r="I1536" t="s">
        <v>129</v>
      </c>
      <c r="J1536" t="s">
        <v>130</v>
      </c>
      <c r="K1536" t="s">
        <v>131</v>
      </c>
      <c r="L1536" t="s">
        <v>4655</v>
      </c>
      <c r="M1536" t="s">
        <v>4656</v>
      </c>
      <c r="N1536">
        <v>1.7350000000000001</v>
      </c>
      <c r="O1536">
        <v>0</v>
      </c>
      <c r="P1536">
        <v>3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5.2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3005312</v>
      </c>
      <c r="B1537">
        <v>1</v>
      </c>
      <c r="C1537" t="s">
        <v>106</v>
      </c>
      <c r="D1537" t="s">
        <v>121</v>
      </c>
      <c r="E1537" t="s">
        <v>126</v>
      </c>
      <c r="F1537" t="s">
        <v>4657</v>
      </c>
      <c r="G1537" t="s">
        <v>128</v>
      </c>
      <c r="H1537" t="s">
        <v>58</v>
      </c>
      <c r="I1537" t="s">
        <v>129</v>
      </c>
      <c r="J1537" t="s">
        <v>130</v>
      </c>
      <c r="K1537" t="s">
        <v>131</v>
      </c>
      <c r="L1537" t="s">
        <v>4658</v>
      </c>
      <c r="M1537" t="s">
        <v>4659</v>
      </c>
      <c r="N1537">
        <v>1.181</v>
      </c>
      <c r="O1537">
        <v>163</v>
      </c>
      <c r="P1537">
        <v>483</v>
      </c>
      <c r="Q1537">
        <v>0</v>
      </c>
      <c r="R1537">
        <v>0</v>
      </c>
      <c r="S1537">
        <v>0</v>
      </c>
      <c r="T1537">
        <v>0</v>
      </c>
      <c r="U1537">
        <v>192.43</v>
      </c>
      <c r="V1537">
        <v>570.21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3002292</v>
      </c>
      <c r="B1538">
        <v>1</v>
      </c>
      <c r="C1538" t="s">
        <v>75</v>
      </c>
      <c r="D1538" t="s">
        <v>82</v>
      </c>
      <c r="E1538" t="s">
        <v>169</v>
      </c>
      <c r="F1538" t="s">
        <v>4660</v>
      </c>
      <c r="G1538" t="s">
        <v>192</v>
      </c>
      <c r="H1538" t="s">
        <v>61</v>
      </c>
      <c r="I1538" t="s">
        <v>129</v>
      </c>
      <c r="J1538" t="s">
        <v>130</v>
      </c>
      <c r="K1538" t="s">
        <v>137</v>
      </c>
      <c r="L1538" t="s">
        <v>4661</v>
      </c>
      <c r="M1538" t="s">
        <v>4662</v>
      </c>
      <c r="N1538">
        <v>0.48199999999999998</v>
      </c>
      <c r="O1538">
        <v>0</v>
      </c>
      <c r="P1538">
        <v>304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146.6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3004521</v>
      </c>
      <c r="B1539">
        <v>1</v>
      </c>
      <c r="C1539" t="s">
        <v>75</v>
      </c>
      <c r="D1539" t="s">
        <v>99</v>
      </c>
      <c r="E1539" t="s">
        <v>153</v>
      </c>
      <c r="F1539" t="s">
        <v>4663</v>
      </c>
      <c r="G1539" t="s">
        <v>136</v>
      </c>
      <c r="H1539" t="s">
        <v>58</v>
      </c>
      <c r="I1539" t="s">
        <v>129</v>
      </c>
      <c r="J1539" t="s">
        <v>130</v>
      </c>
      <c r="K1539" t="s">
        <v>137</v>
      </c>
      <c r="L1539" t="s">
        <v>4664</v>
      </c>
      <c r="M1539" t="s">
        <v>4665</v>
      </c>
      <c r="N1539">
        <v>1.67</v>
      </c>
      <c r="O1539">
        <v>0</v>
      </c>
      <c r="P1539">
        <v>257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429.26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3006455</v>
      </c>
      <c r="B1540">
        <v>1</v>
      </c>
      <c r="C1540" t="s">
        <v>75</v>
      </c>
      <c r="D1540" t="s">
        <v>104</v>
      </c>
      <c r="E1540" t="s">
        <v>145</v>
      </c>
      <c r="F1540" t="s">
        <v>4666</v>
      </c>
      <c r="G1540" t="s">
        <v>206</v>
      </c>
      <c r="H1540" t="s">
        <v>61</v>
      </c>
      <c r="I1540" t="s">
        <v>129</v>
      </c>
      <c r="J1540" t="s">
        <v>130</v>
      </c>
      <c r="K1540" t="s">
        <v>131</v>
      </c>
      <c r="L1540" t="s">
        <v>4667</v>
      </c>
      <c r="M1540" t="s">
        <v>4668</v>
      </c>
      <c r="N1540">
        <v>2.496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2.5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3006628</v>
      </c>
      <c r="B1541">
        <v>1</v>
      </c>
      <c r="C1541" t="s">
        <v>75</v>
      </c>
      <c r="D1541" t="s">
        <v>79</v>
      </c>
      <c r="E1541" t="s">
        <v>140</v>
      </c>
      <c r="F1541" t="s">
        <v>4669</v>
      </c>
      <c r="G1541" t="s">
        <v>142</v>
      </c>
      <c r="H1541" t="s">
        <v>61</v>
      </c>
      <c r="I1541" t="s">
        <v>129</v>
      </c>
      <c r="J1541" t="s">
        <v>130</v>
      </c>
      <c r="K1541" t="s">
        <v>131</v>
      </c>
      <c r="L1541" t="s">
        <v>4670</v>
      </c>
      <c r="M1541" t="s">
        <v>4671</v>
      </c>
      <c r="N1541">
        <v>3.2330000000000001</v>
      </c>
      <c r="O1541">
        <v>0</v>
      </c>
      <c r="P1541">
        <v>47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151.97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3006746</v>
      </c>
      <c r="B1542">
        <v>1</v>
      </c>
      <c r="C1542" t="s">
        <v>75</v>
      </c>
      <c r="D1542" t="s">
        <v>90</v>
      </c>
      <c r="E1542" t="s">
        <v>221</v>
      </c>
      <c r="F1542" t="s">
        <v>458</v>
      </c>
      <c r="G1542" t="s">
        <v>128</v>
      </c>
      <c r="H1542" t="s">
        <v>58</v>
      </c>
      <c r="I1542" t="s">
        <v>129</v>
      </c>
      <c r="J1542" t="s">
        <v>130</v>
      </c>
      <c r="K1542" t="s">
        <v>131</v>
      </c>
      <c r="L1542" t="s">
        <v>4672</v>
      </c>
      <c r="M1542" t="s">
        <v>4673</v>
      </c>
      <c r="N1542">
        <v>0.217</v>
      </c>
      <c r="O1542">
        <v>0</v>
      </c>
      <c r="P1542">
        <v>0</v>
      </c>
      <c r="Q1542">
        <v>0</v>
      </c>
      <c r="R1542">
        <v>0</v>
      </c>
      <c r="S1542">
        <v>7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1.52</v>
      </c>
      <c r="Z1542">
        <v>0</v>
      </c>
    </row>
    <row r="1543" spans="1:26" x14ac:dyDescent="0.3">
      <c r="A1543">
        <v>3006842</v>
      </c>
      <c r="B1543">
        <v>1</v>
      </c>
      <c r="C1543" t="s">
        <v>106</v>
      </c>
      <c r="D1543" t="s">
        <v>117</v>
      </c>
      <c r="E1543" t="s">
        <v>140</v>
      </c>
      <c r="F1543" t="s">
        <v>4674</v>
      </c>
      <c r="G1543" t="s">
        <v>142</v>
      </c>
      <c r="H1543" t="s">
        <v>61</v>
      </c>
      <c r="I1543" t="s">
        <v>129</v>
      </c>
      <c r="J1543" t="s">
        <v>130</v>
      </c>
      <c r="K1543" t="s">
        <v>131</v>
      </c>
      <c r="L1543" t="s">
        <v>4675</v>
      </c>
      <c r="M1543" t="s">
        <v>4676</v>
      </c>
      <c r="N1543">
        <v>0.76500000000000001</v>
      </c>
      <c r="O1543">
        <v>0</v>
      </c>
      <c r="P1543">
        <v>53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40.520000000000003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3008476</v>
      </c>
      <c r="B1544">
        <v>1</v>
      </c>
      <c r="C1544" t="s">
        <v>75</v>
      </c>
      <c r="D1544" t="s">
        <v>83</v>
      </c>
      <c r="E1544" t="s">
        <v>140</v>
      </c>
      <c r="F1544" t="s">
        <v>4677</v>
      </c>
      <c r="G1544" t="s">
        <v>142</v>
      </c>
      <c r="H1544" t="s">
        <v>61</v>
      </c>
      <c r="I1544" t="s">
        <v>129</v>
      </c>
      <c r="J1544" t="s">
        <v>130</v>
      </c>
      <c r="K1544" t="s">
        <v>131</v>
      </c>
      <c r="L1544" t="s">
        <v>4678</v>
      </c>
      <c r="M1544" t="s">
        <v>4679</v>
      </c>
      <c r="N1544">
        <v>5.7309999999999999</v>
      </c>
      <c r="O1544">
        <v>0</v>
      </c>
      <c r="P1544">
        <v>0</v>
      </c>
      <c r="Q1544">
        <v>0</v>
      </c>
      <c r="R1544">
        <v>29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166.21</v>
      </c>
      <c r="Y1544">
        <v>0</v>
      </c>
      <c r="Z1544">
        <v>0</v>
      </c>
    </row>
    <row r="1545" spans="1:26" x14ac:dyDescent="0.3">
      <c r="A1545">
        <v>3007424</v>
      </c>
      <c r="B1545">
        <v>1</v>
      </c>
      <c r="C1545" t="s">
        <v>75</v>
      </c>
      <c r="D1545" t="s">
        <v>91</v>
      </c>
      <c r="E1545" t="s">
        <v>145</v>
      </c>
      <c r="F1545" t="s">
        <v>4680</v>
      </c>
      <c r="G1545" t="s">
        <v>256</v>
      </c>
      <c r="H1545" t="s">
        <v>61</v>
      </c>
      <c r="I1545" t="s">
        <v>129</v>
      </c>
      <c r="J1545" t="s">
        <v>130</v>
      </c>
      <c r="K1545" t="s">
        <v>131</v>
      </c>
      <c r="L1545" t="s">
        <v>4681</v>
      </c>
      <c r="M1545" t="s">
        <v>4682</v>
      </c>
      <c r="N1545">
        <v>3.9009999999999998</v>
      </c>
      <c r="O1545">
        <v>0</v>
      </c>
      <c r="P1545">
        <v>7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27.31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3005251</v>
      </c>
      <c r="B1546">
        <v>1</v>
      </c>
      <c r="C1546" t="s">
        <v>75</v>
      </c>
      <c r="D1546" t="s">
        <v>82</v>
      </c>
      <c r="E1546" t="s">
        <v>145</v>
      </c>
      <c r="F1546" t="s">
        <v>4683</v>
      </c>
      <c r="G1546" t="s">
        <v>147</v>
      </c>
      <c r="H1546" t="s">
        <v>61</v>
      </c>
      <c r="I1546" t="s">
        <v>129</v>
      </c>
      <c r="J1546" t="s">
        <v>130</v>
      </c>
      <c r="K1546" t="s">
        <v>131</v>
      </c>
      <c r="L1546" t="s">
        <v>4684</v>
      </c>
      <c r="M1546" t="s">
        <v>4685</v>
      </c>
      <c r="N1546">
        <v>7.8040000000000003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7.8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3007907</v>
      </c>
      <c r="B1547">
        <v>1</v>
      </c>
      <c r="C1547" t="s">
        <v>75</v>
      </c>
      <c r="D1547" t="s">
        <v>83</v>
      </c>
      <c r="E1547" t="s">
        <v>221</v>
      </c>
      <c r="F1547" t="s">
        <v>4686</v>
      </c>
      <c r="G1547" t="s">
        <v>128</v>
      </c>
      <c r="H1547" t="s">
        <v>58</v>
      </c>
      <c r="I1547" t="s">
        <v>129</v>
      </c>
      <c r="J1547" t="s">
        <v>130</v>
      </c>
      <c r="K1547" t="s">
        <v>131</v>
      </c>
      <c r="L1547" t="s">
        <v>4687</v>
      </c>
      <c r="M1547" t="s">
        <v>4688</v>
      </c>
      <c r="N1547">
        <v>0.51400000000000001</v>
      </c>
      <c r="O1547">
        <v>0</v>
      </c>
      <c r="P1547">
        <v>0</v>
      </c>
      <c r="Q1547">
        <v>0</v>
      </c>
      <c r="R1547">
        <v>558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286.91000000000003</v>
      </c>
      <c r="Y1547">
        <v>0</v>
      </c>
      <c r="Z1547">
        <v>0</v>
      </c>
    </row>
    <row r="1548" spans="1:26" x14ac:dyDescent="0.3">
      <c r="A1548">
        <v>3007230</v>
      </c>
      <c r="B1548">
        <v>1</v>
      </c>
      <c r="C1548" t="s">
        <v>75</v>
      </c>
      <c r="D1548" t="s">
        <v>83</v>
      </c>
      <c r="E1548" t="s">
        <v>145</v>
      </c>
      <c r="F1548" t="s">
        <v>4689</v>
      </c>
      <c r="G1548" t="s">
        <v>206</v>
      </c>
      <c r="H1548" t="s">
        <v>61</v>
      </c>
      <c r="I1548" t="s">
        <v>129</v>
      </c>
      <c r="J1548" t="s">
        <v>130</v>
      </c>
      <c r="K1548" t="s">
        <v>131</v>
      </c>
      <c r="L1548" t="s">
        <v>4690</v>
      </c>
      <c r="M1548" t="s">
        <v>4691</v>
      </c>
      <c r="N1548">
        <v>6.3540000000000001</v>
      </c>
      <c r="O1548">
        <v>0</v>
      </c>
      <c r="P1548">
        <v>0</v>
      </c>
      <c r="Q1548">
        <v>0</v>
      </c>
      <c r="R1548">
        <v>2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12.71</v>
      </c>
      <c r="Y1548">
        <v>0</v>
      </c>
      <c r="Z1548">
        <v>0</v>
      </c>
    </row>
    <row r="1549" spans="1:26" x14ac:dyDescent="0.3">
      <c r="A1549">
        <v>3011792</v>
      </c>
      <c r="B1549">
        <v>1</v>
      </c>
      <c r="C1549" t="s">
        <v>75</v>
      </c>
      <c r="D1549" t="s">
        <v>103</v>
      </c>
      <c r="E1549" t="s">
        <v>145</v>
      </c>
      <c r="F1549" t="s">
        <v>4692</v>
      </c>
      <c r="G1549" t="s">
        <v>256</v>
      </c>
      <c r="H1549" t="s">
        <v>61</v>
      </c>
      <c r="I1549" t="s">
        <v>129</v>
      </c>
      <c r="J1549" t="s">
        <v>130</v>
      </c>
      <c r="K1549" t="s">
        <v>131</v>
      </c>
      <c r="L1549" t="s">
        <v>4693</v>
      </c>
      <c r="M1549" t="s">
        <v>4694</v>
      </c>
      <c r="N1549">
        <v>0.77600000000000002</v>
      </c>
      <c r="O1549">
        <v>0</v>
      </c>
      <c r="P1549">
        <v>4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3.1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3012098</v>
      </c>
      <c r="B1550">
        <v>1</v>
      </c>
      <c r="C1550" t="s">
        <v>106</v>
      </c>
      <c r="D1550" t="s">
        <v>107</v>
      </c>
      <c r="E1550" t="s">
        <v>140</v>
      </c>
      <c r="F1550" t="s">
        <v>4695</v>
      </c>
      <c r="G1550" t="s">
        <v>854</v>
      </c>
      <c r="H1550" t="s">
        <v>61</v>
      </c>
      <c r="I1550" t="s">
        <v>129</v>
      </c>
      <c r="J1550" t="s">
        <v>130</v>
      </c>
      <c r="K1550" t="s">
        <v>131</v>
      </c>
      <c r="L1550" t="s">
        <v>4696</v>
      </c>
      <c r="M1550" t="s">
        <v>4697</v>
      </c>
      <c r="N1550">
        <v>1.841</v>
      </c>
      <c r="O1550">
        <v>0</v>
      </c>
      <c r="P1550">
        <v>31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57.08</v>
      </c>
      <c r="W1550">
        <v>0</v>
      </c>
      <c r="X1550">
        <v>0</v>
      </c>
      <c r="Y1550">
        <v>0</v>
      </c>
      <c r="Z1550">
        <v>0</v>
      </c>
    </row>
    <row r="1551" spans="1:26" x14ac:dyDescent="0.3">
      <c r="A1551">
        <v>3012639</v>
      </c>
      <c r="B1551">
        <v>1</v>
      </c>
      <c r="C1551" t="s">
        <v>75</v>
      </c>
      <c r="D1551" t="s">
        <v>83</v>
      </c>
      <c r="E1551" t="s">
        <v>164</v>
      </c>
      <c r="F1551" t="s">
        <v>4698</v>
      </c>
      <c r="G1551" t="s">
        <v>166</v>
      </c>
      <c r="H1551" t="s">
        <v>61</v>
      </c>
      <c r="I1551" t="s">
        <v>129</v>
      </c>
      <c r="J1551" t="s">
        <v>130</v>
      </c>
      <c r="K1551" t="s">
        <v>131</v>
      </c>
      <c r="L1551" t="s">
        <v>4699</v>
      </c>
      <c r="M1551" t="s">
        <v>4700</v>
      </c>
      <c r="N1551">
        <v>1.1599999999999999</v>
      </c>
      <c r="O1551">
        <v>0</v>
      </c>
      <c r="P1551">
        <v>0</v>
      </c>
      <c r="Q1551">
        <v>0</v>
      </c>
      <c r="R1551">
        <v>37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42.93</v>
      </c>
      <c r="Y1551">
        <v>0</v>
      </c>
      <c r="Z1551">
        <v>0</v>
      </c>
    </row>
    <row r="1552" spans="1:26" x14ac:dyDescent="0.3">
      <c r="A1552">
        <v>3008301</v>
      </c>
      <c r="B1552">
        <v>1</v>
      </c>
      <c r="C1552" t="s">
        <v>106</v>
      </c>
      <c r="D1552" t="s">
        <v>107</v>
      </c>
      <c r="E1552" t="s">
        <v>145</v>
      </c>
      <c r="F1552" t="s">
        <v>4701</v>
      </c>
      <c r="G1552" t="s">
        <v>147</v>
      </c>
      <c r="H1552" t="s">
        <v>61</v>
      </c>
      <c r="I1552" t="s">
        <v>129</v>
      </c>
      <c r="J1552" t="s">
        <v>130</v>
      </c>
      <c r="K1552" t="s">
        <v>131</v>
      </c>
      <c r="L1552" t="s">
        <v>4702</v>
      </c>
      <c r="M1552" t="s">
        <v>4703</v>
      </c>
      <c r="N1552">
        <v>5.3920000000000003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5.39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3007380</v>
      </c>
      <c r="B1553">
        <v>1</v>
      </c>
      <c r="C1553" t="s">
        <v>75</v>
      </c>
      <c r="D1553" t="s">
        <v>92</v>
      </c>
      <c r="E1553" t="s">
        <v>126</v>
      </c>
      <c r="F1553" t="s">
        <v>1089</v>
      </c>
      <c r="G1553" t="s">
        <v>128</v>
      </c>
      <c r="H1553" t="s">
        <v>58</v>
      </c>
      <c r="I1553" t="s">
        <v>129</v>
      </c>
      <c r="J1553" t="s">
        <v>130</v>
      </c>
      <c r="K1553" t="s">
        <v>131</v>
      </c>
      <c r="L1553" t="s">
        <v>4704</v>
      </c>
      <c r="M1553" t="s">
        <v>4705</v>
      </c>
      <c r="N1553">
        <v>0.63400000000000001</v>
      </c>
      <c r="O1553">
        <v>85</v>
      </c>
      <c r="P1553">
        <v>101</v>
      </c>
      <c r="Q1553">
        <v>0</v>
      </c>
      <c r="R1553">
        <v>0</v>
      </c>
      <c r="S1553">
        <v>0</v>
      </c>
      <c r="T1553">
        <v>0</v>
      </c>
      <c r="U1553">
        <v>53.86</v>
      </c>
      <c r="V1553">
        <v>63.99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3012552</v>
      </c>
      <c r="B1554">
        <v>2</v>
      </c>
      <c r="C1554" t="s">
        <v>106</v>
      </c>
      <c r="D1554" t="s">
        <v>121</v>
      </c>
      <c r="E1554" t="s">
        <v>126</v>
      </c>
      <c r="F1554" t="s">
        <v>4706</v>
      </c>
      <c r="G1554" t="s">
        <v>746</v>
      </c>
      <c r="H1554" t="s">
        <v>58</v>
      </c>
      <c r="I1554" t="s">
        <v>129</v>
      </c>
      <c r="J1554" t="s">
        <v>130</v>
      </c>
      <c r="K1554" t="s">
        <v>131</v>
      </c>
      <c r="L1554" t="s">
        <v>4707</v>
      </c>
      <c r="M1554" t="s">
        <v>4708</v>
      </c>
      <c r="N1554">
        <v>1.3360000000000001</v>
      </c>
      <c r="O1554">
        <v>151</v>
      </c>
      <c r="P1554">
        <v>482</v>
      </c>
      <c r="Q1554">
        <v>0</v>
      </c>
      <c r="R1554">
        <v>0</v>
      </c>
      <c r="S1554">
        <v>0</v>
      </c>
      <c r="T1554">
        <v>0</v>
      </c>
      <c r="U1554">
        <v>201.74</v>
      </c>
      <c r="V1554">
        <v>643.96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3001455</v>
      </c>
      <c r="B1555">
        <v>1</v>
      </c>
      <c r="C1555" t="s">
        <v>75</v>
      </c>
      <c r="D1555" t="s">
        <v>94</v>
      </c>
      <c r="E1555" t="s">
        <v>169</v>
      </c>
      <c r="F1555" t="s">
        <v>4709</v>
      </c>
      <c r="G1555" t="s">
        <v>171</v>
      </c>
      <c r="H1555" t="s">
        <v>61</v>
      </c>
      <c r="I1555" t="s">
        <v>129</v>
      </c>
      <c r="J1555" t="s">
        <v>130</v>
      </c>
      <c r="K1555" t="s">
        <v>131</v>
      </c>
      <c r="L1555" t="s">
        <v>4710</v>
      </c>
      <c r="M1555" t="s">
        <v>4711</v>
      </c>
      <c r="N1555">
        <v>2.2170000000000001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98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217.26</v>
      </c>
    </row>
    <row r="1556" spans="1:26" x14ac:dyDescent="0.3">
      <c r="A1556">
        <v>3013056</v>
      </c>
      <c r="B1556">
        <v>1</v>
      </c>
      <c r="C1556" t="s">
        <v>75</v>
      </c>
      <c r="D1556" t="s">
        <v>92</v>
      </c>
      <c r="E1556" t="s">
        <v>126</v>
      </c>
      <c r="F1556" t="s">
        <v>4712</v>
      </c>
      <c r="G1556" t="s">
        <v>128</v>
      </c>
      <c r="H1556" t="s">
        <v>58</v>
      </c>
      <c r="I1556" t="s">
        <v>129</v>
      </c>
      <c r="J1556" t="s">
        <v>130</v>
      </c>
      <c r="K1556" t="s">
        <v>131</v>
      </c>
      <c r="L1556" t="s">
        <v>4713</v>
      </c>
      <c r="M1556" t="s">
        <v>4714</v>
      </c>
      <c r="N1556">
        <v>0.39700000000000002</v>
      </c>
      <c r="O1556">
        <v>9</v>
      </c>
      <c r="P1556">
        <v>419</v>
      </c>
      <c r="Q1556">
        <v>0</v>
      </c>
      <c r="R1556">
        <v>0</v>
      </c>
      <c r="S1556">
        <v>0</v>
      </c>
      <c r="T1556">
        <v>0</v>
      </c>
      <c r="U1556">
        <v>3.58</v>
      </c>
      <c r="V1556">
        <v>166.44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3013093</v>
      </c>
      <c r="B1557">
        <v>1</v>
      </c>
      <c r="C1557" t="s">
        <v>75</v>
      </c>
      <c r="D1557" t="s">
        <v>89</v>
      </c>
      <c r="E1557" t="s">
        <v>169</v>
      </c>
      <c r="F1557" t="s">
        <v>4715</v>
      </c>
      <c r="G1557" t="s">
        <v>171</v>
      </c>
      <c r="H1557" t="s">
        <v>61</v>
      </c>
      <c r="I1557" t="s">
        <v>129</v>
      </c>
      <c r="J1557" t="s">
        <v>130</v>
      </c>
      <c r="K1557" t="s">
        <v>131</v>
      </c>
      <c r="L1557" t="s">
        <v>4716</v>
      </c>
      <c r="M1557" t="s">
        <v>4717</v>
      </c>
      <c r="N1557">
        <v>2.3420000000000001</v>
      </c>
      <c r="O1557">
        <v>0</v>
      </c>
      <c r="P1557">
        <v>427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1000.01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3008443</v>
      </c>
      <c r="B1558">
        <v>1</v>
      </c>
      <c r="C1558" t="s">
        <v>75</v>
      </c>
      <c r="D1558" t="s">
        <v>101</v>
      </c>
      <c r="E1558" t="s">
        <v>221</v>
      </c>
      <c r="F1558" t="s">
        <v>4718</v>
      </c>
      <c r="G1558" t="s">
        <v>128</v>
      </c>
      <c r="H1558" t="s">
        <v>58</v>
      </c>
      <c r="I1558" t="s">
        <v>129</v>
      </c>
      <c r="J1558" t="s">
        <v>130</v>
      </c>
      <c r="K1558" t="s">
        <v>131</v>
      </c>
      <c r="L1558" t="s">
        <v>4719</v>
      </c>
      <c r="M1558" t="s">
        <v>4720</v>
      </c>
      <c r="N1558">
        <v>0.4</v>
      </c>
      <c r="O1558">
        <v>0</v>
      </c>
      <c r="P1558">
        <v>923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369.2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3008276</v>
      </c>
      <c r="B1559">
        <v>1</v>
      </c>
      <c r="C1559" t="s">
        <v>106</v>
      </c>
      <c r="D1559" t="s">
        <v>122</v>
      </c>
      <c r="E1559" t="s">
        <v>145</v>
      </c>
      <c r="F1559" t="s">
        <v>4721</v>
      </c>
      <c r="G1559" t="s">
        <v>147</v>
      </c>
      <c r="H1559" t="s">
        <v>61</v>
      </c>
      <c r="I1559" t="s">
        <v>129</v>
      </c>
      <c r="J1559" t="s">
        <v>130</v>
      </c>
      <c r="K1559" t="s">
        <v>131</v>
      </c>
      <c r="L1559" t="s">
        <v>4722</v>
      </c>
      <c r="M1559" t="s">
        <v>4723</v>
      </c>
      <c r="N1559">
        <v>3.7</v>
      </c>
      <c r="O1559">
        <v>0</v>
      </c>
      <c r="P1559">
        <v>17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62.9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3011930</v>
      </c>
      <c r="B1560">
        <v>1</v>
      </c>
      <c r="C1560" t="s">
        <v>75</v>
      </c>
      <c r="D1560" t="s">
        <v>74</v>
      </c>
      <c r="E1560" t="s">
        <v>153</v>
      </c>
      <c r="F1560" t="s">
        <v>4724</v>
      </c>
      <c r="G1560" t="s">
        <v>196</v>
      </c>
      <c r="H1560" t="s">
        <v>58</v>
      </c>
      <c r="I1560" t="s">
        <v>129</v>
      </c>
      <c r="J1560" t="s">
        <v>130</v>
      </c>
      <c r="K1560" t="s">
        <v>131</v>
      </c>
      <c r="L1560" t="s">
        <v>4725</v>
      </c>
      <c r="M1560" t="s">
        <v>4726</v>
      </c>
      <c r="N1560">
        <v>1.669</v>
      </c>
      <c r="O1560">
        <v>18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30.05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3012105</v>
      </c>
      <c r="B1561">
        <v>1</v>
      </c>
      <c r="C1561" t="s">
        <v>106</v>
      </c>
      <c r="D1561" t="s">
        <v>121</v>
      </c>
      <c r="E1561" t="s">
        <v>221</v>
      </c>
      <c r="F1561" t="s">
        <v>4727</v>
      </c>
      <c r="G1561" t="s">
        <v>128</v>
      </c>
      <c r="H1561" t="s">
        <v>58</v>
      </c>
      <c r="I1561" t="s">
        <v>129</v>
      </c>
      <c r="J1561" t="s">
        <v>130</v>
      </c>
      <c r="K1561" t="s">
        <v>131</v>
      </c>
      <c r="L1561" t="s">
        <v>4728</v>
      </c>
      <c r="M1561" t="s">
        <v>4729</v>
      </c>
      <c r="N1561">
        <v>1.0229999999999999</v>
      </c>
      <c r="O1561">
        <v>3</v>
      </c>
      <c r="P1561">
        <v>2</v>
      </c>
      <c r="Q1561">
        <v>0</v>
      </c>
      <c r="R1561">
        <v>0</v>
      </c>
      <c r="S1561">
        <v>0</v>
      </c>
      <c r="T1561">
        <v>0</v>
      </c>
      <c r="U1561">
        <v>3.07</v>
      </c>
      <c r="V1561">
        <v>2.0499999999999998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3006916</v>
      </c>
      <c r="B1562">
        <v>1</v>
      </c>
      <c r="C1562" t="s">
        <v>106</v>
      </c>
      <c r="D1562" t="s">
        <v>122</v>
      </c>
      <c r="E1562" t="s">
        <v>153</v>
      </c>
      <c r="F1562" t="s">
        <v>4730</v>
      </c>
      <c r="G1562" t="s">
        <v>196</v>
      </c>
      <c r="H1562" t="s">
        <v>58</v>
      </c>
      <c r="I1562" t="s">
        <v>129</v>
      </c>
      <c r="J1562" t="s">
        <v>130</v>
      </c>
      <c r="K1562" t="s">
        <v>131</v>
      </c>
      <c r="L1562" t="s">
        <v>4731</v>
      </c>
      <c r="M1562" t="s">
        <v>4732</v>
      </c>
      <c r="N1562">
        <v>6.5990000000000002</v>
      </c>
      <c r="O1562">
        <v>43</v>
      </c>
      <c r="P1562">
        <v>102</v>
      </c>
      <c r="Q1562">
        <v>0</v>
      </c>
      <c r="R1562">
        <v>0</v>
      </c>
      <c r="S1562">
        <v>0</v>
      </c>
      <c r="T1562">
        <v>0</v>
      </c>
      <c r="U1562">
        <v>283.77</v>
      </c>
      <c r="V1562">
        <v>673.14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3009649</v>
      </c>
      <c r="B1563">
        <v>1</v>
      </c>
      <c r="C1563" t="s">
        <v>75</v>
      </c>
      <c r="D1563" t="s">
        <v>104</v>
      </c>
      <c r="E1563" t="s">
        <v>145</v>
      </c>
      <c r="F1563" t="s">
        <v>4733</v>
      </c>
      <c r="G1563" t="s">
        <v>206</v>
      </c>
      <c r="H1563" t="s">
        <v>61</v>
      </c>
      <c r="I1563" t="s">
        <v>129</v>
      </c>
      <c r="J1563" t="s">
        <v>130</v>
      </c>
      <c r="K1563" t="s">
        <v>131</v>
      </c>
      <c r="L1563" t="s">
        <v>4734</v>
      </c>
      <c r="M1563" t="s">
        <v>4735</v>
      </c>
      <c r="N1563">
        <v>0.88700000000000001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0.89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3008262</v>
      </c>
      <c r="B1564">
        <v>1</v>
      </c>
      <c r="C1564" t="s">
        <v>75</v>
      </c>
      <c r="D1564" t="s">
        <v>78</v>
      </c>
      <c r="E1564" t="s">
        <v>153</v>
      </c>
      <c r="F1564" t="s">
        <v>4736</v>
      </c>
      <c r="G1564" t="s">
        <v>136</v>
      </c>
      <c r="H1564" t="s">
        <v>58</v>
      </c>
      <c r="I1564" t="s">
        <v>129</v>
      </c>
      <c r="J1564" t="s">
        <v>130</v>
      </c>
      <c r="K1564" t="s">
        <v>137</v>
      </c>
      <c r="L1564" t="s">
        <v>4737</v>
      </c>
      <c r="M1564" t="s">
        <v>4738</v>
      </c>
      <c r="N1564">
        <v>5.8890000000000002</v>
      </c>
      <c r="O1564">
        <v>0</v>
      </c>
      <c r="P1564">
        <v>220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1295.6199999999999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3012410</v>
      </c>
      <c r="B1565">
        <v>2</v>
      </c>
      <c r="C1565" t="s">
        <v>106</v>
      </c>
      <c r="D1565" t="s">
        <v>117</v>
      </c>
      <c r="E1565" t="s">
        <v>169</v>
      </c>
      <c r="F1565" t="s">
        <v>4739</v>
      </c>
      <c r="G1565" t="s">
        <v>206</v>
      </c>
      <c r="H1565" t="s">
        <v>61</v>
      </c>
      <c r="I1565" t="s">
        <v>129</v>
      </c>
      <c r="J1565" t="s">
        <v>130</v>
      </c>
      <c r="K1565" t="s">
        <v>131</v>
      </c>
      <c r="L1565" t="s">
        <v>4740</v>
      </c>
      <c r="M1565" t="s">
        <v>4741</v>
      </c>
      <c r="N1565">
        <v>1.133</v>
      </c>
      <c r="O1565">
        <v>0</v>
      </c>
      <c r="P1565">
        <v>32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36.26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3000127</v>
      </c>
      <c r="B1566">
        <v>1</v>
      </c>
      <c r="C1566" t="s">
        <v>106</v>
      </c>
      <c r="D1566" t="s">
        <v>122</v>
      </c>
      <c r="E1566" t="s">
        <v>169</v>
      </c>
      <c r="F1566" t="s">
        <v>4742</v>
      </c>
      <c r="G1566" t="s">
        <v>181</v>
      </c>
      <c r="H1566" t="s">
        <v>61</v>
      </c>
      <c r="I1566" t="s">
        <v>129</v>
      </c>
      <c r="J1566" t="s">
        <v>130</v>
      </c>
      <c r="K1566" t="s">
        <v>137</v>
      </c>
      <c r="L1566" t="s">
        <v>4743</v>
      </c>
      <c r="M1566" t="s">
        <v>4744</v>
      </c>
      <c r="N1566">
        <v>1.946</v>
      </c>
      <c r="O1566">
        <v>0</v>
      </c>
      <c r="P1566">
        <v>1151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2240.29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3012046</v>
      </c>
      <c r="B1567">
        <v>1</v>
      </c>
      <c r="C1567" t="s">
        <v>75</v>
      </c>
      <c r="D1567" t="s">
        <v>97</v>
      </c>
      <c r="E1567" t="s">
        <v>145</v>
      </c>
      <c r="F1567" t="s">
        <v>4745</v>
      </c>
      <c r="G1567" t="s">
        <v>206</v>
      </c>
      <c r="H1567" t="s">
        <v>61</v>
      </c>
      <c r="I1567" t="s">
        <v>129</v>
      </c>
      <c r="J1567" t="s">
        <v>130</v>
      </c>
      <c r="K1567" t="s">
        <v>131</v>
      </c>
      <c r="L1567" t="s">
        <v>4746</v>
      </c>
      <c r="M1567" t="s">
        <v>4747</v>
      </c>
      <c r="N1567">
        <v>9.4350000000000005</v>
      </c>
      <c r="O1567">
        <v>0</v>
      </c>
      <c r="P1567">
        <v>3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28.3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3011865</v>
      </c>
      <c r="B1568">
        <v>1</v>
      </c>
      <c r="C1568" t="s">
        <v>75</v>
      </c>
      <c r="D1568" t="s">
        <v>89</v>
      </c>
      <c r="E1568" t="s">
        <v>140</v>
      </c>
      <c r="F1568" t="s">
        <v>4748</v>
      </c>
      <c r="G1568" t="s">
        <v>142</v>
      </c>
      <c r="H1568" t="s">
        <v>61</v>
      </c>
      <c r="I1568" t="s">
        <v>129</v>
      </c>
      <c r="J1568" t="s">
        <v>130</v>
      </c>
      <c r="K1568" t="s">
        <v>131</v>
      </c>
      <c r="L1568" t="s">
        <v>4749</v>
      </c>
      <c r="M1568" t="s">
        <v>4750</v>
      </c>
      <c r="N1568">
        <v>1.5509999999999999</v>
      </c>
      <c r="O1568">
        <v>0</v>
      </c>
      <c r="P1568">
        <v>253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392.38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3006431</v>
      </c>
      <c r="B1569">
        <v>1</v>
      </c>
      <c r="C1569" t="s">
        <v>106</v>
      </c>
      <c r="D1569" t="s">
        <v>121</v>
      </c>
      <c r="E1569" t="s">
        <v>221</v>
      </c>
      <c r="F1569" t="s">
        <v>4751</v>
      </c>
      <c r="G1569" t="s">
        <v>161</v>
      </c>
      <c r="H1569" t="s">
        <v>58</v>
      </c>
      <c r="I1569" t="s">
        <v>129</v>
      </c>
      <c r="J1569" t="s">
        <v>130</v>
      </c>
      <c r="K1569" t="s">
        <v>131</v>
      </c>
      <c r="L1569" t="s">
        <v>4752</v>
      </c>
      <c r="M1569" t="s">
        <v>4753</v>
      </c>
      <c r="N1569">
        <v>0.36199999999999999</v>
      </c>
      <c r="O1569">
        <v>98</v>
      </c>
      <c r="P1569">
        <v>112</v>
      </c>
      <c r="Q1569">
        <v>0</v>
      </c>
      <c r="R1569">
        <v>0</v>
      </c>
      <c r="S1569">
        <v>1</v>
      </c>
      <c r="T1569">
        <v>0</v>
      </c>
      <c r="U1569">
        <v>35.5</v>
      </c>
      <c r="V1569">
        <v>40.57</v>
      </c>
      <c r="W1569">
        <v>0</v>
      </c>
      <c r="X1569">
        <v>0</v>
      </c>
      <c r="Y1569">
        <v>0.36</v>
      </c>
      <c r="Z1569">
        <v>0</v>
      </c>
    </row>
    <row r="1570" spans="1:26" x14ac:dyDescent="0.3">
      <c r="A1570">
        <v>3001553</v>
      </c>
      <c r="B1570">
        <v>1</v>
      </c>
      <c r="C1570" t="s">
        <v>106</v>
      </c>
      <c r="D1570" t="s">
        <v>118</v>
      </c>
      <c r="E1570" t="s">
        <v>221</v>
      </c>
      <c r="F1570" t="s">
        <v>4754</v>
      </c>
      <c r="G1570" t="s">
        <v>136</v>
      </c>
      <c r="H1570" t="s">
        <v>58</v>
      </c>
      <c r="I1570" t="s">
        <v>129</v>
      </c>
      <c r="J1570" t="s">
        <v>130</v>
      </c>
      <c r="K1570" t="s">
        <v>137</v>
      </c>
      <c r="L1570" t="s">
        <v>4755</v>
      </c>
      <c r="M1570" t="s">
        <v>4756</v>
      </c>
      <c r="N1570">
        <v>1.6140000000000001</v>
      </c>
      <c r="O1570">
        <v>0</v>
      </c>
      <c r="P1570">
        <v>0</v>
      </c>
      <c r="Q1570">
        <v>4</v>
      </c>
      <c r="R1570">
        <v>629</v>
      </c>
      <c r="S1570">
        <v>20</v>
      </c>
      <c r="T1570">
        <v>1163</v>
      </c>
      <c r="U1570">
        <v>0</v>
      </c>
      <c r="V1570">
        <v>0</v>
      </c>
      <c r="W1570">
        <v>6.46</v>
      </c>
      <c r="X1570">
        <v>1015.49</v>
      </c>
      <c r="Y1570">
        <v>32.29</v>
      </c>
      <c r="Z1570">
        <v>1877.6</v>
      </c>
    </row>
    <row r="1571" spans="1:26" x14ac:dyDescent="0.3">
      <c r="A1571">
        <v>3001408</v>
      </c>
      <c r="B1571">
        <v>1</v>
      </c>
      <c r="C1571" t="s">
        <v>106</v>
      </c>
      <c r="D1571" t="s">
        <v>122</v>
      </c>
      <c r="E1571" t="s">
        <v>145</v>
      </c>
      <c r="F1571" t="s">
        <v>4757</v>
      </c>
      <c r="G1571" t="s">
        <v>378</v>
      </c>
      <c r="H1571" t="s">
        <v>61</v>
      </c>
      <c r="I1571" t="s">
        <v>129</v>
      </c>
      <c r="J1571" t="s">
        <v>130</v>
      </c>
      <c r="K1571" t="s">
        <v>131</v>
      </c>
      <c r="L1571" t="s">
        <v>4758</v>
      </c>
      <c r="M1571" t="s">
        <v>4759</v>
      </c>
      <c r="N1571">
        <v>3.1230000000000002</v>
      </c>
      <c r="O1571">
        <v>0</v>
      </c>
      <c r="P1571">
        <v>6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18.739999999999998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3006392</v>
      </c>
      <c r="B1572">
        <v>1</v>
      </c>
      <c r="C1572" t="s">
        <v>106</v>
      </c>
      <c r="D1572" t="s">
        <v>107</v>
      </c>
      <c r="E1572" t="s">
        <v>140</v>
      </c>
      <c r="F1572" t="s">
        <v>4760</v>
      </c>
      <c r="G1572" t="s">
        <v>166</v>
      </c>
      <c r="H1572" t="s">
        <v>61</v>
      </c>
      <c r="I1572" t="s">
        <v>129</v>
      </c>
      <c r="J1572" t="s">
        <v>130</v>
      </c>
      <c r="K1572" t="s">
        <v>131</v>
      </c>
      <c r="L1572" t="s">
        <v>4761</v>
      </c>
      <c r="M1572" t="s">
        <v>4762</v>
      </c>
      <c r="N1572">
        <v>2.8140000000000001</v>
      </c>
      <c r="O1572">
        <v>0</v>
      </c>
      <c r="P1572">
        <v>10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28.14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3011901</v>
      </c>
      <c r="B1573">
        <v>1</v>
      </c>
      <c r="C1573" t="s">
        <v>75</v>
      </c>
      <c r="D1573" t="s">
        <v>103</v>
      </c>
      <c r="E1573" t="s">
        <v>126</v>
      </c>
      <c r="F1573" t="s">
        <v>860</v>
      </c>
      <c r="G1573" t="s">
        <v>128</v>
      </c>
      <c r="H1573" t="s">
        <v>58</v>
      </c>
      <c r="I1573" t="s">
        <v>129</v>
      </c>
      <c r="J1573" t="s">
        <v>130</v>
      </c>
      <c r="K1573" t="s">
        <v>131</v>
      </c>
      <c r="L1573" t="s">
        <v>4763</v>
      </c>
      <c r="M1573" t="s">
        <v>4764</v>
      </c>
      <c r="N1573">
        <v>0.83299999999999996</v>
      </c>
      <c r="O1573">
        <v>65</v>
      </c>
      <c r="P1573">
        <v>3241</v>
      </c>
      <c r="Q1573">
        <v>0</v>
      </c>
      <c r="R1573">
        <v>0</v>
      </c>
      <c r="S1573">
        <v>0</v>
      </c>
      <c r="T1573">
        <v>0</v>
      </c>
      <c r="U1573">
        <v>54.11</v>
      </c>
      <c r="V1573">
        <v>2698.13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3006434</v>
      </c>
      <c r="B1574">
        <v>1</v>
      </c>
      <c r="C1574" t="s">
        <v>106</v>
      </c>
      <c r="D1574" t="s">
        <v>120</v>
      </c>
      <c r="E1574" t="s">
        <v>140</v>
      </c>
      <c r="F1574" t="s">
        <v>4765</v>
      </c>
      <c r="G1574" t="s">
        <v>142</v>
      </c>
      <c r="H1574" t="s">
        <v>61</v>
      </c>
      <c r="I1574" t="s">
        <v>129</v>
      </c>
      <c r="J1574" t="s">
        <v>130</v>
      </c>
      <c r="K1574" t="s">
        <v>131</v>
      </c>
      <c r="L1574" t="s">
        <v>4766</v>
      </c>
      <c r="M1574" t="s">
        <v>4767</v>
      </c>
      <c r="N1574">
        <v>2.0430000000000001</v>
      </c>
      <c r="O1574">
        <v>0</v>
      </c>
      <c r="P1574">
        <v>29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59.24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3011875</v>
      </c>
      <c r="B1575">
        <v>1</v>
      </c>
      <c r="C1575" t="s">
        <v>75</v>
      </c>
      <c r="D1575" t="s">
        <v>83</v>
      </c>
      <c r="E1575" t="s">
        <v>153</v>
      </c>
      <c r="F1575" t="s">
        <v>4768</v>
      </c>
      <c r="G1575" t="s">
        <v>602</v>
      </c>
      <c r="H1575" t="s">
        <v>58</v>
      </c>
      <c r="I1575" t="s">
        <v>129</v>
      </c>
      <c r="J1575" t="s">
        <v>130</v>
      </c>
      <c r="K1575" t="s">
        <v>131</v>
      </c>
      <c r="L1575" t="s">
        <v>4769</v>
      </c>
      <c r="M1575" t="s">
        <v>4618</v>
      </c>
      <c r="N1575">
        <v>6.9630000000000001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274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1907.73</v>
      </c>
    </row>
    <row r="1576" spans="1:26" x14ac:dyDescent="0.3">
      <c r="A1576">
        <v>3001548</v>
      </c>
      <c r="B1576">
        <v>1</v>
      </c>
      <c r="C1576" t="s">
        <v>106</v>
      </c>
      <c r="D1576" t="s">
        <v>118</v>
      </c>
      <c r="E1576" t="s">
        <v>221</v>
      </c>
      <c r="F1576" t="s">
        <v>4770</v>
      </c>
      <c r="G1576" t="s">
        <v>136</v>
      </c>
      <c r="H1576" t="s">
        <v>58</v>
      </c>
      <c r="I1576" t="s">
        <v>129</v>
      </c>
      <c r="J1576" t="s">
        <v>130</v>
      </c>
      <c r="K1576" t="s">
        <v>137</v>
      </c>
      <c r="L1576" t="s">
        <v>4771</v>
      </c>
      <c r="M1576" t="s">
        <v>4772</v>
      </c>
      <c r="N1576">
        <v>1.734</v>
      </c>
      <c r="O1576">
        <v>0</v>
      </c>
      <c r="P1576">
        <v>0</v>
      </c>
      <c r="Q1576">
        <v>4</v>
      </c>
      <c r="R1576">
        <v>389</v>
      </c>
      <c r="S1576">
        <v>14</v>
      </c>
      <c r="T1576">
        <v>1371</v>
      </c>
      <c r="U1576">
        <v>0</v>
      </c>
      <c r="V1576">
        <v>0</v>
      </c>
      <c r="W1576">
        <v>6.94</v>
      </c>
      <c r="X1576">
        <v>674.7</v>
      </c>
      <c r="Y1576">
        <v>24.28</v>
      </c>
      <c r="Z1576">
        <v>2377.92</v>
      </c>
    </row>
    <row r="1577" spans="1:26" x14ac:dyDescent="0.3">
      <c r="A1577">
        <v>3011950</v>
      </c>
      <c r="B1577">
        <v>1</v>
      </c>
      <c r="C1577" t="s">
        <v>106</v>
      </c>
      <c r="D1577" t="s">
        <v>117</v>
      </c>
      <c r="E1577" t="s">
        <v>169</v>
      </c>
      <c r="F1577" t="s">
        <v>4773</v>
      </c>
      <c r="G1577" t="s">
        <v>452</v>
      </c>
      <c r="H1577" t="s">
        <v>61</v>
      </c>
      <c r="I1577" t="s">
        <v>129</v>
      </c>
      <c r="J1577" t="s">
        <v>130</v>
      </c>
      <c r="K1577" t="s">
        <v>131</v>
      </c>
      <c r="L1577" t="s">
        <v>4774</v>
      </c>
      <c r="M1577" t="s">
        <v>4775</v>
      </c>
      <c r="N1577">
        <v>2.452</v>
      </c>
      <c r="O1577">
        <v>0</v>
      </c>
      <c r="P1577">
        <v>141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345.76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3005504</v>
      </c>
      <c r="B1578">
        <v>1</v>
      </c>
      <c r="C1578" t="s">
        <v>106</v>
      </c>
      <c r="D1578" t="s">
        <v>118</v>
      </c>
      <c r="E1578" t="s">
        <v>145</v>
      </c>
      <c r="F1578" t="s">
        <v>4776</v>
      </c>
      <c r="G1578" t="s">
        <v>378</v>
      </c>
      <c r="H1578" t="s">
        <v>61</v>
      </c>
      <c r="I1578" t="s">
        <v>129</v>
      </c>
      <c r="J1578" t="s">
        <v>59</v>
      </c>
      <c r="K1578" t="s">
        <v>131</v>
      </c>
      <c r="L1578" t="s">
        <v>4777</v>
      </c>
      <c r="M1578" t="s">
        <v>4778</v>
      </c>
      <c r="N1578">
        <v>3.1070000000000002</v>
      </c>
      <c r="O1578">
        <v>0</v>
      </c>
      <c r="P1578">
        <v>0</v>
      </c>
      <c r="Q1578">
        <v>0</v>
      </c>
      <c r="R1578">
        <v>2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6.21</v>
      </c>
      <c r="Y1578">
        <v>0</v>
      </c>
      <c r="Z1578">
        <v>0</v>
      </c>
    </row>
    <row r="1579" spans="1:26" x14ac:dyDescent="0.3">
      <c r="A1579">
        <v>3007339</v>
      </c>
      <c r="B1579">
        <v>1</v>
      </c>
      <c r="C1579" t="s">
        <v>106</v>
      </c>
      <c r="D1579" t="s">
        <v>115</v>
      </c>
      <c r="E1579" t="s">
        <v>126</v>
      </c>
      <c r="F1579" t="s">
        <v>4779</v>
      </c>
      <c r="G1579" t="s">
        <v>128</v>
      </c>
      <c r="H1579" t="s">
        <v>58</v>
      </c>
      <c r="I1579" t="s">
        <v>129</v>
      </c>
      <c r="J1579" t="s">
        <v>130</v>
      </c>
      <c r="K1579" t="s">
        <v>131</v>
      </c>
      <c r="L1579" t="s">
        <v>4780</v>
      </c>
      <c r="M1579" t="s">
        <v>4781</v>
      </c>
      <c r="N1579">
        <v>0.72199999999999998</v>
      </c>
      <c r="O1579">
        <v>72</v>
      </c>
      <c r="P1579">
        <v>2174</v>
      </c>
      <c r="Q1579">
        <v>0</v>
      </c>
      <c r="R1579">
        <v>0</v>
      </c>
      <c r="S1579">
        <v>56</v>
      </c>
      <c r="T1579">
        <v>1646</v>
      </c>
      <c r="U1579">
        <v>51.96</v>
      </c>
      <c r="V1579">
        <v>1568.9</v>
      </c>
      <c r="W1579">
        <v>0</v>
      </c>
      <c r="X1579">
        <v>0</v>
      </c>
      <c r="Y1579">
        <v>40.409999999999997</v>
      </c>
      <c r="Z1579">
        <v>1187.8599999999999</v>
      </c>
    </row>
    <row r="1580" spans="1:26" x14ac:dyDescent="0.3">
      <c r="A1580">
        <v>3007272</v>
      </c>
      <c r="B1580">
        <v>1</v>
      </c>
      <c r="C1580" t="s">
        <v>106</v>
      </c>
      <c r="D1580" t="s">
        <v>118</v>
      </c>
      <c r="E1580" t="s">
        <v>140</v>
      </c>
      <c r="F1580" t="s">
        <v>4782</v>
      </c>
      <c r="G1580" t="s">
        <v>161</v>
      </c>
      <c r="H1580" t="s">
        <v>61</v>
      </c>
      <c r="I1580" t="s">
        <v>129</v>
      </c>
      <c r="J1580" t="s">
        <v>130</v>
      </c>
      <c r="K1580" t="s">
        <v>131</v>
      </c>
      <c r="L1580" t="s">
        <v>4783</v>
      </c>
      <c r="M1580" t="s">
        <v>4784</v>
      </c>
      <c r="N1580">
        <v>0.91500000000000004</v>
      </c>
      <c r="O1580">
        <v>0</v>
      </c>
      <c r="P1580">
        <v>0</v>
      </c>
      <c r="Q1580">
        <v>0</v>
      </c>
      <c r="R1580">
        <v>31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28.38</v>
      </c>
      <c r="Y1580">
        <v>0</v>
      </c>
      <c r="Z1580">
        <v>0</v>
      </c>
    </row>
    <row r="1581" spans="1:26" x14ac:dyDescent="0.3">
      <c r="A1581">
        <v>3012588</v>
      </c>
      <c r="B1581">
        <v>1</v>
      </c>
      <c r="C1581" t="s">
        <v>106</v>
      </c>
      <c r="D1581" t="s">
        <v>107</v>
      </c>
      <c r="E1581" t="s">
        <v>153</v>
      </c>
      <c r="F1581" t="s">
        <v>4785</v>
      </c>
      <c r="G1581" t="s">
        <v>746</v>
      </c>
      <c r="H1581" t="s">
        <v>58</v>
      </c>
      <c r="I1581" t="s">
        <v>129</v>
      </c>
      <c r="J1581" t="s">
        <v>130</v>
      </c>
      <c r="K1581" t="s">
        <v>131</v>
      </c>
      <c r="L1581" t="s">
        <v>4786</v>
      </c>
      <c r="M1581" t="s">
        <v>4787</v>
      </c>
      <c r="N1581">
        <v>2.87</v>
      </c>
      <c r="O1581">
        <v>8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22.96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3">
      <c r="A1582">
        <v>3007347</v>
      </c>
      <c r="B1582">
        <v>1</v>
      </c>
      <c r="C1582" t="s">
        <v>75</v>
      </c>
      <c r="D1582" t="s">
        <v>102</v>
      </c>
      <c r="E1582" t="s">
        <v>221</v>
      </c>
      <c r="F1582" t="s">
        <v>4288</v>
      </c>
      <c r="G1582" t="s">
        <v>128</v>
      </c>
      <c r="H1582" t="s">
        <v>58</v>
      </c>
      <c r="I1582" t="s">
        <v>129</v>
      </c>
      <c r="J1582" t="s">
        <v>130</v>
      </c>
      <c r="K1582" t="s">
        <v>131</v>
      </c>
      <c r="L1582" t="s">
        <v>4788</v>
      </c>
      <c r="M1582" t="s">
        <v>4789</v>
      </c>
      <c r="N1582">
        <v>0.80900000000000005</v>
      </c>
      <c r="O1582">
        <v>12</v>
      </c>
      <c r="P1582">
        <v>75</v>
      </c>
      <c r="Q1582">
        <v>8</v>
      </c>
      <c r="R1582">
        <v>56</v>
      </c>
      <c r="S1582">
        <v>0</v>
      </c>
      <c r="T1582">
        <v>58</v>
      </c>
      <c r="U1582">
        <v>9.7100000000000009</v>
      </c>
      <c r="V1582">
        <v>60.67</v>
      </c>
      <c r="W1582">
        <v>6.47</v>
      </c>
      <c r="X1582">
        <v>45.3</v>
      </c>
      <c r="Y1582">
        <v>0</v>
      </c>
      <c r="Z1582">
        <v>46.92</v>
      </c>
    </row>
    <row r="1583" spans="1:26" x14ac:dyDescent="0.3">
      <c r="A1583">
        <v>3009039</v>
      </c>
      <c r="B1583">
        <v>1</v>
      </c>
      <c r="C1583" t="s">
        <v>75</v>
      </c>
      <c r="D1583" t="s">
        <v>96</v>
      </c>
      <c r="E1583" t="s">
        <v>169</v>
      </c>
      <c r="F1583" t="s">
        <v>4790</v>
      </c>
      <c r="G1583" t="s">
        <v>171</v>
      </c>
      <c r="H1583" t="s">
        <v>61</v>
      </c>
      <c r="I1583" t="s">
        <v>129</v>
      </c>
      <c r="J1583" t="s">
        <v>130</v>
      </c>
      <c r="K1583" t="s">
        <v>131</v>
      </c>
      <c r="L1583" t="s">
        <v>4791</v>
      </c>
      <c r="M1583" t="s">
        <v>4792</v>
      </c>
      <c r="N1583">
        <v>2.1850000000000001</v>
      </c>
      <c r="O1583">
        <v>0</v>
      </c>
      <c r="P1583">
        <v>96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209.78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3008368</v>
      </c>
      <c r="B1584">
        <v>1</v>
      </c>
      <c r="C1584" t="s">
        <v>75</v>
      </c>
      <c r="D1584" t="s">
        <v>78</v>
      </c>
      <c r="E1584" t="s">
        <v>145</v>
      </c>
      <c r="F1584" t="s">
        <v>4793</v>
      </c>
      <c r="G1584" t="s">
        <v>378</v>
      </c>
      <c r="H1584" t="s">
        <v>61</v>
      </c>
      <c r="I1584" t="s">
        <v>129</v>
      </c>
      <c r="J1584" t="s">
        <v>59</v>
      </c>
      <c r="K1584" t="s">
        <v>131</v>
      </c>
      <c r="L1584" t="s">
        <v>4794</v>
      </c>
      <c r="M1584" t="s">
        <v>4795</v>
      </c>
      <c r="N1584">
        <v>6.5410000000000004</v>
      </c>
      <c r="O1584">
        <v>0</v>
      </c>
      <c r="P1584">
        <v>13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85.03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3006410</v>
      </c>
      <c r="B1585">
        <v>1</v>
      </c>
      <c r="C1585" t="s">
        <v>106</v>
      </c>
      <c r="D1585" t="s">
        <v>115</v>
      </c>
      <c r="E1585" t="s">
        <v>169</v>
      </c>
      <c r="F1585" t="s">
        <v>4796</v>
      </c>
      <c r="G1585" t="s">
        <v>161</v>
      </c>
      <c r="H1585" t="s">
        <v>61</v>
      </c>
      <c r="I1585" t="s">
        <v>129</v>
      </c>
      <c r="J1585" t="s">
        <v>130</v>
      </c>
      <c r="K1585" t="s">
        <v>131</v>
      </c>
      <c r="L1585" t="s">
        <v>4797</v>
      </c>
      <c r="M1585" t="s">
        <v>4798</v>
      </c>
      <c r="N1585">
        <v>0.38700000000000001</v>
      </c>
      <c r="O1585">
        <v>0</v>
      </c>
      <c r="P1585">
        <v>52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20.14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3000214</v>
      </c>
      <c r="B1586">
        <v>1</v>
      </c>
      <c r="C1586" t="s">
        <v>106</v>
      </c>
      <c r="D1586" t="s">
        <v>109</v>
      </c>
      <c r="E1586" t="s">
        <v>153</v>
      </c>
      <c r="F1586" t="s">
        <v>4799</v>
      </c>
      <c r="G1586" t="s">
        <v>136</v>
      </c>
      <c r="H1586" t="s">
        <v>58</v>
      </c>
      <c r="I1586" t="s">
        <v>129</v>
      </c>
      <c r="J1586" t="s">
        <v>130</v>
      </c>
      <c r="K1586" t="s">
        <v>137</v>
      </c>
      <c r="L1586" t="s">
        <v>4800</v>
      </c>
      <c r="M1586" t="s">
        <v>4801</v>
      </c>
      <c r="N1586">
        <v>2.2200000000000002</v>
      </c>
      <c r="O1586">
        <v>0</v>
      </c>
      <c r="P1586">
        <v>0</v>
      </c>
      <c r="Q1586">
        <v>0</v>
      </c>
      <c r="R1586">
        <v>3662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8130.66</v>
      </c>
      <c r="Y1586">
        <v>0</v>
      </c>
      <c r="Z1586">
        <v>0</v>
      </c>
    </row>
    <row r="1587" spans="1:26" x14ac:dyDescent="0.3">
      <c r="A1587">
        <v>3006425</v>
      </c>
      <c r="B1587">
        <v>1</v>
      </c>
      <c r="C1587" t="s">
        <v>75</v>
      </c>
      <c r="D1587" t="s">
        <v>92</v>
      </c>
      <c r="E1587" t="s">
        <v>169</v>
      </c>
      <c r="F1587" t="s">
        <v>4802</v>
      </c>
      <c r="G1587" t="s">
        <v>171</v>
      </c>
      <c r="H1587" t="s">
        <v>61</v>
      </c>
      <c r="I1587" t="s">
        <v>129</v>
      </c>
      <c r="J1587" t="s">
        <v>130</v>
      </c>
      <c r="K1587" t="s">
        <v>131</v>
      </c>
      <c r="L1587" t="s">
        <v>4803</v>
      </c>
      <c r="M1587" t="s">
        <v>4804</v>
      </c>
      <c r="N1587">
        <v>1.774</v>
      </c>
      <c r="O1587">
        <v>0</v>
      </c>
      <c r="P1587">
        <v>202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358.28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3008399</v>
      </c>
      <c r="B1588">
        <v>1</v>
      </c>
      <c r="C1588" t="s">
        <v>75</v>
      </c>
      <c r="D1588" t="s">
        <v>82</v>
      </c>
      <c r="E1588" t="s">
        <v>140</v>
      </c>
      <c r="F1588" t="s">
        <v>4805</v>
      </c>
      <c r="G1588" t="s">
        <v>166</v>
      </c>
      <c r="H1588" t="s">
        <v>61</v>
      </c>
      <c r="I1588" t="s">
        <v>129</v>
      </c>
      <c r="J1588" t="s">
        <v>130</v>
      </c>
      <c r="K1588" t="s">
        <v>131</v>
      </c>
      <c r="L1588" t="s">
        <v>4806</v>
      </c>
      <c r="M1588" t="s">
        <v>4807</v>
      </c>
      <c r="N1588">
        <v>2.1389999999999998</v>
      </c>
      <c r="O1588">
        <v>0</v>
      </c>
      <c r="P1588">
        <v>356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761.53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3008202</v>
      </c>
      <c r="B1589">
        <v>1</v>
      </c>
      <c r="C1589" t="s">
        <v>106</v>
      </c>
      <c r="D1589" t="s">
        <v>113</v>
      </c>
      <c r="E1589" t="s">
        <v>126</v>
      </c>
      <c r="F1589" t="s">
        <v>2362</v>
      </c>
      <c r="G1589" t="s">
        <v>128</v>
      </c>
      <c r="H1589" t="s">
        <v>58</v>
      </c>
      <c r="I1589" t="s">
        <v>129</v>
      </c>
      <c r="J1589" t="s">
        <v>130</v>
      </c>
      <c r="K1589" t="s">
        <v>131</v>
      </c>
      <c r="L1589" t="s">
        <v>4808</v>
      </c>
      <c r="M1589" t="s">
        <v>4809</v>
      </c>
      <c r="N1589">
        <v>0.55700000000000005</v>
      </c>
      <c r="O1589">
        <v>0</v>
      </c>
      <c r="P1589">
        <v>0</v>
      </c>
      <c r="Q1589">
        <v>12</v>
      </c>
      <c r="R1589">
        <v>141</v>
      </c>
      <c r="S1589">
        <v>50</v>
      </c>
      <c r="T1589">
        <v>985</v>
      </c>
      <c r="U1589">
        <v>0</v>
      </c>
      <c r="V1589">
        <v>0</v>
      </c>
      <c r="W1589">
        <v>6.69</v>
      </c>
      <c r="X1589">
        <v>78.569999999999993</v>
      </c>
      <c r="Y1589">
        <v>27.86</v>
      </c>
      <c r="Z1589">
        <v>548.86</v>
      </c>
    </row>
    <row r="1590" spans="1:26" x14ac:dyDescent="0.3">
      <c r="A1590">
        <v>3011863</v>
      </c>
      <c r="B1590">
        <v>1</v>
      </c>
      <c r="C1590" t="s">
        <v>75</v>
      </c>
      <c r="D1590" t="s">
        <v>85</v>
      </c>
      <c r="E1590" t="s">
        <v>145</v>
      </c>
      <c r="F1590" t="s">
        <v>4810</v>
      </c>
      <c r="G1590" t="s">
        <v>206</v>
      </c>
      <c r="H1590" t="s">
        <v>61</v>
      </c>
      <c r="I1590" t="s">
        <v>129</v>
      </c>
      <c r="J1590" t="s">
        <v>130</v>
      </c>
      <c r="K1590" t="s">
        <v>131</v>
      </c>
      <c r="L1590" t="s">
        <v>4811</v>
      </c>
      <c r="M1590" t="s">
        <v>4812</v>
      </c>
      <c r="N1590">
        <v>0.63</v>
      </c>
      <c r="O1590">
        <v>0</v>
      </c>
      <c r="P1590">
        <v>0</v>
      </c>
      <c r="Q1590">
        <v>0</v>
      </c>
      <c r="R1590">
        <v>2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1.26</v>
      </c>
      <c r="Y1590">
        <v>0</v>
      </c>
      <c r="Z1590">
        <v>0</v>
      </c>
    </row>
    <row r="1591" spans="1:26" x14ac:dyDescent="0.3">
      <c r="A1591">
        <v>3008180</v>
      </c>
      <c r="B1591">
        <v>1</v>
      </c>
      <c r="C1591" t="s">
        <v>75</v>
      </c>
      <c r="D1591" t="s">
        <v>104</v>
      </c>
      <c r="E1591" t="s">
        <v>221</v>
      </c>
      <c r="F1591" t="s">
        <v>1760</v>
      </c>
      <c r="G1591" t="s">
        <v>128</v>
      </c>
      <c r="H1591" t="s">
        <v>58</v>
      </c>
      <c r="I1591" t="s">
        <v>129</v>
      </c>
      <c r="J1591" t="s">
        <v>130</v>
      </c>
      <c r="K1591" t="s">
        <v>131</v>
      </c>
      <c r="L1591" t="s">
        <v>4813</v>
      </c>
      <c r="M1591" t="s">
        <v>4814</v>
      </c>
      <c r="N1591">
        <v>0.443</v>
      </c>
      <c r="O1591">
        <v>2</v>
      </c>
      <c r="P1591">
        <v>503</v>
      </c>
      <c r="Q1591">
        <v>0</v>
      </c>
      <c r="R1591">
        <v>0</v>
      </c>
      <c r="S1591">
        <v>0</v>
      </c>
      <c r="T1591">
        <v>0</v>
      </c>
      <c r="U1591">
        <v>0.89</v>
      </c>
      <c r="V1591">
        <v>222.68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3012485</v>
      </c>
      <c r="B1592">
        <v>1</v>
      </c>
      <c r="C1592" t="s">
        <v>106</v>
      </c>
      <c r="D1592" t="s">
        <v>108</v>
      </c>
      <c r="E1592" t="s">
        <v>145</v>
      </c>
      <c r="F1592" t="s">
        <v>4815</v>
      </c>
      <c r="G1592" t="s">
        <v>147</v>
      </c>
      <c r="H1592" t="s">
        <v>61</v>
      </c>
      <c r="I1592" t="s">
        <v>129</v>
      </c>
      <c r="J1592" t="s">
        <v>130</v>
      </c>
      <c r="K1592" t="s">
        <v>131</v>
      </c>
      <c r="L1592" t="s">
        <v>4816</v>
      </c>
      <c r="M1592" t="s">
        <v>4817</v>
      </c>
      <c r="N1592">
        <v>1.526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1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1.53</v>
      </c>
    </row>
    <row r="1593" spans="1:26" x14ac:dyDescent="0.3">
      <c r="A1593">
        <v>3008381</v>
      </c>
      <c r="B1593">
        <v>1</v>
      </c>
      <c r="C1593" t="s">
        <v>75</v>
      </c>
      <c r="D1593" t="s">
        <v>81</v>
      </c>
      <c r="E1593" t="s">
        <v>140</v>
      </c>
      <c r="F1593" t="s">
        <v>4818</v>
      </c>
      <c r="G1593" t="s">
        <v>192</v>
      </c>
      <c r="H1593" t="s">
        <v>61</v>
      </c>
      <c r="I1593" t="s">
        <v>129</v>
      </c>
      <c r="J1593" t="s">
        <v>130</v>
      </c>
      <c r="K1593" t="s">
        <v>137</v>
      </c>
      <c r="L1593" t="s">
        <v>4819</v>
      </c>
      <c r="M1593" t="s">
        <v>4820</v>
      </c>
      <c r="N1593">
        <v>6.7919999999999998</v>
      </c>
      <c r="O1593">
        <v>0</v>
      </c>
      <c r="P1593">
        <v>249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1691.26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3007276</v>
      </c>
      <c r="B1594">
        <v>1</v>
      </c>
      <c r="C1594" t="s">
        <v>75</v>
      </c>
      <c r="D1594" t="s">
        <v>78</v>
      </c>
      <c r="E1594" t="s">
        <v>145</v>
      </c>
      <c r="F1594" t="s">
        <v>4821</v>
      </c>
      <c r="G1594" t="s">
        <v>147</v>
      </c>
      <c r="H1594" t="s">
        <v>61</v>
      </c>
      <c r="I1594" t="s">
        <v>129</v>
      </c>
      <c r="J1594" t="s">
        <v>130</v>
      </c>
      <c r="K1594" t="s">
        <v>131</v>
      </c>
      <c r="L1594" t="s">
        <v>4822</v>
      </c>
      <c r="M1594" t="s">
        <v>4823</v>
      </c>
      <c r="N1594">
        <v>3.9889999999999999</v>
      </c>
      <c r="O1594">
        <v>0</v>
      </c>
      <c r="P1594">
        <v>8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31.91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3007225</v>
      </c>
      <c r="B1595">
        <v>1</v>
      </c>
      <c r="C1595" t="s">
        <v>75</v>
      </c>
      <c r="D1595" t="s">
        <v>84</v>
      </c>
      <c r="E1595" t="s">
        <v>164</v>
      </c>
      <c r="F1595" t="s">
        <v>4824</v>
      </c>
      <c r="G1595" t="s">
        <v>161</v>
      </c>
      <c r="H1595" t="s">
        <v>61</v>
      </c>
      <c r="I1595" t="s">
        <v>129</v>
      </c>
      <c r="J1595" t="s">
        <v>130</v>
      </c>
      <c r="K1595" t="s">
        <v>131</v>
      </c>
      <c r="L1595" t="s">
        <v>4825</v>
      </c>
      <c r="M1595" t="s">
        <v>4826</v>
      </c>
      <c r="N1595">
        <v>0.49299999999999999</v>
      </c>
      <c r="O1595">
        <v>0</v>
      </c>
      <c r="P1595">
        <v>22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10.85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3012932</v>
      </c>
      <c r="B1596">
        <v>1</v>
      </c>
      <c r="C1596" t="s">
        <v>106</v>
      </c>
      <c r="D1596" t="s">
        <v>122</v>
      </c>
      <c r="E1596" t="s">
        <v>221</v>
      </c>
      <c r="F1596" t="s">
        <v>4827</v>
      </c>
      <c r="G1596" t="s">
        <v>128</v>
      </c>
      <c r="H1596" t="s">
        <v>58</v>
      </c>
      <c r="I1596" t="s">
        <v>129</v>
      </c>
      <c r="J1596" t="s">
        <v>130</v>
      </c>
      <c r="K1596" t="s">
        <v>131</v>
      </c>
      <c r="L1596" t="s">
        <v>4828</v>
      </c>
      <c r="M1596" t="s">
        <v>4829</v>
      </c>
      <c r="N1596">
        <v>1.214</v>
      </c>
      <c r="O1596">
        <v>3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3.64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3011959</v>
      </c>
      <c r="B1597">
        <v>1</v>
      </c>
      <c r="C1597" t="s">
        <v>75</v>
      </c>
      <c r="D1597" t="s">
        <v>82</v>
      </c>
      <c r="E1597" t="s">
        <v>169</v>
      </c>
      <c r="F1597" t="s">
        <v>871</v>
      </c>
      <c r="G1597" t="s">
        <v>142</v>
      </c>
      <c r="H1597" t="s">
        <v>61</v>
      </c>
      <c r="I1597" t="s">
        <v>129</v>
      </c>
      <c r="J1597" t="s">
        <v>130</v>
      </c>
      <c r="K1597" t="s">
        <v>131</v>
      </c>
      <c r="L1597" t="s">
        <v>4830</v>
      </c>
      <c r="M1597" t="s">
        <v>4831</v>
      </c>
      <c r="N1597">
        <v>0.439</v>
      </c>
      <c r="O1597">
        <v>0</v>
      </c>
      <c r="P1597">
        <v>693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304.10000000000002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3006414</v>
      </c>
      <c r="B1598">
        <v>1</v>
      </c>
      <c r="C1598" t="s">
        <v>75</v>
      </c>
      <c r="D1598" t="s">
        <v>104</v>
      </c>
      <c r="E1598" t="s">
        <v>169</v>
      </c>
      <c r="F1598" t="s">
        <v>4832</v>
      </c>
      <c r="G1598" t="s">
        <v>161</v>
      </c>
      <c r="H1598" t="s">
        <v>61</v>
      </c>
      <c r="I1598" t="s">
        <v>129</v>
      </c>
      <c r="J1598" t="s">
        <v>130</v>
      </c>
      <c r="K1598" t="s">
        <v>131</v>
      </c>
      <c r="L1598" t="s">
        <v>4833</v>
      </c>
      <c r="M1598" t="s">
        <v>4834</v>
      </c>
      <c r="N1598">
        <v>0.106</v>
      </c>
      <c r="O1598">
        <v>0</v>
      </c>
      <c r="P1598">
        <v>144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15.24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3012484</v>
      </c>
      <c r="B1599">
        <v>2</v>
      </c>
      <c r="C1599" t="s">
        <v>106</v>
      </c>
      <c r="D1599" t="s">
        <v>122</v>
      </c>
      <c r="E1599" t="s">
        <v>169</v>
      </c>
      <c r="F1599" t="s">
        <v>4835</v>
      </c>
      <c r="G1599" t="s">
        <v>142</v>
      </c>
      <c r="H1599" t="s">
        <v>61</v>
      </c>
      <c r="I1599" t="s">
        <v>129</v>
      </c>
      <c r="J1599" t="s">
        <v>130</v>
      </c>
      <c r="K1599" t="s">
        <v>131</v>
      </c>
      <c r="L1599" t="s">
        <v>3704</v>
      </c>
      <c r="M1599" t="s">
        <v>4836</v>
      </c>
      <c r="N1599">
        <v>0.33500000000000002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65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21.78</v>
      </c>
    </row>
    <row r="1600" spans="1:26" x14ac:dyDescent="0.3">
      <c r="A1600">
        <v>3009561</v>
      </c>
      <c r="B1600">
        <v>1</v>
      </c>
      <c r="C1600" t="s">
        <v>75</v>
      </c>
      <c r="D1600" t="s">
        <v>91</v>
      </c>
      <c r="E1600" t="s">
        <v>140</v>
      </c>
      <c r="F1600" t="s">
        <v>4837</v>
      </c>
      <c r="G1600" t="s">
        <v>206</v>
      </c>
      <c r="H1600" t="s">
        <v>61</v>
      </c>
      <c r="I1600" t="s">
        <v>129</v>
      </c>
      <c r="J1600" t="s">
        <v>130</v>
      </c>
      <c r="K1600" t="s">
        <v>131</v>
      </c>
      <c r="L1600" t="s">
        <v>4838</v>
      </c>
      <c r="M1600" t="s">
        <v>4839</v>
      </c>
      <c r="N1600">
        <v>0.88300000000000001</v>
      </c>
      <c r="O1600">
        <v>0</v>
      </c>
      <c r="P1600">
        <v>43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37.97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3013032</v>
      </c>
      <c r="B1601">
        <v>1</v>
      </c>
      <c r="C1601" t="s">
        <v>106</v>
      </c>
      <c r="D1601" t="s">
        <v>119</v>
      </c>
      <c r="E1601" t="s">
        <v>164</v>
      </c>
      <c r="F1601" t="s">
        <v>4840</v>
      </c>
      <c r="G1601" t="s">
        <v>185</v>
      </c>
      <c r="H1601" t="s">
        <v>61</v>
      </c>
      <c r="I1601" t="s">
        <v>129</v>
      </c>
      <c r="J1601" t="s">
        <v>130</v>
      </c>
      <c r="K1601" t="s">
        <v>131</v>
      </c>
      <c r="L1601" t="s">
        <v>4841</v>
      </c>
      <c r="M1601" t="s">
        <v>4842</v>
      </c>
      <c r="N1601">
        <v>1.603</v>
      </c>
      <c r="O1601">
        <v>0</v>
      </c>
      <c r="P1601">
        <v>8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12.83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3013027</v>
      </c>
      <c r="B1602">
        <v>1</v>
      </c>
      <c r="C1602" t="s">
        <v>106</v>
      </c>
      <c r="D1602" t="s">
        <v>115</v>
      </c>
      <c r="E1602" t="s">
        <v>169</v>
      </c>
      <c r="F1602" t="s">
        <v>4843</v>
      </c>
      <c r="G1602" t="s">
        <v>161</v>
      </c>
      <c r="H1602" t="s">
        <v>61</v>
      </c>
      <c r="I1602" t="s">
        <v>129</v>
      </c>
      <c r="J1602" t="s">
        <v>130</v>
      </c>
      <c r="K1602" t="s">
        <v>131</v>
      </c>
      <c r="L1602" t="s">
        <v>4844</v>
      </c>
      <c r="M1602" t="s">
        <v>4845</v>
      </c>
      <c r="N1602">
        <v>0.51500000000000001</v>
      </c>
      <c r="O1602">
        <v>0</v>
      </c>
      <c r="P1602">
        <v>607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312.74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3000535</v>
      </c>
      <c r="B1603">
        <v>1</v>
      </c>
      <c r="C1603" t="s">
        <v>75</v>
      </c>
      <c r="D1603" t="s">
        <v>77</v>
      </c>
      <c r="E1603" t="s">
        <v>169</v>
      </c>
      <c r="F1603" t="s">
        <v>4846</v>
      </c>
      <c r="G1603" t="s">
        <v>192</v>
      </c>
      <c r="H1603" t="s">
        <v>61</v>
      </c>
      <c r="I1603" t="s">
        <v>129</v>
      </c>
      <c r="J1603" t="s">
        <v>130</v>
      </c>
      <c r="K1603" t="s">
        <v>137</v>
      </c>
      <c r="L1603" t="s">
        <v>4847</v>
      </c>
      <c r="M1603" t="s">
        <v>4848</v>
      </c>
      <c r="N1603">
        <v>7.53</v>
      </c>
      <c r="O1603">
        <v>0</v>
      </c>
      <c r="P1603">
        <v>99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745.5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3001203</v>
      </c>
      <c r="B1604">
        <v>1</v>
      </c>
      <c r="C1604" t="s">
        <v>75</v>
      </c>
      <c r="D1604" t="s">
        <v>79</v>
      </c>
      <c r="E1604" t="s">
        <v>140</v>
      </c>
      <c r="F1604" t="s">
        <v>4849</v>
      </c>
      <c r="G1604" t="s">
        <v>161</v>
      </c>
      <c r="H1604" t="s">
        <v>61</v>
      </c>
      <c r="I1604" t="s">
        <v>129</v>
      </c>
      <c r="J1604" t="s">
        <v>130</v>
      </c>
      <c r="K1604" t="s">
        <v>131</v>
      </c>
      <c r="L1604" t="s">
        <v>4850</v>
      </c>
      <c r="M1604" t="s">
        <v>4851</v>
      </c>
      <c r="N1604">
        <v>2.3319999999999999</v>
      </c>
      <c r="O1604">
        <v>0</v>
      </c>
      <c r="P1604">
        <v>34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79.290000000000006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3012303</v>
      </c>
      <c r="B1605">
        <v>2</v>
      </c>
      <c r="C1605" t="s">
        <v>106</v>
      </c>
      <c r="D1605" t="s">
        <v>107</v>
      </c>
      <c r="E1605" t="s">
        <v>153</v>
      </c>
      <c r="F1605" t="s">
        <v>4852</v>
      </c>
      <c r="G1605" t="s">
        <v>746</v>
      </c>
      <c r="H1605" t="s">
        <v>58</v>
      </c>
      <c r="I1605" t="s">
        <v>129</v>
      </c>
      <c r="J1605" t="s">
        <v>130</v>
      </c>
      <c r="K1605" t="s">
        <v>131</v>
      </c>
      <c r="L1605" t="s">
        <v>4053</v>
      </c>
      <c r="M1605" t="s">
        <v>4853</v>
      </c>
      <c r="N1605">
        <v>0.38100000000000001</v>
      </c>
      <c r="O1605">
        <v>25</v>
      </c>
      <c r="P1605">
        <v>806</v>
      </c>
      <c r="Q1605">
        <v>0</v>
      </c>
      <c r="R1605">
        <v>0</v>
      </c>
      <c r="S1605">
        <v>108</v>
      </c>
      <c r="T1605">
        <v>269</v>
      </c>
      <c r="U1605">
        <v>9.5299999999999994</v>
      </c>
      <c r="V1605">
        <v>307.23</v>
      </c>
      <c r="W1605">
        <v>0</v>
      </c>
      <c r="X1605">
        <v>0</v>
      </c>
      <c r="Y1605">
        <v>41.17</v>
      </c>
      <c r="Z1605">
        <v>102.54</v>
      </c>
    </row>
    <row r="1606" spans="1:26" x14ac:dyDescent="0.3">
      <c r="A1606">
        <v>3008975</v>
      </c>
      <c r="B1606">
        <v>1</v>
      </c>
      <c r="C1606" t="s">
        <v>75</v>
      </c>
      <c r="D1606" t="s">
        <v>89</v>
      </c>
      <c r="E1606" t="s">
        <v>145</v>
      </c>
      <c r="F1606" t="s">
        <v>4854</v>
      </c>
      <c r="G1606" t="s">
        <v>206</v>
      </c>
      <c r="H1606" t="s">
        <v>61</v>
      </c>
      <c r="I1606" t="s">
        <v>129</v>
      </c>
      <c r="J1606" t="s">
        <v>130</v>
      </c>
      <c r="K1606" t="s">
        <v>131</v>
      </c>
      <c r="L1606" t="s">
        <v>4855</v>
      </c>
      <c r="M1606" t="s">
        <v>4856</v>
      </c>
      <c r="N1606">
        <v>1.9730000000000001</v>
      </c>
      <c r="O1606">
        <v>0</v>
      </c>
      <c r="P1606">
        <v>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3.95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3008966</v>
      </c>
      <c r="B1607">
        <v>1</v>
      </c>
      <c r="C1607" t="s">
        <v>106</v>
      </c>
      <c r="D1607" t="s">
        <v>111</v>
      </c>
      <c r="E1607" t="s">
        <v>140</v>
      </c>
      <c r="F1607" t="s">
        <v>4857</v>
      </c>
      <c r="G1607" t="s">
        <v>142</v>
      </c>
      <c r="H1607" t="s">
        <v>61</v>
      </c>
      <c r="I1607" t="s">
        <v>129</v>
      </c>
      <c r="J1607" t="s">
        <v>130</v>
      </c>
      <c r="K1607" t="s">
        <v>131</v>
      </c>
      <c r="L1607" t="s">
        <v>4858</v>
      </c>
      <c r="M1607" t="s">
        <v>4859</v>
      </c>
      <c r="N1607">
        <v>1.5640000000000001</v>
      </c>
      <c r="O1607">
        <v>0</v>
      </c>
      <c r="P1607">
        <v>0</v>
      </c>
      <c r="Q1607">
        <v>0</v>
      </c>
      <c r="R1607">
        <v>21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32.85</v>
      </c>
      <c r="Y1607">
        <v>0</v>
      </c>
      <c r="Z1607">
        <v>0</v>
      </c>
    </row>
    <row r="1608" spans="1:26" x14ac:dyDescent="0.3">
      <c r="A1608">
        <v>3004439</v>
      </c>
      <c r="B1608">
        <v>1</v>
      </c>
      <c r="C1608" t="s">
        <v>75</v>
      </c>
      <c r="D1608" t="s">
        <v>79</v>
      </c>
      <c r="E1608" t="s">
        <v>169</v>
      </c>
      <c r="F1608" t="s">
        <v>1080</v>
      </c>
      <c r="G1608" t="s">
        <v>161</v>
      </c>
      <c r="H1608" t="s">
        <v>61</v>
      </c>
      <c r="I1608" t="s">
        <v>129</v>
      </c>
      <c r="J1608" t="s">
        <v>130</v>
      </c>
      <c r="K1608" t="s">
        <v>131</v>
      </c>
      <c r="L1608" t="s">
        <v>4860</v>
      </c>
      <c r="M1608" t="s">
        <v>4861</v>
      </c>
      <c r="N1608">
        <v>0.66700000000000004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75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50.04</v>
      </c>
    </row>
    <row r="1609" spans="1:26" x14ac:dyDescent="0.3">
      <c r="A1609">
        <v>3008316</v>
      </c>
      <c r="B1609">
        <v>1</v>
      </c>
      <c r="C1609" t="s">
        <v>75</v>
      </c>
      <c r="D1609" t="s">
        <v>92</v>
      </c>
      <c r="E1609" t="s">
        <v>140</v>
      </c>
      <c r="F1609" t="s">
        <v>4862</v>
      </c>
      <c r="G1609" t="s">
        <v>142</v>
      </c>
      <c r="H1609" t="s">
        <v>61</v>
      </c>
      <c r="I1609" t="s">
        <v>129</v>
      </c>
      <c r="J1609" t="s">
        <v>130</v>
      </c>
      <c r="K1609" t="s">
        <v>131</v>
      </c>
      <c r="L1609" t="s">
        <v>4863</v>
      </c>
      <c r="M1609" t="s">
        <v>4864</v>
      </c>
      <c r="N1609">
        <v>3.133</v>
      </c>
      <c r="O1609">
        <v>0</v>
      </c>
      <c r="P1609">
        <v>128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401.01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3011878</v>
      </c>
      <c r="B1610">
        <v>1</v>
      </c>
      <c r="C1610" t="s">
        <v>106</v>
      </c>
      <c r="D1610" t="s">
        <v>121</v>
      </c>
      <c r="E1610" t="s">
        <v>221</v>
      </c>
      <c r="F1610" t="s">
        <v>4727</v>
      </c>
      <c r="G1610" t="s">
        <v>128</v>
      </c>
      <c r="H1610" t="s">
        <v>58</v>
      </c>
      <c r="I1610" t="s">
        <v>129</v>
      </c>
      <c r="J1610" t="s">
        <v>130</v>
      </c>
      <c r="K1610" t="s">
        <v>131</v>
      </c>
      <c r="L1610" t="s">
        <v>3053</v>
      </c>
      <c r="M1610" t="s">
        <v>4865</v>
      </c>
      <c r="N1610">
        <v>1.863</v>
      </c>
      <c r="O1610">
        <v>3</v>
      </c>
      <c r="P1610">
        <v>2</v>
      </c>
      <c r="Q1610">
        <v>0</v>
      </c>
      <c r="R1610">
        <v>0</v>
      </c>
      <c r="S1610">
        <v>0</v>
      </c>
      <c r="T1610">
        <v>0</v>
      </c>
      <c r="U1610">
        <v>5.59</v>
      </c>
      <c r="V1610">
        <v>3.73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3011871</v>
      </c>
      <c r="B1611">
        <v>1</v>
      </c>
      <c r="C1611" t="s">
        <v>75</v>
      </c>
      <c r="D1611" t="s">
        <v>92</v>
      </c>
      <c r="E1611" t="s">
        <v>221</v>
      </c>
      <c r="F1611" t="s">
        <v>4866</v>
      </c>
      <c r="G1611" t="s">
        <v>128</v>
      </c>
      <c r="H1611" t="s">
        <v>58</v>
      </c>
      <c r="I1611" t="s">
        <v>129</v>
      </c>
      <c r="J1611" t="s">
        <v>130</v>
      </c>
      <c r="K1611" t="s">
        <v>131</v>
      </c>
      <c r="L1611" t="s">
        <v>4867</v>
      </c>
      <c r="M1611" t="s">
        <v>4868</v>
      </c>
      <c r="N1611">
        <v>0.83199999999999996</v>
      </c>
      <c r="O1611">
        <v>109</v>
      </c>
      <c r="P1611">
        <v>2</v>
      </c>
      <c r="Q1611">
        <v>0</v>
      </c>
      <c r="R1611">
        <v>0</v>
      </c>
      <c r="S1611">
        <v>0</v>
      </c>
      <c r="T1611">
        <v>0</v>
      </c>
      <c r="U1611">
        <v>90.71</v>
      </c>
      <c r="V1611">
        <v>1.66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3006928</v>
      </c>
      <c r="B1612">
        <v>1</v>
      </c>
      <c r="C1612" t="s">
        <v>106</v>
      </c>
      <c r="D1612" t="s">
        <v>115</v>
      </c>
      <c r="E1612" t="s">
        <v>164</v>
      </c>
      <c r="F1612" t="s">
        <v>4869</v>
      </c>
      <c r="G1612" t="s">
        <v>142</v>
      </c>
      <c r="H1612" t="s">
        <v>61</v>
      </c>
      <c r="I1612" t="s">
        <v>129</v>
      </c>
      <c r="J1612" t="s">
        <v>130</v>
      </c>
      <c r="K1612" t="s">
        <v>131</v>
      </c>
      <c r="L1612" t="s">
        <v>4870</v>
      </c>
      <c r="M1612" t="s">
        <v>4871</v>
      </c>
      <c r="N1612">
        <v>0.60399999999999998</v>
      </c>
      <c r="O1612">
        <v>0</v>
      </c>
      <c r="P1612">
        <v>93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56.19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3008399</v>
      </c>
      <c r="B1613">
        <v>2</v>
      </c>
      <c r="C1613" t="s">
        <v>75</v>
      </c>
      <c r="D1613" t="s">
        <v>82</v>
      </c>
      <c r="E1613" t="s">
        <v>169</v>
      </c>
      <c r="F1613" t="s">
        <v>4872</v>
      </c>
      <c r="G1613" t="s">
        <v>166</v>
      </c>
      <c r="H1613" t="s">
        <v>61</v>
      </c>
      <c r="I1613" t="s">
        <v>129</v>
      </c>
      <c r="J1613" t="s">
        <v>130</v>
      </c>
      <c r="K1613" t="s">
        <v>131</v>
      </c>
      <c r="L1613" t="s">
        <v>4807</v>
      </c>
      <c r="M1613" t="s">
        <v>4873</v>
      </c>
      <c r="N1613">
        <v>1.052</v>
      </c>
      <c r="O1613">
        <v>0</v>
      </c>
      <c r="P1613">
        <v>586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616.28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3012410</v>
      </c>
      <c r="B1614">
        <v>1</v>
      </c>
      <c r="C1614" t="s">
        <v>106</v>
      </c>
      <c r="D1614" t="s">
        <v>117</v>
      </c>
      <c r="E1614" t="s">
        <v>145</v>
      </c>
      <c r="F1614" t="s">
        <v>4874</v>
      </c>
      <c r="G1614" t="s">
        <v>206</v>
      </c>
      <c r="H1614" t="s">
        <v>61</v>
      </c>
      <c r="I1614" t="s">
        <v>129</v>
      </c>
      <c r="J1614" t="s">
        <v>130</v>
      </c>
      <c r="K1614" t="s">
        <v>131</v>
      </c>
      <c r="L1614" t="s">
        <v>4875</v>
      </c>
      <c r="M1614" t="s">
        <v>4740</v>
      </c>
      <c r="N1614">
        <v>0.79100000000000004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0.79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3011902</v>
      </c>
      <c r="B1615">
        <v>1</v>
      </c>
      <c r="C1615" t="s">
        <v>106</v>
      </c>
      <c r="D1615" t="s">
        <v>122</v>
      </c>
      <c r="E1615" t="s">
        <v>126</v>
      </c>
      <c r="F1615" t="s">
        <v>4876</v>
      </c>
      <c r="G1615" t="s">
        <v>128</v>
      </c>
      <c r="H1615" t="s">
        <v>58</v>
      </c>
      <c r="I1615" t="s">
        <v>129</v>
      </c>
      <c r="J1615" t="s">
        <v>130</v>
      </c>
      <c r="K1615" t="s">
        <v>131</v>
      </c>
      <c r="L1615" t="s">
        <v>4877</v>
      </c>
      <c r="M1615" t="s">
        <v>4878</v>
      </c>
      <c r="N1615">
        <v>0.90400000000000003</v>
      </c>
      <c r="O1615">
        <v>3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2.71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3008246</v>
      </c>
      <c r="B1616">
        <v>1</v>
      </c>
      <c r="C1616" t="s">
        <v>75</v>
      </c>
      <c r="D1616" t="s">
        <v>86</v>
      </c>
      <c r="E1616" t="s">
        <v>153</v>
      </c>
      <c r="F1616" t="s">
        <v>4879</v>
      </c>
      <c r="G1616" t="s">
        <v>196</v>
      </c>
      <c r="H1616" t="s">
        <v>58</v>
      </c>
      <c r="I1616" t="s">
        <v>129</v>
      </c>
      <c r="J1616" t="s">
        <v>130</v>
      </c>
      <c r="K1616" t="s">
        <v>131</v>
      </c>
      <c r="L1616" t="s">
        <v>4880</v>
      </c>
      <c r="M1616" t="s">
        <v>4881</v>
      </c>
      <c r="N1616">
        <v>0.88200000000000001</v>
      </c>
      <c r="O1616">
        <v>1</v>
      </c>
      <c r="P1616">
        <v>15</v>
      </c>
      <c r="Q1616">
        <v>0</v>
      </c>
      <c r="R1616">
        <v>0</v>
      </c>
      <c r="S1616">
        <v>0</v>
      </c>
      <c r="T1616">
        <v>0</v>
      </c>
      <c r="U1616">
        <v>0.88</v>
      </c>
      <c r="V1616">
        <v>13.24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3013131</v>
      </c>
      <c r="B1617">
        <v>1</v>
      </c>
      <c r="C1617" t="s">
        <v>75</v>
      </c>
      <c r="D1617" t="s">
        <v>95</v>
      </c>
      <c r="E1617" t="s">
        <v>140</v>
      </c>
      <c r="F1617" t="s">
        <v>4882</v>
      </c>
      <c r="G1617" t="s">
        <v>142</v>
      </c>
      <c r="H1617" t="s">
        <v>61</v>
      </c>
      <c r="I1617" t="s">
        <v>129</v>
      </c>
      <c r="J1617" t="s">
        <v>130</v>
      </c>
      <c r="K1617" t="s">
        <v>131</v>
      </c>
      <c r="L1617" t="s">
        <v>4883</v>
      </c>
      <c r="M1617" t="s">
        <v>4884</v>
      </c>
      <c r="N1617">
        <v>2.4820000000000002</v>
      </c>
      <c r="O1617">
        <v>0</v>
      </c>
      <c r="P1617">
        <v>272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675.12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3009082</v>
      </c>
      <c r="B1618">
        <v>1</v>
      </c>
      <c r="C1618" t="s">
        <v>75</v>
      </c>
      <c r="D1618" t="s">
        <v>104</v>
      </c>
      <c r="E1618" t="s">
        <v>164</v>
      </c>
      <c r="F1618" t="s">
        <v>4885</v>
      </c>
      <c r="G1618" t="s">
        <v>161</v>
      </c>
      <c r="H1618" t="s">
        <v>61</v>
      </c>
      <c r="I1618" t="s">
        <v>129</v>
      </c>
      <c r="J1618" t="s">
        <v>130</v>
      </c>
      <c r="K1618" t="s">
        <v>131</v>
      </c>
      <c r="L1618" t="s">
        <v>4886</v>
      </c>
      <c r="M1618" t="s">
        <v>4887</v>
      </c>
      <c r="N1618">
        <v>1.6870000000000001</v>
      </c>
      <c r="O1618">
        <v>0</v>
      </c>
      <c r="P1618">
        <v>16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27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3007500</v>
      </c>
      <c r="B1619">
        <v>1</v>
      </c>
      <c r="C1619" t="s">
        <v>75</v>
      </c>
      <c r="D1619" t="s">
        <v>79</v>
      </c>
      <c r="E1619" t="s">
        <v>169</v>
      </c>
      <c r="F1619" t="s">
        <v>4888</v>
      </c>
      <c r="G1619" t="s">
        <v>161</v>
      </c>
      <c r="H1619" t="s">
        <v>61</v>
      </c>
      <c r="I1619" t="s">
        <v>129</v>
      </c>
      <c r="J1619" t="s">
        <v>130</v>
      </c>
      <c r="K1619" t="s">
        <v>131</v>
      </c>
      <c r="L1619" t="s">
        <v>4889</v>
      </c>
      <c r="M1619" t="s">
        <v>4890</v>
      </c>
      <c r="N1619">
        <v>0.54200000000000004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145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78.540000000000006</v>
      </c>
    </row>
    <row r="1620" spans="1:26" x14ac:dyDescent="0.3">
      <c r="A1620">
        <v>3012663</v>
      </c>
      <c r="B1620">
        <v>2</v>
      </c>
      <c r="C1620" t="s">
        <v>75</v>
      </c>
      <c r="D1620" t="s">
        <v>78</v>
      </c>
      <c r="E1620" t="s">
        <v>140</v>
      </c>
      <c r="F1620" t="s">
        <v>4891</v>
      </c>
      <c r="G1620" t="s">
        <v>4892</v>
      </c>
      <c r="H1620" t="s">
        <v>61</v>
      </c>
      <c r="I1620" t="s">
        <v>129</v>
      </c>
      <c r="J1620" t="s">
        <v>130</v>
      </c>
      <c r="K1620" t="s">
        <v>131</v>
      </c>
      <c r="L1620" t="s">
        <v>4893</v>
      </c>
      <c r="M1620" t="s">
        <v>4894</v>
      </c>
      <c r="N1620">
        <v>0.73099999999999998</v>
      </c>
      <c r="O1620">
        <v>0</v>
      </c>
      <c r="P1620">
        <v>85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62.13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3012573</v>
      </c>
      <c r="B1621">
        <v>2</v>
      </c>
      <c r="C1621" t="s">
        <v>106</v>
      </c>
      <c r="D1621" t="s">
        <v>117</v>
      </c>
      <c r="E1621" t="s">
        <v>169</v>
      </c>
      <c r="F1621" t="s">
        <v>4895</v>
      </c>
      <c r="G1621" t="s">
        <v>142</v>
      </c>
      <c r="H1621" t="s">
        <v>61</v>
      </c>
      <c r="I1621" t="s">
        <v>129</v>
      </c>
      <c r="J1621" t="s">
        <v>130</v>
      </c>
      <c r="K1621" t="s">
        <v>131</v>
      </c>
      <c r="L1621" t="s">
        <v>4896</v>
      </c>
      <c r="M1621" t="s">
        <v>4897</v>
      </c>
      <c r="N1621">
        <v>0.41699999999999998</v>
      </c>
      <c r="O1621">
        <v>0</v>
      </c>
      <c r="P1621">
        <v>119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49.65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3012750</v>
      </c>
      <c r="B1622">
        <v>1</v>
      </c>
      <c r="C1622" t="s">
        <v>75</v>
      </c>
      <c r="D1622" t="s">
        <v>83</v>
      </c>
      <c r="E1622" t="s">
        <v>169</v>
      </c>
      <c r="F1622" t="s">
        <v>4898</v>
      </c>
      <c r="G1622" t="s">
        <v>161</v>
      </c>
      <c r="H1622" t="s">
        <v>61</v>
      </c>
      <c r="I1622" t="s">
        <v>129</v>
      </c>
      <c r="J1622" t="s">
        <v>130</v>
      </c>
      <c r="K1622" t="s">
        <v>131</v>
      </c>
      <c r="L1622" t="s">
        <v>4899</v>
      </c>
      <c r="M1622" t="s">
        <v>4900</v>
      </c>
      <c r="N1622">
        <v>0.33900000000000002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154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52.26</v>
      </c>
    </row>
    <row r="1623" spans="1:26" x14ac:dyDescent="0.3">
      <c r="A1623">
        <v>3011880</v>
      </c>
      <c r="B1623">
        <v>1</v>
      </c>
      <c r="C1623" t="s">
        <v>106</v>
      </c>
      <c r="D1623" t="s">
        <v>115</v>
      </c>
      <c r="E1623" t="s">
        <v>164</v>
      </c>
      <c r="F1623" t="s">
        <v>4901</v>
      </c>
      <c r="G1623" t="s">
        <v>854</v>
      </c>
      <c r="H1623" t="s">
        <v>61</v>
      </c>
      <c r="I1623" t="s">
        <v>129</v>
      </c>
      <c r="J1623" t="s">
        <v>130</v>
      </c>
      <c r="K1623" t="s">
        <v>131</v>
      </c>
      <c r="L1623" t="s">
        <v>4902</v>
      </c>
      <c r="M1623" t="s">
        <v>4903</v>
      </c>
      <c r="N1623">
        <v>1.706</v>
      </c>
      <c r="O1623">
        <v>0</v>
      </c>
      <c r="P1623">
        <v>19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32.42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3007511</v>
      </c>
      <c r="B1624">
        <v>1</v>
      </c>
      <c r="C1624" t="s">
        <v>75</v>
      </c>
      <c r="D1624" t="s">
        <v>81</v>
      </c>
      <c r="E1624" t="s">
        <v>140</v>
      </c>
      <c r="F1624" t="s">
        <v>202</v>
      </c>
      <c r="G1624" t="s">
        <v>142</v>
      </c>
      <c r="H1624" t="s">
        <v>61</v>
      </c>
      <c r="I1624" t="s">
        <v>129</v>
      </c>
      <c r="J1624" t="s">
        <v>130</v>
      </c>
      <c r="K1624" t="s">
        <v>131</v>
      </c>
      <c r="L1624" t="s">
        <v>4904</v>
      </c>
      <c r="M1624" t="s">
        <v>4905</v>
      </c>
      <c r="N1624">
        <v>2.7919999999999998</v>
      </c>
      <c r="O1624">
        <v>0</v>
      </c>
      <c r="P1624">
        <v>32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89.34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3009668</v>
      </c>
      <c r="B1625">
        <v>1</v>
      </c>
      <c r="C1625" t="s">
        <v>75</v>
      </c>
      <c r="D1625" t="s">
        <v>92</v>
      </c>
      <c r="E1625" t="s">
        <v>126</v>
      </c>
      <c r="F1625" t="s">
        <v>2947</v>
      </c>
      <c r="G1625" t="s">
        <v>128</v>
      </c>
      <c r="H1625" t="s">
        <v>58</v>
      </c>
      <c r="I1625" t="s">
        <v>129</v>
      </c>
      <c r="J1625" t="s">
        <v>130</v>
      </c>
      <c r="K1625" t="s">
        <v>131</v>
      </c>
      <c r="L1625" t="s">
        <v>4906</v>
      </c>
      <c r="M1625" t="s">
        <v>4907</v>
      </c>
      <c r="N1625">
        <v>2.5310000000000001</v>
      </c>
      <c r="O1625">
        <v>15</v>
      </c>
      <c r="P1625">
        <v>55</v>
      </c>
      <c r="Q1625">
        <v>0</v>
      </c>
      <c r="R1625">
        <v>0</v>
      </c>
      <c r="S1625">
        <v>0</v>
      </c>
      <c r="T1625">
        <v>0</v>
      </c>
      <c r="U1625">
        <v>37.97</v>
      </c>
      <c r="V1625">
        <v>139.21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3012469</v>
      </c>
      <c r="B1626">
        <v>1</v>
      </c>
      <c r="C1626" t="s">
        <v>106</v>
      </c>
      <c r="D1626" t="s">
        <v>107</v>
      </c>
      <c r="E1626" t="s">
        <v>126</v>
      </c>
      <c r="F1626" t="s">
        <v>4908</v>
      </c>
      <c r="G1626" t="s">
        <v>128</v>
      </c>
      <c r="H1626" t="s">
        <v>58</v>
      </c>
      <c r="I1626" t="s">
        <v>129</v>
      </c>
      <c r="J1626" t="s">
        <v>130</v>
      </c>
      <c r="K1626" t="s">
        <v>131</v>
      </c>
      <c r="L1626" t="s">
        <v>4909</v>
      </c>
      <c r="M1626" t="s">
        <v>4910</v>
      </c>
      <c r="N1626">
        <v>1.6379999999999999</v>
      </c>
      <c r="O1626">
        <v>0</v>
      </c>
      <c r="P1626">
        <v>0</v>
      </c>
      <c r="Q1626">
        <v>31</v>
      </c>
      <c r="R1626">
        <v>828</v>
      </c>
      <c r="S1626">
        <v>0</v>
      </c>
      <c r="T1626">
        <v>0</v>
      </c>
      <c r="U1626">
        <v>0</v>
      </c>
      <c r="V1626">
        <v>0</v>
      </c>
      <c r="W1626">
        <v>50.77</v>
      </c>
      <c r="X1626">
        <v>1356.08</v>
      </c>
      <c r="Y1626">
        <v>0</v>
      </c>
      <c r="Z1626">
        <v>0</v>
      </c>
    </row>
    <row r="1627" spans="1:26" x14ac:dyDescent="0.3">
      <c r="A1627">
        <v>3008321</v>
      </c>
      <c r="B1627">
        <v>1</v>
      </c>
      <c r="C1627" t="s">
        <v>75</v>
      </c>
      <c r="D1627" t="s">
        <v>97</v>
      </c>
      <c r="E1627" t="s">
        <v>169</v>
      </c>
      <c r="F1627" t="s">
        <v>4911</v>
      </c>
      <c r="G1627" t="s">
        <v>192</v>
      </c>
      <c r="H1627" t="s">
        <v>61</v>
      </c>
      <c r="I1627" t="s">
        <v>129</v>
      </c>
      <c r="J1627" t="s">
        <v>130</v>
      </c>
      <c r="K1627" t="s">
        <v>137</v>
      </c>
      <c r="L1627" t="s">
        <v>4912</v>
      </c>
      <c r="M1627" t="s">
        <v>4913</v>
      </c>
      <c r="N1627">
        <v>7.8070000000000004</v>
      </c>
      <c r="O1627">
        <v>0</v>
      </c>
      <c r="P1627">
        <v>310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2420.15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3012914</v>
      </c>
      <c r="B1628">
        <v>2</v>
      </c>
      <c r="C1628" t="s">
        <v>75</v>
      </c>
      <c r="D1628" t="s">
        <v>91</v>
      </c>
      <c r="E1628" t="s">
        <v>169</v>
      </c>
      <c r="F1628" t="s">
        <v>4914</v>
      </c>
      <c r="G1628" t="s">
        <v>142</v>
      </c>
      <c r="H1628" t="s">
        <v>61</v>
      </c>
      <c r="I1628" t="s">
        <v>129</v>
      </c>
      <c r="J1628" t="s">
        <v>130</v>
      </c>
      <c r="K1628" t="s">
        <v>131</v>
      </c>
      <c r="L1628" t="s">
        <v>3808</v>
      </c>
      <c r="M1628" t="s">
        <v>4915</v>
      </c>
      <c r="N1628">
        <v>0.21099999999999999</v>
      </c>
      <c r="O1628">
        <v>0</v>
      </c>
      <c r="P1628">
        <v>503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106.36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3016072</v>
      </c>
      <c r="B1629">
        <v>1</v>
      </c>
      <c r="C1629" t="s">
        <v>75</v>
      </c>
      <c r="D1629" t="s">
        <v>83</v>
      </c>
      <c r="E1629" t="s">
        <v>164</v>
      </c>
      <c r="F1629" t="s">
        <v>4916</v>
      </c>
      <c r="G1629" t="s">
        <v>378</v>
      </c>
      <c r="H1629" t="s">
        <v>61</v>
      </c>
      <c r="I1629" t="s">
        <v>129</v>
      </c>
      <c r="J1629" t="s">
        <v>130</v>
      </c>
      <c r="K1629" t="s">
        <v>131</v>
      </c>
      <c r="L1629" t="s">
        <v>4917</v>
      </c>
      <c r="M1629" t="s">
        <v>4918</v>
      </c>
      <c r="N1629">
        <v>5.2469999999999999</v>
      </c>
      <c r="O1629">
        <v>0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5.25</v>
      </c>
      <c r="Y1629">
        <v>0</v>
      </c>
      <c r="Z1629">
        <v>0</v>
      </c>
    </row>
    <row r="1630" spans="1:26" x14ac:dyDescent="0.3">
      <c r="A1630">
        <v>3013078</v>
      </c>
      <c r="B1630">
        <v>1</v>
      </c>
      <c r="C1630" t="s">
        <v>75</v>
      </c>
      <c r="D1630" t="s">
        <v>89</v>
      </c>
      <c r="E1630" t="s">
        <v>140</v>
      </c>
      <c r="F1630" t="s">
        <v>4919</v>
      </c>
      <c r="G1630" t="s">
        <v>142</v>
      </c>
      <c r="H1630" t="s">
        <v>61</v>
      </c>
      <c r="I1630" t="s">
        <v>129</v>
      </c>
      <c r="J1630" t="s">
        <v>130</v>
      </c>
      <c r="K1630" t="s">
        <v>131</v>
      </c>
      <c r="L1630" t="s">
        <v>4920</v>
      </c>
      <c r="M1630" t="s">
        <v>4921</v>
      </c>
      <c r="N1630">
        <v>1.5069999999999999</v>
      </c>
      <c r="O1630">
        <v>0</v>
      </c>
      <c r="P1630">
        <v>60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90.44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3001474</v>
      </c>
      <c r="B1631">
        <v>1</v>
      </c>
      <c r="C1631" t="s">
        <v>75</v>
      </c>
      <c r="D1631" t="s">
        <v>92</v>
      </c>
      <c r="E1631" t="s">
        <v>221</v>
      </c>
      <c r="F1631" t="s">
        <v>4922</v>
      </c>
      <c r="G1631" t="s">
        <v>192</v>
      </c>
      <c r="H1631" t="s">
        <v>58</v>
      </c>
      <c r="I1631" t="s">
        <v>129</v>
      </c>
      <c r="J1631" t="s">
        <v>130</v>
      </c>
      <c r="K1631" t="s">
        <v>137</v>
      </c>
      <c r="L1631" t="s">
        <v>4923</v>
      </c>
      <c r="M1631" t="s">
        <v>4924</v>
      </c>
      <c r="N1631">
        <v>5.6840000000000002</v>
      </c>
      <c r="O1631">
        <v>0</v>
      </c>
      <c r="P1631">
        <v>1894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10765.04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3011985</v>
      </c>
      <c r="B1632">
        <v>1</v>
      </c>
      <c r="C1632" t="s">
        <v>75</v>
      </c>
      <c r="D1632" t="s">
        <v>96</v>
      </c>
      <c r="E1632" t="s">
        <v>164</v>
      </c>
      <c r="F1632" t="s">
        <v>4925</v>
      </c>
      <c r="G1632" t="s">
        <v>142</v>
      </c>
      <c r="H1632" t="s">
        <v>61</v>
      </c>
      <c r="I1632" t="s">
        <v>129</v>
      </c>
      <c r="J1632" t="s">
        <v>130</v>
      </c>
      <c r="K1632" t="s">
        <v>131</v>
      </c>
      <c r="L1632" t="s">
        <v>4926</v>
      </c>
      <c r="M1632" t="s">
        <v>4927</v>
      </c>
      <c r="N1632">
        <v>1.7729999999999999</v>
      </c>
      <c r="O1632">
        <v>0</v>
      </c>
      <c r="P1632">
        <v>8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14.18</v>
      </c>
      <c r="W1632">
        <v>0</v>
      </c>
      <c r="X1632">
        <v>0</v>
      </c>
      <c r="Y1632">
        <v>0</v>
      </c>
      <c r="Z1632">
        <v>0</v>
      </c>
    </row>
    <row r="1633" spans="1:26" x14ac:dyDescent="0.3">
      <c r="A1633">
        <v>3007524</v>
      </c>
      <c r="B1633">
        <v>1</v>
      </c>
      <c r="C1633" t="s">
        <v>75</v>
      </c>
      <c r="D1633" t="s">
        <v>90</v>
      </c>
      <c r="E1633" t="s">
        <v>221</v>
      </c>
      <c r="F1633" t="s">
        <v>4928</v>
      </c>
      <c r="G1633" t="s">
        <v>128</v>
      </c>
      <c r="H1633" t="s">
        <v>58</v>
      </c>
      <c r="I1633" t="s">
        <v>129</v>
      </c>
      <c r="J1633" t="s">
        <v>130</v>
      </c>
      <c r="K1633" t="s">
        <v>131</v>
      </c>
      <c r="L1633" t="s">
        <v>4929</v>
      </c>
      <c r="M1633" t="s">
        <v>4930</v>
      </c>
      <c r="N1633">
        <v>0.63400000000000001</v>
      </c>
      <c r="O1633">
        <v>0</v>
      </c>
      <c r="P1633">
        <v>0</v>
      </c>
      <c r="Q1633">
        <v>7</v>
      </c>
      <c r="R1633">
        <v>601</v>
      </c>
      <c r="S1633">
        <v>1</v>
      </c>
      <c r="T1633">
        <v>499</v>
      </c>
      <c r="U1633">
        <v>0</v>
      </c>
      <c r="V1633">
        <v>0</v>
      </c>
      <c r="W1633">
        <v>4.4400000000000004</v>
      </c>
      <c r="X1633">
        <v>380.8</v>
      </c>
      <c r="Y1633">
        <v>0.63</v>
      </c>
      <c r="Z1633">
        <v>316.17</v>
      </c>
    </row>
    <row r="1634" spans="1:26" x14ac:dyDescent="0.3">
      <c r="A1634">
        <v>3013157</v>
      </c>
      <c r="B1634">
        <v>1</v>
      </c>
      <c r="C1634" t="s">
        <v>75</v>
      </c>
      <c r="D1634" t="s">
        <v>104</v>
      </c>
      <c r="E1634" t="s">
        <v>153</v>
      </c>
      <c r="F1634" t="s">
        <v>4931</v>
      </c>
      <c r="G1634" t="s">
        <v>196</v>
      </c>
      <c r="H1634" t="s">
        <v>58</v>
      </c>
      <c r="I1634" t="s">
        <v>129</v>
      </c>
      <c r="J1634" t="s">
        <v>130</v>
      </c>
      <c r="K1634" t="s">
        <v>131</v>
      </c>
      <c r="L1634" t="s">
        <v>4932</v>
      </c>
      <c r="M1634" t="s">
        <v>4933</v>
      </c>
      <c r="N1634">
        <v>4.3</v>
      </c>
      <c r="O1634">
        <v>1</v>
      </c>
      <c r="P1634">
        <v>155</v>
      </c>
      <c r="Q1634">
        <v>0</v>
      </c>
      <c r="R1634">
        <v>0</v>
      </c>
      <c r="S1634">
        <v>0</v>
      </c>
      <c r="T1634">
        <v>0</v>
      </c>
      <c r="U1634">
        <v>4.3</v>
      </c>
      <c r="V1634">
        <v>666.45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3008352</v>
      </c>
      <c r="B1635">
        <v>1</v>
      </c>
      <c r="C1635" t="s">
        <v>75</v>
      </c>
      <c r="D1635" t="s">
        <v>74</v>
      </c>
      <c r="E1635" t="s">
        <v>126</v>
      </c>
      <c r="F1635" t="s">
        <v>4934</v>
      </c>
      <c r="G1635" t="s">
        <v>128</v>
      </c>
      <c r="H1635" t="s">
        <v>58</v>
      </c>
      <c r="I1635" t="s">
        <v>129</v>
      </c>
      <c r="J1635" t="s">
        <v>130</v>
      </c>
      <c r="K1635" t="s">
        <v>131</v>
      </c>
      <c r="L1635" t="s">
        <v>4935</v>
      </c>
      <c r="M1635" t="s">
        <v>4936</v>
      </c>
      <c r="N1635">
        <v>1.909</v>
      </c>
      <c r="O1635">
        <v>0</v>
      </c>
      <c r="P1635">
        <v>0</v>
      </c>
      <c r="Q1635">
        <v>5</v>
      </c>
      <c r="R1635">
        <v>326</v>
      </c>
      <c r="S1635">
        <v>25</v>
      </c>
      <c r="T1635">
        <v>418</v>
      </c>
      <c r="U1635">
        <v>0</v>
      </c>
      <c r="V1635">
        <v>0</v>
      </c>
      <c r="W1635">
        <v>9.5399999999999991</v>
      </c>
      <c r="X1635">
        <v>622.29999999999995</v>
      </c>
      <c r="Y1635">
        <v>47.72</v>
      </c>
      <c r="Z1635">
        <v>797.92</v>
      </c>
    </row>
    <row r="1636" spans="1:26" x14ac:dyDescent="0.3">
      <c r="A1636">
        <v>3008232</v>
      </c>
      <c r="B1636">
        <v>1</v>
      </c>
      <c r="C1636" t="s">
        <v>75</v>
      </c>
      <c r="D1636" t="s">
        <v>86</v>
      </c>
      <c r="E1636" t="s">
        <v>140</v>
      </c>
      <c r="F1636" t="s">
        <v>4937</v>
      </c>
      <c r="G1636" t="s">
        <v>161</v>
      </c>
      <c r="H1636" t="s">
        <v>61</v>
      </c>
      <c r="I1636" t="s">
        <v>129</v>
      </c>
      <c r="J1636" t="s">
        <v>130</v>
      </c>
      <c r="K1636" t="s">
        <v>131</v>
      </c>
      <c r="L1636" t="s">
        <v>4938</v>
      </c>
      <c r="M1636" t="s">
        <v>4939</v>
      </c>
      <c r="N1636">
        <v>7.2889999999999997</v>
      </c>
      <c r="O1636">
        <v>0</v>
      </c>
      <c r="P1636">
        <v>13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94.75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3011967</v>
      </c>
      <c r="B1637">
        <v>1</v>
      </c>
      <c r="C1637" t="s">
        <v>75</v>
      </c>
      <c r="D1637" t="s">
        <v>77</v>
      </c>
      <c r="E1637" t="s">
        <v>126</v>
      </c>
      <c r="F1637" t="s">
        <v>4940</v>
      </c>
      <c r="G1637" t="s">
        <v>128</v>
      </c>
      <c r="H1637" t="s">
        <v>58</v>
      </c>
      <c r="I1637" t="s">
        <v>129</v>
      </c>
      <c r="J1637" t="s">
        <v>130</v>
      </c>
      <c r="K1637" t="s">
        <v>131</v>
      </c>
      <c r="L1637" t="s">
        <v>4941</v>
      </c>
      <c r="M1637" t="s">
        <v>4942</v>
      </c>
      <c r="N1637">
        <v>1.617</v>
      </c>
      <c r="O1637">
        <v>17</v>
      </c>
      <c r="P1637">
        <v>725</v>
      </c>
      <c r="Q1637">
        <v>0</v>
      </c>
      <c r="R1637">
        <v>0</v>
      </c>
      <c r="S1637">
        <v>0</v>
      </c>
      <c r="T1637">
        <v>0</v>
      </c>
      <c r="U1637">
        <v>27.5</v>
      </c>
      <c r="V1637">
        <v>1172.6199999999999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3004637</v>
      </c>
      <c r="B1638">
        <v>1</v>
      </c>
      <c r="C1638" t="s">
        <v>75</v>
      </c>
      <c r="D1638" t="s">
        <v>82</v>
      </c>
      <c r="E1638" t="s">
        <v>169</v>
      </c>
      <c r="F1638" t="s">
        <v>4943</v>
      </c>
      <c r="G1638" t="s">
        <v>136</v>
      </c>
      <c r="H1638" t="s">
        <v>61</v>
      </c>
      <c r="I1638" t="s">
        <v>129</v>
      </c>
      <c r="J1638" t="s">
        <v>130</v>
      </c>
      <c r="K1638" t="s">
        <v>137</v>
      </c>
      <c r="L1638" t="s">
        <v>4944</v>
      </c>
      <c r="M1638" t="s">
        <v>4945</v>
      </c>
      <c r="N1638">
        <v>4.5949999999999998</v>
      </c>
      <c r="O1638">
        <v>0</v>
      </c>
      <c r="P1638">
        <v>55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252.73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3007327</v>
      </c>
      <c r="B1639">
        <v>1</v>
      </c>
      <c r="C1639" t="s">
        <v>75</v>
      </c>
      <c r="D1639" t="s">
        <v>92</v>
      </c>
      <c r="E1639" t="s">
        <v>164</v>
      </c>
      <c r="F1639" t="s">
        <v>4946</v>
      </c>
      <c r="G1639" t="s">
        <v>185</v>
      </c>
      <c r="H1639" t="s">
        <v>61</v>
      </c>
      <c r="I1639" t="s">
        <v>129</v>
      </c>
      <c r="J1639" t="s">
        <v>130</v>
      </c>
      <c r="K1639" t="s">
        <v>131</v>
      </c>
      <c r="L1639" t="s">
        <v>4947</v>
      </c>
      <c r="M1639" t="s">
        <v>4948</v>
      </c>
      <c r="N1639">
        <v>4.3940000000000001</v>
      </c>
      <c r="O1639">
        <v>0</v>
      </c>
      <c r="P1639">
        <v>103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452.54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3002140</v>
      </c>
      <c r="B1640">
        <v>1</v>
      </c>
      <c r="C1640" t="s">
        <v>106</v>
      </c>
      <c r="D1640" t="s">
        <v>122</v>
      </c>
      <c r="E1640" t="s">
        <v>169</v>
      </c>
      <c r="F1640" t="s">
        <v>4949</v>
      </c>
      <c r="G1640" t="s">
        <v>192</v>
      </c>
      <c r="H1640" t="s">
        <v>61</v>
      </c>
      <c r="I1640" t="s">
        <v>129</v>
      </c>
      <c r="J1640" t="s">
        <v>130</v>
      </c>
      <c r="K1640" t="s">
        <v>137</v>
      </c>
      <c r="L1640" t="s">
        <v>4950</v>
      </c>
      <c r="M1640" t="s">
        <v>4951</v>
      </c>
      <c r="N1640">
        <v>7.3810000000000002</v>
      </c>
      <c r="O1640">
        <v>0</v>
      </c>
      <c r="P1640">
        <v>236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1741.88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3013029</v>
      </c>
      <c r="B1641">
        <v>1</v>
      </c>
      <c r="C1641" t="s">
        <v>106</v>
      </c>
      <c r="D1641" t="s">
        <v>107</v>
      </c>
      <c r="E1641" t="s">
        <v>145</v>
      </c>
      <c r="F1641" t="s">
        <v>4952</v>
      </c>
      <c r="G1641" t="s">
        <v>147</v>
      </c>
      <c r="H1641" t="s">
        <v>61</v>
      </c>
      <c r="I1641" t="s">
        <v>129</v>
      </c>
      <c r="J1641" t="s">
        <v>130</v>
      </c>
      <c r="K1641" t="s">
        <v>131</v>
      </c>
      <c r="L1641" t="s">
        <v>4953</v>
      </c>
      <c r="M1641" t="s">
        <v>4954</v>
      </c>
      <c r="N1641">
        <v>1.325</v>
      </c>
      <c r="O1641">
        <v>0</v>
      </c>
      <c r="P1641">
        <v>5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6.62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3013160</v>
      </c>
      <c r="B1642">
        <v>1</v>
      </c>
      <c r="C1642" t="s">
        <v>106</v>
      </c>
      <c r="D1642" t="s">
        <v>111</v>
      </c>
      <c r="E1642" t="s">
        <v>153</v>
      </c>
      <c r="F1642" t="s">
        <v>4955</v>
      </c>
      <c r="G1642" t="s">
        <v>196</v>
      </c>
      <c r="H1642" t="s">
        <v>58</v>
      </c>
      <c r="I1642" t="s">
        <v>129</v>
      </c>
      <c r="J1642" t="s">
        <v>130</v>
      </c>
      <c r="K1642" t="s">
        <v>131</v>
      </c>
      <c r="L1642" t="s">
        <v>4956</v>
      </c>
      <c r="M1642" t="s">
        <v>4957</v>
      </c>
      <c r="N1642">
        <v>2.5960000000000001</v>
      </c>
      <c r="O1642">
        <v>0</v>
      </c>
      <c r="P1642">
        <v>0</v>
      </c>
      <c r="Q1642">
        <v>0</v>
      </c>
      <c r="R1642">
        <v>0</v>
      </c>
      <c r="S1642">
        <v>2</v>
      </c>
      <c r="T1642">
        <v>40</v>
      </c>
      <c r="U1642">
        <v>0</v>
      </c>
      <c r="V1642">
        <v>0</v>
      </c>
      <c r="W1642">
        <v>0</v>
      </c>
      <c r="X1642">
        <v>0</v>
      </c>
      <c r="Y1642">
        <v>5.19</v>
      </c>
      <c r="Z1642">
        <v>103.84</v>
      </c>
    </row>
    <row r="1643" spans="1:26" x14ac:dyDescent="0.3">
      <c r="A1643">
        <v>3012078</v>
      </c>
      <c r="B1643">
        <v>1</v>
      </c>
      <c r="C1643" t="s">
        <v>75</v>
      </c>
      <c r="D1643" t="s">
        <v>82</v>
      </c>
      <c r="E1643" t="s">
        <v>164</v>
      </c>
      <c r="F1643" t="s">
        <v>4958</v>
      </c>
      <c r="G1643" t="s">
        <v>142</v>
      </c>
      <c r="H1643" t="s">
        <v>61</v>
      </c>
      <c r="I1643" t="s">
        <v>129</v>
      </c>
      <c r="J1643" t="s">
        <v>130</v>
      </c>
      <c r="K1643" t="s">
        <v>131</v>
      </c>
      <c r="L1643" t="s">
        <v>4959</v>
      </c>
      <c r="M1643" t="s">
        <v>4960</v>
      </c>
      <c r="N1643">
        <v>1.7989999999999999</v>
      </c>
      <c r="O1643">
        <v>0</v>
      </c>
      <c r="P1643">
        <v>119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214.11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3009570</v>
      </c>
      <c r="B1644">
        <v>1</v>
      </c>
      <c r="C1644" t="s">
        <v>75</v>
      </c>
      <c r="D1644" t="s">
        <v>102</v>
      </c>
      <c r="E1644" t="s">
        <v>221</v>
      </c>
      <c r="F1644" t="s">
        <v>4961</v>
      </c>
      <c r="G1644" t="s">
        <v>128</v>
      </c>
      <c r="H1644" t="s">
        <v>58</v>
      </c>
      <c r="I1644" t="s">
        <v>129</v>
      </c>
      <c r="J1644" t="s">
        <v>130</v>
      </c>
      <c r="K1644" t="s">
        <v>131</v>
      </c>
      <c r="L1644" t="s">
        <v>4962</v>
      </c>
      <c r="M1644" t="s">
        <v>4963</v>
      </c>
      <c r="N1644">
        <v>0.19600000000000001</v>
      </c>
      <c r="O1644">
        <v>12</v>
      </c>
      <c r="P1644">
        <v>74</v>
      </c>
      <c r="Q1644">
        <v>8</v>
      </c>
      <c r="R1644">
        <v>56</v>
      </c>
      <c r="S1644">
        <v>0</v>
      </c>
      <c r="T1644">
        <v>58</v>
      </c>
      <c r="U1644">
        <v>2.35</v>
      </c>
      <c r="V1644">
        <v>14.51</v>
      </c>
      <c r="W1644">
        <v>1.57</v>
      </c>
      <c r="X1644">
        <v>10.98</v>
      </c>
      <c r="Y1644">
        <v>0</v>
      </c>
      <c r="Z1644">
        <v>11.37</v>
      </c>
    </row>
    <row r="1645" spans="1:26" x14ac:dyDescent="0.3">
      <c r="A1645">
        <v>3013059</v>
      </c>
      <c r="B1645">
        <v>1</v>
      </c>
      <c r="C1645" t="s">
        <v>75</v>
      </c>
      <c r="D1645" t="s">
        <v>95</v>
      </c>
      <c r="E1645" t="s">
        <v>145</v>
      </c>
      <c r="F1645" t="s">
        <v>4964</v>
      </c>
      <c r="G1645" t="s">
        <v>206</v>
      </c>
      <c r="H1645" t="s">
        <v>61</v>
      </c>
      <c r="I1645" t="s">
        <v>129</v>
      </c>
      <c r="J1645" t="s">
        <v>130</v>
      </c>
      <c r="K1645" t="s">
        <v>131</v>
      </c>
      <c r="L1645" t="s">
        <v>4965</v>
      </c>
      <c r="M1645" t="s">
        <v>4966</v>
      </c>
      <c r="N1645">
        <v>0.95099999999999996</v>
      </c>
      <c r="O1645">
        <v>0</v>
      </c>
      <c r="P1645">
        <v>12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11.42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3008258</v>
      </c>
      <c r="B1646">
        <v>1</v>
      </c>
      <c r="C1646" t="s">
        <v>75</v>
      </c>
      <c r="D1646" t="s">
        <v>81</v>
      </c>
      <c r="E1646" t="s">
        <v>153</v>
      </c>
      <c r="F1646" t="s">
        <v>4967</v>
      </c>
      <c r="G1646" t="s">
        <v>136</v>
      </c>
      <c r="H1646" t="s">
        <v>58</v>
      </c>
      <c r="I1646" t="s">
        <v>129</v>
      </c>
      <c r="J1646" t="s">
        <v>130</v>
      </c>
      <c r="K1646" t="s">
        <v>137</v>
      </c>
      <c r="L1646" t="s">
        <v>4968</v>
      </c>
      <c r="M1646" t="s">
        <v>4969</v>
      </c>
      <c r="N1646">
        <v>5.7649999999999997</v>
      </c>
      <c r="O1646">
        <v>0</v>
      </c>
      <c r="P1646">
        <v>296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1706.36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3003533</v>
      </c>
      <c r="B1647">
        <v>1</v>
      </c>
      <c r="C1647" t="s">
        <v>75</v>
      </c>
      <c r="D1647" t="s">
        <v>81</v>
      </c>
      <c r="E1647" t="s">
        <v>145</v>
      </c>
      <c r="F1647" t="s">
        <v>385</v>
      </c>
      <c r="G1647" t="s">
        <v>147</v>
      </c>
      <c r="H1647" t="s">
        <v>61</v>
      </c>
      <c r="I1647" t="s">
        <v>129</v>
      </c>
      <c r="J1647" t="s">
        <v>130</v>
      </c>
      <c r="K1647" t="s">
        <v>131</v>
      </c>
      <c r="L1647" t="s">
        <v>4970</v>
      </c>
      <c r="M1647" t="s">
        <v>4971</v>
      </c>
      <c r="N1647">
        <v>2.9020000000000001</v>
      </c>
      <c r="O1647">
        <v>0</v>
      </c>
      <c r="P1647">
        <v>2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5.8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3008366</v>
      </c>
      <c r="B1648">
        <v>1</v>
      </c>
      <c r="C1648" t="s">
        <v>75</v>
      </c>
      <c r="D1648" t="s">
        <v>81</v>
      </c>
      <c r="E1648" t="s">
        <v>140</v>
      </c>
      <c r="F1648" t="s">
        <v>4972</v>
      </c>
      <c r="G1648" t="s">
        <v>192</v>
      </c>
      <c r="H1648" t="s">
        <v>61</v>
      </c>
      <c r="I1648" t="s">
        <v>129</v>
      </c>
      <c r="J1648" t="s">
        <v>130</v>
      </c>
      <c r="K1648" t="s">
        <v>137</v>
      </c>
      <c r="L1648" t="s">
        <v>4973</v>
      </c>
      <c r="M1648" t="s">
        <v>4974</v>
      </c>
      <c r="N1648">
        <v>5.7210000000000001</v>
      </c>
      <c r="O1648">
        <v>0</v>
      </c>
      <c r="P1648">
        <v>157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898.26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3008510</v>
      </c>
      <c r="B1649">
        <v>1</v>
      </c>
      <c r="C1649" t="s">
        <v>75</v>
      </c>
      <c r="D1649" t="s">
        <v>98</v>
      </c>
      <c r="E1649" t="s">
        <v>145</v>
      </c>
      <c r="F1649" t="s">
        <v>4975</v>
      </c>
      <c r="G1649" t="s">
        <v>256</v>
      </c>
      <c r="H1649" t="s">
        <v>61</v>
      </c>
      <c r="I1649" t="s">
        <v>129</v>
      </c>
      <c r="J1649" t="s">
        <v>130</v>
      </c>
      <c r="K1649" t="s">
        <v>131</v>
      </c>
      <c r="L1649" t="s">
        <v>4976</v>
      </c>
      <c r="M1649" t="s">
        <v>4977</v>
      </c>
      <c r="N1649">
        <v>1.8720000000000001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1.87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3008498</v>
      </c>
      <c r="B1650">
        <v>1</v>
      </c>
      <c r="C1650" t="s">
        <v>75</v>
      </c>
      <c r="D1650" t="s">
        <v>83</v>
      </c>
      <c r="E1650" t="s">
        <v>153</v>
      </c>
      <c r="F1650" t="s">
        <v>4978</v>
      </c>
      <c r="G1650" t="s">
        <v>196</v>
      </c>
      <c r="H1650" t="s">
        <v>58</v>
      </c>
      <c r="I1650" t="s">
        <v>129</v>
      </c>
      <c r="J1650" t="s">
        <v>130</v>
      </c>
      <c r="K1650" t="s">
        <v>131</v>
      </c>
      <c r="L1650" t="s">
        <v>4979</v>
      </c>
      <c r="M1650" t="s">
        <v>4980</v>
      </c>
      <c r="N1650">
        <v>8.6280000000000001</v>
      </c>
      <c r="O1650">
        <v>0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8.6300000000000008</v>
      </c>
      <c r="Y1650">
        <v>0</v>
      </c>
      <c r="Z1650">
        <v>0</v>
      </c>
    </row>
    <row r="1651" spans="1:26" x14ac:dyDescent="0.3">
      <c r="A1651">
        <v>3011910</v>
      </c>
      <c r="B1651">
        <v>1</v>
      </c>
      <c r="C1651" t="s">
        <v>106</v>
      </c>
      <c r="D1651" t="s">
        <v>115</v>
      </c>
      <c r="E1651" t="s">
        <v>153</v>
      </c>
      <c r="F1651" t="s">
        <v>4981</v>
      </c>
      <c r="G1651" t="s">
        <v>128</v>
      </c>
      <c r="H1651" t="s">
        <v>58</v>
      </c>
      <c r="I1651" t="s">
        <v>129</v>
      </c>
      <c r="J1651" t="s">
        <v>130</v>
      </c>
      <c r="K1651" t="s">
        <v>131</v>
      </c>
      <c r="L1651" t="s">
        <v>4982</v>
      </c>
      <c r="M1651" t="s">
        <v>4983</v>
      </c>
      <c r="N1651">
        <v>0.75900000000000001</v>
      </c>
      <c r="O1651">
        <v>28</v>
      </c>
      <c r="P1651">
        <v>607</v>
      </c>
      <c r="Q1651">
        <v>0</v>
      </c>
      <c r="R1651">
        <v>0</v>
      </c>
      <c r="S1651">
        <v>0</v>
      </c>
      <c r="T1651">
        <v>0</v>
      </c>
      <c r="U1651">
        <v>21.25</v>
      </c>
      <c r="V1651">
        <v>460.65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3007020</v>
      </c>
      <c r="B1652">
        <v>1</v>
      </c>
      <c r="C1652" t="s">
        <v>106</v>
      </c>
      <c r="D1652" t="s">
        <v>107</v>
      </c>
      <c r="E1652" t="s">
        <v>153</v>
      </c>
      <c r="F1652" t="s">
        <v>4984</v>
      </c>
      <c r="G1652" t="s">
        <v>136</v>
      </c>
      <c r="H1652" t="s">
        <v>58</v>
      </c>
      <c r="I1652" t="s">
        <v>129</v>
      </c>
      <c r="J1652" t="s">
        <v>130</v>
      </c>
      <c r="K1652" t="s">
        <v>137</v>
      </c>
      <c r="L1652" t="s">
        <v>4985</v>
      </c>
      <c r="M1652" t="s">
        <v>4986</v>
      </c>
      <c r="N1652">
        <v>1.415</v>
      </c>
      <c r="O1652">
        <v>0</v>
      </c>
      <c r="P1652">
        <v>456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645.11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3008308</v>
      </c>
      <c r="B1653">
        <v>1</v>
      </c>
      <c r="C1653" t="s">
        <v>106</v>
      </c>
      <c r="D1653" t="s">
        <v>115</v>
      </c>
      <c r="E1653" t="s">
        <v>221</v>
      </c>
      <c r="F1653" t="s">
        <v>4987</v>
      </c>
      <c r="G1653" t="s">
        <v>181</v>
      </c>
      <c r="H1653" t="s">
        <v>58</v>
      </c>
      <c r="I1653" t="s">
        <v>129</v>
      </c>
      <c r="J1653" t="s">
        <v>130</v>
      </c>
      <c r="K1653" t="s">
        <v>137</v>
      </c>
      <c r="L1653" t="s">
        <v>4988</v>
      </c>
      <c r="M1653" t="s">
        <v>4989</v>
      </c>
      <c r="N1653">
        <v>4.4829999999999997</v>
      </c>
      <c r="O1653">
        <v>1</v>
      </c>
      <c r="P1653">
        <v>1271</v>
      </c>
      <c r="Q1653">
        <v>0</v>
      </c>
      <c r="R1653">
        <v>0</v>
      </c>
      <c r="S1653">
        <v>0</v>
      </c>
      <c r="T1653">
        <v>0</v>
      </c>
      <c r="U1653">
        <v>4.4800000000000004</v>
      </c>
      <c r="V1653">
        <v>5697.26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3011927</v>
      </c>
      <c r="B1654">
        <v>1</v>
      </c>
      <c r="C1654" t="s">
        <v>75</v>
      </c>
      <c r="D1654" t="s">
        <v>99</v>
      </c>
      <c r="E1654" t="s">
        <v>140</v>
      </c>
      <c r="F1654" t="s">
        <v>4990</v>
      </c>
      <c r="G1654" t="s">
        <v>142</v>
      </c>
      <c r="H1654" t="s">
        <v>61</v>
      </c>
      <c r="I1654" t="s">
        <v>129</v>
      </c>
      <c r="J1654" t="s">
        <v>130</v>
      </c>
      <c r="K1654" t="s">
        <v>131</v>
      </c>
      <c r="L1654" t="s">
        <v>4991</v>
      </c>
      <c r="M1654" t="s">
        <v>4992</v>
      </c>
      <c r="N1654">
        <v>3.4390000000000001</v>
      </c>
      <c r="O1654">
        <v>0</v>
      </c>
      <c r="P1654">
        <v>3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10.32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3006448</v>
      </c>
      <c r="B1655">
        <v>1</v>
      </c>
      <c r="C1655" t="s">
        <v>106</v>
      </c>
      <c r="D1655" t="s">
        <v>107</v>
      </c>
      <c r="E1655" t="s">
        <v>145</v>
      </c>
      <c r="F1655" t="s">
        <v>4993</v>
      </c>
      <c r="G1655" t="s">
        <v>256</v>
      </c>
      <c r="H1655" t="s">
        <v>61</v>
      </c>
      <c r="I1655" t="s">
        <v>129</v>
      </c>
      <c r="J1655" t="s">
        <v>130</v>
      </c>
      <c r="K1655" t="s">
        <v>131</v>
      </c>
      <c r="L1655" t="s">
        <v>4994</v>
      </c>
      <c r="M1655" t="s">
        <v>4995</v>
      </c>
      <c r="N1655">
        <v>2.6230000000000002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2.62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3008382</v>
      </c>
      <c r="B1656">
        <v>1</v>
      </c>
      <c r="C1656" t="s">
        <v>75</v>
      </c>
      <c r="D1656" t="s">
        <v>81</v>
      </c>
      <c r="E1656" t="s">
        <v>140</v>
      </c>
      <c r="F1656" t="s">
        <v>4996</v>
      </c>
      <c r="G1656" t="s">
        <v>192</v>
      </c>
      <c r="H1656" t="s">
        <v>61</v>
      </c>
      <c r="I1656" t="s">
        <v>129</v>
      </c>
      <c r="J1656" t="s">
        <v>130</v>
      </c>
      <c r="K1656" t="s">
        <v>137</v>
      </c>
      <c r="L1656" t="s">
        <v>4997</v>
      </c>
      <c r="M1656" t="s">
        <v>4998</v>
      </c>
      <c r="N1656">
        <v>6.8449999999999998</v>
      </c>
      <c r="O1656">
        <v>0</v>
      </c>
      <c r="P1656">
        <v>48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328.56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3012492</v>
      </c>
      <c r="B1657">
        <v>1</v>
      </c>
      <c r="C1657" t="s">
        <v>106</v>
      </c>
      <c r="D1657" t="s">
        <v>107</v>
      </c>
      <c r="E1657" t="s">
        <v>164</v>
      </c>
      <c r="F1657" t="s">
        <v>4999</v>
      </c>
      <c r="G1657" t="s">
        <v>185</v>
      </c>
      <c r="H1657" t="s">
        <v>61</v>
      </c>
      <c r="I1657" t="s">
        <v>129</v>
      </c>
      <c r="J1657" t="s">
        <v>130</v>
      </c>
      <c r="K1657" t="s">
        <v>131</v>
      </c>
      <c r="L1657" t="s">
        <v>5000</v>
      </c>
      <c r="M1657" t="s">
        <v>5001</v>
      </c>
      <c r="N1657">
        <v>1.337</v>
      </c>
      <c r="O1657">
        <v>0</v>
      </c>
      <c r="P1657">
        <v>150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200.6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3012006</v>
      </c>
      <c r="B1658">
        <v>1</v>
      </c>
      <c r="C1658" t="s">
        <v>75</v>
      </c>
      <c r="D1658" t="s">
        <v>97</v>
      </c>
      <c r="E1658" t="s">
        <v>145</v>
      </c>
      <c r="F1658" t="s">
        <v>5002</v>
      </c>
      <c r="G1658" t="s">
        <v>378</v>
      </c>
      <c r="H1658" t="s">
        <v>61</v>
      </c>
      <c r="I1658" t="s">
        <v>129</v>
      </c>
      <c r="J1658" t="s">
        <v>59</v>
      </c>
      <c r="K1658" t="s">
        <v>131</v>
      </c>
      <c r="L1658" t="s">
        <v>5003</v>
      </c>
      <c r="M1658" t="s">
        <v>5004</v>
      </c>
      <c r="N1658">
        <v>4.7729999999999997</v>
      </c>
      <c r="O1658">
        <v>0</v>
      </c>
      <c r="P1658">
        <v>9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42.95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3007306</v>
      </c>
      <c r="B1659">
        <v>1</v>
      </c>
      <c r="C1659" t="s">
        <v>106</v>
      </c>
      <c r="D1659" t="s">
        <v>121</v>
      </c>
      <c r="E1659" t="s">
        <v>221</v>
      </c>
      <c r="F1659" t="s">
        <v>4336</v>
      </c>
      <c r="G1659" t="s">
        <v>136</v>
      </c>
      <c r="H1659" t="s">
        <v>58</v>
      </c>
      <c r="I1659" t="s">
        <v>129</v>
      </c>
      <c r="J1659" t="s">
        <v>130</v>
      </c>
      <c r="K1659" t="s">
        <v>137</v>
      </c>
      <c r="L1659" t="s">
        <v>5005</v>
      </c>
      <c r="M1659" t="s">
        <v>5006</v>
      </c>
      <c r="N1659">
        <v>0.38500000000000001</v>
      </c>
      <c r="O1659">
        <v>1</v>
      </c>
      <c r="P1659">
        <v>3047</v>
      </c>
      <c r="Q1659">
        <v>0</v>
      </c>
      <c r="R1659">
        <v>0</v>
      </c>
      <c r="S1659">
        <v>0</v>
      </c>
      <c r="T1659">
        <v>0</v>
      </c>
      <c r="U1659">
        <v>0.39</v>
      </c>
      <c r="V1659">
        <v>1173.94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3012693</v>
      </c>
      <c r="B1660">
        <v>1</v>
      </c>
      <c r="C1660" t="s">
        <v>75</v>
      </c>
      <c r="D1660" t="s">
        <v>94</v>
      </c>
      <c r="E1660" t="s">
        <v>126</v>
      </c>
      <c r="F1660" t="s">
        <v>5007</v>
      </c>
      <c r="G1660" t="s">
        <v>128</v>
      </c>
      <c r="H1660" t="s">
        <v>58</v>
      </c>
      <c r="I1660" t="s">
        <v>129</v>
      </c>
      <c r="J1660" t="s">
        <v>130</v>
      </c>
      <c r="K1660" t="s">
        <v>131</v>
      </c>
      <c r="L1660" t="s">
        <v>5008</v>
      </c>
      <c r="M1660" t="s">
        <v>5009</v>
      </c>
      <c r="N1660">
        <v>0.86</v>
      </c>
      <c r="O1660">
        <v>0</v>
      </c>
      <c r="P1660">
        <v>0</v>
      </c>
      <c r="Q1660">
        <v>4</v>
      </c>
      <c r="R1660">
        <v>836</v>
      </c>
      <c r="S1660">
        <v>1</v>
      </c>
      <c r="T1660">
        <v>455</v>
      </c>
      <c r="U1660">
        <v>0</v>
      </c>
      <c r="V1660">
        <v>0</v>
      </c>
      <c r="W1660">
        <v>3.44</v>
      </c>
      <c r="X1660">
        <v>718.73</v>
      </c>
      <c r="Y1660">
        <v>0.86</v>
      </c>
      <c r="Z1660">
        <v>391.17</v>
      </c>
    </row>
    <row r="1661" spans="1:26" x14ac:dyDescent="0.3">
      <c r="A1661">
        <v>3006917</v>
      </c>
      <c r="B1661">
        <v>1</v>
      </c>
      <c r="C1661" t="s">
        <v>75</v>
      </c>
      <c r="D1661" t="s">
        <v>91</v>
      </c>
      <c r="E1661" t="s">
        <v>164</v>
      </c>
      <c r="F1661" t="s">
        <v>5010</v>
      </c>
      <c r="G1661" t="s">
        <v>161</v>
      </c>
      <c r="H1661" t="s">
        <v>61</v>
      </c>
      <c r="I1661" t="s">
        <v>129</v>
      </c>
      <c r="J1661" t="s">
        <v>130</v>
      </c>
      <c r="K1661" t="s">
        <v>131</v>
      </c>
      <c r="L1661" t="s">
        <v>5011</v>
      </c>
      <c r="M1661" t="s">
        <v>5012</v>
      </c>
      <c r="N1661">
        <v>3.1890000000000001</v>
      </c>
      <c r="O1661">
        <v>0</v>
      </c>
      <c r="P1661">
        <v>157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500.62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3013012</v>
      </c>
      <c r="B1662">
        <v>1</v>
      </c>
      <c r="C1662" t="s">
        <v>106</v>
      </c>
      <c r="D1662" t="s">
        <v>120</v>
      </c>
      <c r="E1662" t="s">
        <v>153</v>
      </c>
      <c r="F1662" t="s">
        <v>5013</v>
      </c>
      <c r="G1662" t="s">
        <v>746</v>
      </c>
      <c r="H1662" t="s">
        <v>58</v>
      </c>
      <c r="I1662" t="s">
        <v>129</v>
      </c>
      <c r="J1662" t="s">
        <v>130</v>
      </c>
      <c r="K1662" t="s">
        <v>131</v>
      </c>
      <c r="L1662" t="s">
        <v>5014</v>
      </c>
      <c r="M1662" t="s">
        <v>5015</v>
      </c>
      <c r="N1662">
        <v>1.855</v>
      </c>
      <c r="O1662">
        <v>0</v>
      </c>
      <c r="P1662">
        <v>5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9.27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3012579</v>
      </c>
      <c r="B1663">
        <v>1</v>
      </c>
      <c r="C1663" t="s">
        <v>75</v>
      </c>
      <c r="D1663" t="s">
        <v>95</v>
      </c>
      <c r="E1663" t="s">
        <v>164</v>
      </c>
      <c r="F1663" t="s">
        <v>5016</v>
      </c>
      <c r="G1663" t="s">
        <v>142</v>
      </c>
      <c r="H1663" t="s">
        <v>61</v>
      </c>
      <c r="I1663" t="s">
        <v>129</v>
      </c>
      <c r="J1663" t="s">
        <v>130</v>
      </c>
      <c r="K1663" t="s">
        <v>131</v>
      </c>
      <c r="L1663" t="s">
        <v>5017</v>
      </c>
      <c r="M1663" t="s">
        <v>5018</v>
      </c>
      <c r="N1663">
        <v>0.98399999999999999</v>
      </c>
      <c r="O1663">
        <v>0</v>
      </c>
      <c r="P1663">
        <v>124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122.02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3012584</v>
      </c>
      <c r="B1664">
        <v>1</v>
      </c>
      <c r="C1664" t="s">
        <v>75</v>
      </c>
      <c r="D1664" t="s">
        <v>104</v>
      </c>
      <c r="E1664" t="s">
        <v>164</v>
      </c>
      <c r="F1664" t="s">
        <v>5019</v>
      </c>
      <c r="G1664" t="s">
        <v>185</v>
      </c>
      <c r="H1664" t="s">
        <v>61</v>
      </c>
      <c r="I1664" t="s">
        <v>129</v>
      </c>
      <c r="J1664" t="s">
        <v>130</v>
      </c>
      <c r="K1664" t="s">
        <v>131</v>
      </c>
      <c r="L1664" t="s">
        <v>5020</v>
      </c>
      <c r="M1664" t="s">
        <v>2188</v>
      </c>
      <c r="N1664">
        <v>4.3460000000000001</v>
      </c>
      <c r="O1664">
        <v>0</v>
      </c>
      <c r="P1664">
        <v>12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52.15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3004717</v>
      </c>
      <c r="B1665">
        <v>1</v>
      </c>
      <c r="C1665" t="s">
        <v>106</v>
      </c>
      <c r="D1665" t="s">
        <v>109</v>
      </c>
      <c r="E1665" t="s">
        <v>153</v>
      </c>
      <c r="F1665" t="s">
        <v>5021</v>
      </c>
      <c r="G1665" t="s">
        <v>192</v>
      </c>
      <c r="H1665" t="s">
        <v>58</v>
      </c>
      <c r="I1665" t="s">
        <v>129</v>
      </c>
      <c r="J1665" t="s">
        <v>130</v>
      </c>
      <c r="K1665" t="s">
        <v>137</v>
      </c>
      <c r="L1665" t="s">
        <v>5022</v>
      </c>
      <c r="M1665" t="s">
        <v>5023</v>
      </c>
      <c r="N1665">
        <v>4.18</v>
      </c>
      <c r="O1665">
        <v>0</v>
      </c>
      <c r="P1665">
        <v>0</v>
      </c>
      <c r="Q1665">
        <v>0</v>
      </c>
      <c r="R1665">
        <v>0</v>
      </c>
      <c r="S1665">
        <v>3</v>
      </c>
      <c r="T1665">
        <v>550</v>
      </c>
      <c r="U1665">
        <v>0</v>
      </c>
      <c r="V1665">
        <v>0</v>
      </c>
      <c r="W1665">
        <v>0</v>
      </c>
      <c r="X1665">
        <v>0</v>
      </c>
      <c r="Y1665">
        <v>12.54</v>
      </c>
      <c r="Z1665">
        <v>2298.98</v>
      </c>
    </row>
    <row r="1666" spans="1:26" x14ac:dyDescent="0.3">
      <c r="A1666">
        <v>3009429</v>
      </c>
      <c r="B1666">
        <v>2</v>
      </c>
      <c r="C1666" t="s">
        <v>106</v>
      </c>
      <c r="D1666" t="s">
        <v>120</v>
      </c>
      <c r="E1666" t="s">
        <v>126</v>
      </c>
      <c r="F1666" t="s">
        <v>5024</v>
      </c>
      <c r="G1666" t="s">
        <v>196</v>
      </c>
      <c r="H1666" t="s">
        <v>58</v>
      </c>
      <c r="I1666" t="s">
        <v>129</v>
      </c>
      <c r="J1666" t="s">
        <v>130</v>
      </c>
      <c r="K1666" t="s">
        <v>131</v>
      </c>
      <c r="L1666" t="s">
        <v>5025</v>
      </c>
      <c r="M1666" t="s">
        <v>5026</v>
      </c>
      <c r="N1666">
        <v>0.98199999999999998</v>
      </c>
      <c r="O1666">
        <v>106</v>
      </c>
      <c r="P1666">
        <v>197</v>
      </c>
      <c r="Q1666">
        <v>0</v>
      </c>
      <c r="R1666">
        <v>0</v>
      </c>
      <c r="S1666">
        <v>0</v>
      </c>
      <c r="T1666">
        <v>0</v>
      </c>
      <c r="U1666">
        <v>104.1</v>
      </c>
      <c r="V1666">
        <v>193.48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3006969</v>
      </c>
      <c r="B1667">
        <v>1</v>
      </c>
      <c r="C1667" t="s">
        <v>75</v>
      </c>
      <c r="D1667" t="s">
        <v>90</v>
      </c>
      <c r="E1667" t="s">
        <v>169</v>
      </c>
      <c r="F1667" t="s">
        <v>5027</v>
      </c>
      <c r="G1667" t="s">
        <v>166</v>
      </c>
      <c r="H1667" t="s">
        <v>61</v>
      </c>
      <c r="I1667" t="s">
        <v>129</v>
      </c>
      <c r="J1667" t="s">
        <v>130</v>
      </c>
      <c r="K1667" t="s">
        <v>131</v>
      </c>
      <c r="L1667" t="s">
        <v>5028</v>
      </c>
      <c r="M1667" t="s">
        <v>5029</v>
      </c>
      <c r="N1667">
        <v>2.4079999999999999</v>
      </c>
      <c r="O1667">
        <v>0</v>
      </c>
      <c r="P1667">
        <v>0</v>
      </c>
      <c r="Q1667">
        <v>0</v>
      </c>
      <c r="R1667">
        <v>170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409.38</v>
      </c>
      <c r="Y1667">
        <v>0</v>
      </c>
      <c r="Z1667">
        <v>0</v>
      </c>
    </row>
    <row r="1668" spans="1:26" x14ac:dyDescent="0.3">
      <c r="A1668">
        <v>3012499</v>
      </c>
      <c r="B1668">
        <v>1</v>
      </c>
      <c r="C1668" t="s">
        <v>75</v>
      </c>
      <c r="D1668" t="s">
        <v>100</v>
      </c>
      <c r="E1668" t="s">
        <v>140</v>
      </c>
      <c r="F1668" t="s">
        <v>5030</v>
      </c>
      <c r="G1668" t="s">
        <v>142</v>
      </c>
      <c r="H1668" t="s">
        <v>61</v>
      </c>
      <c r="I1668" t="s">
        <v>129</v>
      </c>
      <c r="J1668" t="s">
        <v>130</v>
      </c>
      <c r="K1668" t="s">
        <v>131</v>
      </c>
      <c r="L1668" t="s">
        <v>5031</v>
      </c>
      <c r="M1668" t="s">
        <v>5032</v>
      </c>
      <c r="N1668">
        <v>2.1960000000000002</v>
      </c>
      <c r="O1668">
        <v>0</v>
      </c>
      <c r="P1668">
        <v>15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32.94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3006493</v>
      </c>
      <c r="B1669">
        <v>1</v>
      </c>
      <c r="C1669" t="s">
        <v>75</v>
      </c>
      <c r="D1669" t="s">
        <v>95</v>
      </c>
      <c r="E1669" t="s">
        <v>145</v>
      </c>
      <c r="F1669" t="s">
        <v>5033</v>
      </c>
      <c r="G1669" t="s">
        <v>147</v>
      </c>
      <c r="H1669" t="s">
        <v>61</v>
      </c>
      <c r="I1669" t="s">
        <v>129</v>
      </c>
      <c r="J1669" t="s">
        <v>130</v>
      </c>
      <c r="K1669" t="s">
        <v>131</v>
      </c>
      <c r="L1669" t="s">
        <v>5034</v>
      </c>
      <c r="M1669" t="s">
        <v>5035</v>
      </c>
      <c r="N1669">
        <v>0.92300000000000004</v>
      </c>
      <c r="O1669">
        <v>0</v>
      </c>
      <c r="P1669">
        <v>3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2.77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3011923</v>
      </c>
      <c r="B1670">
        <v>1</v>
      </c>
      <c r="C1670" t="s">
        <v>75</v>
      </c>
      <c r="D1670" t="s">
        <v>103</v>
      </c>
      <c r="E1670" t="s">
        <v>169</v>
      </c>
      <c r="F1670" t="s">
        <v>5036</v>
      </c>
      <c r="G1670" t="s">
        <v>171</v>
      </c>
      <c r="H1670" t="s">
        <v>61</v>
      </c>
      <c r="I1670" t="s">
        <v>129</v>
      </c>
      <c r="J1670" t="s">
        <v>130</v>
      </c>
      <c r="K1670" t="s">
        <v>131</v>
      </c>
      <c r="L1670" t="s">
        <v>5037</v>
      </c>
      <c r="M1670" t="s">
        <v>5038</v>
      </c>
      <c r="N1670">
        <v>1.4770000000000001</v>
      </c>
      <c r="O1670">
        <v>0</v>
      </c>
      <c r="P1670">
        <v>138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203.78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3000075</v>
      </c>
      <c r="B1671">
        <v>1</v>
      </c>
      <c r="C1671" t="s">
        <v>75</v>
      </c>
      <c r="D1671" t="s">
        <v>93</v>
      </c>
      <c r="E1671" t="s">
        <v>153</v>
      </c>
      <c r="F1671" t="s">
        <v>5039</v>
      </c>
      <c r="G1671" t="s">
        <v>192</v>
      </c>
      <c r="H1671" t="s">
        <v>58</v>
      </c>
      <c r="I1671" t="s">
        <v>129</v>
      </c>
      <c r="J1671" t="s">
        <v>130</v>
      </c>
      <c r="K1671" t="s">
        <v>137</v>
      </c>
      <c r="L1671" t="s">
        <v>5040</v>
      </c>
      <c r="M1671" t="s">
        <v>5041</v>
      </c>
      <c r="N1671">
        <v>4.9390000000000001</v>
      </c>
      <c r="O1671">
        <v>0</v>
      </c>
      <c r="P1671">
        <v>0</v>
      </c>
      <c r="Q1671">
        <v>0</v>
      </c>
      <c r="R1671">
        <v>23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113.59</v>
      </c>
      <c r="Y1671">
        <v>0</v>
      </c>
      <c r="Z1671">
        <v>0</v>
      </c>
    </row>
    <row r="1672" spans="1:26" x14ac:dyDescent="0.3">
      <c r="A1672">
        <v>3007244</v>
      </c>
      <c r="B1672">
        <v>1</v>
      </c>
      <c r="C1672" t="s">
        <v>75</v>
      </c>
      <c r="D1672" t="s">
        <v>74</v>
      </c>
      <c r="E1672" t="s">
        <v>134</v>
      </c>
      <c r="F1672" t="s">
        <v>5042</v>
      </c>
      <c r="G1672" t="s">
        <v>2610</v>
      </c>
      <c r="H1672" t="s">
        <v>56</v>
      </c>
      <c r="I1672" t="s">
        <v>129</v>
      </c>
      <c r="J1672" t="s">
        <v>130</v>
      </c>
      <c r="K1672" t="s">
        <v>137</v>
      </c>
      <c r="L1672" t="s">
        <v>5043</v>
      </c>
      <c r="M1672" t="s">
        <v>5044</v>
      </c>
      <c r="N1672">
        <v>2.1429999999999998</v>
      </c>
      <c r="O1672">
        <v>0</v>
      </c>
      <c r="P1672">
        <v>0</v>
      </c>
      <c r="Q1672">
        <v>13</v>
      </c>
      <c r="R1672">
        <v>1189</v>
      </c>
      <c r="S1672">
        <v>31</v>
      </c>
      <c r="T1672">
        <v>375</v>
      </c>
      <c r="U1672">
        <v>0</v>
      </c>
      <c r="V1672">
        <v>0</v>
      </c>
      <c r="W1672">
        <v>27.86</v>
      </c>
      <c r="X1672">
        <v>2547.67</v>
      </c>
      <c r="Y1672">
        <v>66.42</v>
      </c>
      <c r="Z1672">
        <v>803.51</v>
      </c>
    </row>
    <row r="1673" spans="1:26" x14ac:dyDescent="0.3">
      <c r="A1673">
        <v>3010398</v>
      </c>
      <c r="B1673">
        <v>1</v>
      </c>
      <c r="C1673" t="s">
        <v>75</v>
      </c>
      <c r="D1673" t="s">
        <v>97</v>
      </c>
      <c r="E1673" t="s">
        <v>169</v>
      </c>
      <c r="F1673" t="s">
        <v>5045</v>
      </c>
      <c r="G1673" t="s">
        <v>192</v>
      </c>
      <c r="H1673" t="s">
        <v>61</v>
      </c>
      <c r="I1673" t="s">
        <v>129</v>
      </c>
      <c r="J1673" t="s">
        <v>130</v>
      </c>
      <c r="K1673" t="s">
        <v>137</v>
      </c>
      <c r="L1673" t="s">
        <v>5046</v>
      </c>
      <c r="M1673" t="s">
        <v>5047</v>
      </c>
      <c r="N1673">
        <v>8.7119999999999997</v>
      </c>
      <c r="O1673">
        <v>0</v>
      </c>
      <c r="P1673">
        <v>319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2779.2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3007157</v>
      </c>
      <c r="B1674">
        <v>1</v>
      </c>
      <c r="C1674" t="s">
        <v>75</v>
      </c>
      <c r="D1674" t="s">
        <v>92</v>
      </c>
      <c r="E1674" t="s">
        <v>164</v>
      </c>
      <c r="F1674" t="s">
        <v>5048</v>
      </c>
      <c r="G1674" t="s">
        <v>185</v>
      </c>
      <c r="H1674" t="s">
        <v>61</v>
      </c>
      <c r="I1674" t="s">
        <v>129</v>
      </c>
      <c r="J1674" t="s">
        <v>130</v>
      </c>
      <c r="K1674" t="s">
        <v>131</v>
      </c>
      <c r="L1674" t="s">
        <v>5049</v>
      </c>
      <c r="M1674" t="s">
        <v>5050</v>
      </c>
      <c r="N1674">
        <v>1.921</v>
      </c>
      <c r="O1674">
        <v>0</v>
      </c>
      <c r="P1674">
        <v>33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63.38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3001190</v>
      </c>
      <c r="B1675">
        <v>1</v>
      </c>
      <c r="C1675" t="s">
        <v>106</v>
      </c>
      <c r="D1675" t="s">
        <v>115</v>
      </c>
      <c r="E1675" t="s">
        <v>126</v>
      </c>
      <c r="F1675" t="s">
        <v>5051</v>
      </c>
      <c r="G1675" t="s">
        <v>136</v>
      </c>
      <c r="H1675" t="s">
        <v>58</v>
      </c>
      <c r="I1675" t="s">
        <v>129</v>
      </c>
      <c r="J1675" t="s">
        <v>130</v>
      </c>
      <c r="K1675" t="s">
        <v>137</v>
      </c>
      <c r="L1675" t="s">
        <v>5052</v>
      </c>
      <c r="M1675" t="s">
        <v>5053</v>
      </c>
      <c r="N1675">
        <v>3.827</v>
      </c>
      <c r="O1675">
        <v>2</v>
      </c>
      <c r="P1675">
        <v>11</v>
      </c>
      <c r="Q1675">
        <v>0</v>
      </c>
      <c r="R1675">
        <v>0</v>
      </c>
      <c r="S1675">
        <v>5</v>
      </c>
      <c r="T1675">
        <v>33</v>
      </c>
      <c r="U1675">
        <v>7.65</v>
      </c>
      <c r="V1675">
        <v>42.1</v>
      </c>
      <c r="W1675">
        <v>0</v>
      </c>
      <c r="X1675">
        <v>0</v>
      </c>
      <c r="Y1675">
        <v>19.13</v>
      </c>
      <c r="Z1675">
        <v>126.29</v>
      </c>
    </row>
    <row r="1676" spans="1:26" x14ac:dyDescent="0.3">
      <c r="A1676">
        <v>3013065</v>
      </c>
      <c r="B1676">
        <v>1</v>
      </c>
      <c r="C1676" t="s">
        <v>75</v>
      </c>
      <c r="D1676" t="s">
        <v>92</v>
      </c>
      <c r="E1676" t="s">
        <v>126</v>
      </c>
      <c r="F1676" t="s">
        <v>5054</v>
      </c>
      <c r="G1676" t="s">
        <v>128</v>
      </c>
      <c r="H1676" t="s">
        <v>58</v>
      </c>
      <c r="I1676" t="s">
        <v>129</v>
      </c>
      <c r="J1676" t="s">
        <v>130</v>
      </c>
      <c r="K1676" t="s">
        <v>131</v>
      </c>
      <c r="L1676" t="s">
        <v>5055</v>
      </c>
      <c r="M1676" t="s">
        <v>5056</v>
      </c>
      <c r="N1676">
        <v>0.85199999999999998</v>
      </c>
      <c r="O1676">
        <v>30</v>
      </c>
      <c r="P1676">
        <v>426</v>
      </c>
      <c r="Q1676">
        <v>0</v>
      </c>
      <c r="R1676">
        <v>0</v>
      </c>
      <c r="S1676">
        <v>0</v>
      </c>
      <c r="T1676">
        <v>0</v>
      </c>
      <c r="U1676">
        <v>25.55</v>
      </c>
      <c r="V1676">
        <v>362.81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3003767</v>
      </c>
      <c r="B1677">
        <v>1</v>
      </c>
      <c r="C1677" t="s">
        <v>106</v>
      </c>
      <c r="D1677" t="s">
        <v>117</v>
      </c>
      <c r="E1677" t="s">
        <v>140</v>
      </c>
      <c r="F1677" t="s">
        <v>5057</v>
      </c>
      <c r="G1677" t="s">
        <v>161</v>
      </c>
      <c r="H1677" t="s">
        <v>61</v>
      </c>
      <c r="I1677" t="s">
        <v>129</v>
      </c>
      <c r="J1677" t="s">
        <v>130</v>
      </c>
      <c r="K1677" t="s">
        <v>131</v>
      </c>
      <c r="L1677" t="s">
        <v>5058</v>
      </c>
      <c r="M1677" t="s">
        <v>5059</v>
      </c>
      <c r="N1677">
        <v>1.0549999999999999</v>
      </c>
      <c r="O1677">
        <v>0</v>
      </c>
      <c r="P1677">
        <v>9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9.5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3000090</v>
      </c>
      <c r="B1678">
        <v>1</v>
      </c>
      <c r="C1678" t="s">
        <v>106</v>
      </c>
      <c r="D1678" t="s">
        <v>122</v>
      </c>
      <c r="E1678" t="s">
        <v>169</v>
      </c>
      <c r="F1678" t="s">
        <v>4949</v>
      </c>
      <c r="G1678" t="s">
        <v>192</v>
      </c>
      <c r="H1678" t="s">
        <v>61</v>
      </c>
      <c r="I1678" t="s">
        <v>129</v>
      </c>
      <c r="J1678" t="s">
        <v>130</v>
      </c>
      <c r="K1678" t="s">
        <v>137</v>
      </c>
      <c r="L1678" t="s">
        <v>5060</v>
      </c>
      <c r="M1678" t="s">
        <v>5061</v>
      </c>
      <c r="N1678">
        <v>7.9560000000000004</v>
      </c>
      <c r="O1678">
        <v>0</v>
      </c>
      <c r="P1678">
        <v>236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1877.58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3009501</v>
      </c>
      <c r="B1679">
        <v>1</v>
      </c>
      <c r="C1679" t="s">
        <v>75</v>
      </c>
      <c r="D1679" t="s">
        <v>81</v>
      </c>
      <c r="E1679" t="s">
        <v>145</v>
      </c>
      <c r="F1679" t="s">
        <v>4133</v>
      </c>
      <c r="G1679" t="s">
        <v>206</v>
      </c>
      <c r="H1679" t="s">
        <v>61</v>
      </c>
      <c r="I1679" t="s">
        <v>129</v>
      </c>
      <c r="J1679" t="s">
        <v>130</v>
      </c>
      <c r="K1679" t="s">
        <v>131</v>
      </c>
      <c r="L1679" t="s">
        <v>5062</v>
      </c>
      <c r="M1679" t="s">
        <v>5063</v>
      </c>
      <c r="N1679">
        <v>2.0419999999999998</v>
      </c>
      <c r="O1679">
        <v>0</v>
      </c>
      <c r="P1679">
        <v>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4.08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3008376</v>
      </c>
      <c r="B1680">
        <v>1</v>
      </c>
      <c r="C1680" t="s">
        <v>75</v>
      </c>
      <c r="D1680" t="s">
        <v>83</v>
      </c>
      <c r="E1680" t="s">
        <v>126</v>
      </c>
      <c r="F1680" t="s">
        <v>3246</v>
      </c>
      <c r="G1680" t="s">
        <v>136</v>
      </c>
      <c r="H1680" t="s">
        <v>58</v>
      </c>
      <c r="I1680" t="s">
        <v>129</v>
      </c>
      <c r="J1680" t="s">
        <v>130</v>
      </c>
      <c r="K1680" t="s">
        <v>137</v>
      </c>
      <c r="L1680" t="s">
        <v>5064</v>
      </c>
      <c r="M1680" t="s">
        <v>5065</v>
      </c>
      <c r="N1680">
        <v>9.9359999999999999</v>
      </c>
      <c r="O1680">
        <v>0</v>
      </c>
      <c r="P1680">
        <v>0</v>
      </c>
      <c r="Q1680">
        <v>2</v>
      </c>
      <c r="R1680">
        <v>49</v>
      </c>
      <c r="S1680">
        <v>0</v>
      </c>
      <c r="T1680">
        <v>0</v>
      </c>
      <c r="U1680">
        <v>0</v>
      </c>
      <c r="V1680">
        <v>0</v>
      </c>
      <c r="W1680">
        <v>19.87</v>
      </c>
      <c r="X1680">
        <v>486.85</v>
      </c>
      <c r="Y1680">
        <v>0</v>
      </c>
      <c r="Z1680">
        <v>0</v>
      </c>
    </row>
    <row r="1681" spans="1:26" x14ac:dyDescent="0.3">
      <c r="A1681">
        <v>3009650</v>
      </c>
      <c r="B1681">
        <v>1</v>
      </c>
      <c r="C1681" t="s">
        <v>75</v>
      </c>
      <c r="D1681" t="s">
        <v>94</v>
      </c>
      <c r="E1681" t="s">
        <v>169</v>
      </c>
      <c r="F1681" t="s">
        <v>5066</v>
      </c>
      <c r="G1681" t="s">
        <v>161</v>
      </c>
      <c r="H1681" t="s">
        <v>61</v>
      </c>
      <c r="I1681" t="s">
        <v>129</v>
      </c>
      <c r="J1681" t="s">
        <v>130</v>
      </c>
      <c r="K1681" t="s">
        <v>131</v>
      </c>
      <c r="L1681" t="s">
        <v>5067</v>
      </c>
      <c r="M1681" t="s">
        <v>5068</v>
      </c>
      <c r="N1681">
        <v>1.607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40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64.260000000000005</v>
      </c>
    </row>
    <row r="1682" spans="1:26" x14ac:dyDescent="0.3">
      <c r="A1682">
        <v>3007513</v>
      </c>
      <c r="B1682">
        <v>1</v>
      </c>
      <c r="C1682" t="s">
        <v>106</v>
      </c>
      <c r="D1682" t="s">
        <v>121</v>
      </c>
      <c r="E1682" t="s">
        <v>126</v>
      </c>
      <c r="F1682" t="s">
        <v>841</v>
      </c>
      <c r="G1682" t="s">
        <v>128</v>
      </c>
      <c r="H1682" t="s">
        <v>58</v>
      </c>
      <c r="I1682" t="s">
        <v>129</v>
      </c>
      <c r="J1682" t="s">
        <v>130</v>
      </c>
      <c r="K1682" t="s">
        <v>131</v>
      </c>
      <c r="L1682" t="s">
        <v>5069</v>
      </c>
      <c r="M1682" t="s">
        <v>5070</v>
      </c>
      <c r="N1682">
        <v>0.55300000000000005</v>
      </c>
      <c r="O1682">
        <v>0</v>
      </c>
      <c r="P1682">
        <v>136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75.16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3007241</v>
      </c>
      <c r="B1683">
        <v>1</v>
      </c>
      <c r="C1683" t="s">
        <v>106</v>
      </c>
      <c r="D1683" t="s">
        <v>117</v>
      </c>
      <c r="E1683" t="s">
        <v>145</v>
      </c>
      <c r="F1683" t="s">
        <v>5071</v>
      </c>
      <c r="G1683" t="s">
        <v>256</v>
      </c>
      <c r="H1683" t="s">
        <v>61</v>
      </c>
      <c r="I1683" t="s">
        <v>129</v>
      </c>
      <c r="J1683" t="s">
        <v>130</v>
      </c>
      <c r="K1683" t="s">
        <v>131</v>
      </c>
      <c r="L1683" t="s">
        <v>5072</v>
      </c>
      <c r="M1683" t="s">
        <v>5073</v>
      </c>
      <c r="N1683">
        <v>1.41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1.41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3008471</v>
      </c>
      <c r="B1684">
        <v>1</v>
      </c>
      <c r="C1684" t="s">
        <v>75</v>
      </c>
      <c r="D1684" t="s">
        <v>83</v>
      </c>
      <c r="E1684" t="s">
        <v>145</v>
      </c>
      <c r="F1684" t="s">
        <v>5074</v>
      </c>
      <c r="G1684" t="s">
        <v>206</v>
      </c>
      <c r="H1684" t="s">
        <v>61</v>
      </c>
      <c r="I1684" t="s">
        <v>129</v>
      </c>
      <c r="J1684" t="s">
        <v>130</v>
      </c>
      <c r="K1684" t="s">
        <v>131</v>
      </c>
      <c r="L1684" t="s">
        <v>5075</v>
      </c>
      <c r="M1684" t="s">
        <v>5076</v>
      </c>
      <c r="N1684">
        <v>3.7949999999999999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3.8</v>
      </c>
      <c r="Y1684">
        <v>0</v>
      </c>
      <c r="Z1684">
        <v>0</v>
      </c>
    </row>
    <row r="1685" spans="1:26" x14ac:dyDescent="0.3">
      <c r="A1685">
        <v>3012491</v>
      </c>
      <c r="B1685">
        <v>1</v>
      </c>
      <c r="C1685" t="s">
        <v>75</v>
      </c>
      <c r="D1685" t="s">
        <v>103</v>
      </c>
      <c r="E1685" t="s">
        <v>145</v>
      </c>
      <c r="F1685" t="s">
        <v>5077</v>
      </c>
      <c r="G1685" t="s">
        <v>147</v>
      </c>
      <c r="H1685" t="s">
        <v>61</v>
      </c>
      <c r="I1685" t="s">
        <v>129</v>
      </c>
      <c r="J1685" t="s">
        <v>130</v>
      </c>
      <c r="K1685" t="s">
        <v>131</v>
      </c>
      <c r="L1685" t="s">
        <v>5078</v>
      </c>
      <c r="M1685" t="s">
        <v>5079</v>
      </c>
      <c r="N1685">
        <v>4.6929999999999996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4.6900000000000004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3001546</v>
      </c>
      <c r="B1686">
        <v>1</v>
      </c>
      <c r="C1686" t="s">
        <v>106</v>
      </c>
      <c r="D1686" t="s">
        <v>118</v>
      </c>
      <c r="E1686" t="s">
        <v>221</v>
      </c>
      <c r="F1686" t="s">
        <v>5080</v>
      </c>
      <c r="G1686" t="s">
        <v>136</v>
      </c>
      <c r="H1686" t="s">
        <v>58</v>
      </c>
      <c r="I1686" t="s">
        <v>129</v>
      </c>
      <c r="J1686" t="s">
        <v>130</v>
      </c>
      <c r="K1686" t="s">
        <v>137</v>
      </c>
      <c r="L1686" t="s">
        <v>5081</v>
      </c>
      <c r="M1686" t="s">
        <v>5082</v>
      </c>
      <c r="N1686">
        <v>1.7370000000000001</v>
      </c>
      <c r="O1686">
        <v>0</v>
      </c>
      <c r="P1686">
        <v>0</v>
      </c>
      <c r="Q1686">
        <v>6</v>
      </c>
      <c r="R1686">
        <v>229</v>
      </c>
      <c r="S1686">
        <v>11</v>
      </c>
      <c r="T1686">
        <v>1339</v>
      </c>
      <c r="U1686">
        <v>0</v>
      </c>
      <c r="V1686">
        <v>0</v>
      </c>
      <c r="W1686">
        <v>10.42</v>
      </c>
      <c r="X1686">
        <v>397.76</v>
      </c>
      <c r="Y1686">
        <v>19.11</v>
      </c>
      <c r="Z1686">
        <v>2325.77</v>
      </c>
    </row>
    <row r="1687" spans="1:26" x14ac:dyDescent="0.3">
      <c r="A1687">
        <v>3003502</v>
      </c>
      <c r="B1687">
        <v>1</v>
      </c>
      <c r="C1687" t="s">
        <v>75</v>
      </c>
      <c r="D1687" t="s">
        <v>95</v>
      </c>
      <c r="E1687" t="s">
        <v>164</v>
      </c>
      <c r="F1687" t="s">
        <v>5083</v>
      </c>
      <c r="G1687" t="s">
        <v>185</v>
      </c>
      <c r="H1687" t="s">
        <v>61</v>
      </c>
      <c r="I1687" t="s">
        <v>129</v>
      </c>
      <c r="J1687" t="s">
        <v>130</v>
      </c>
      <c r="K1687" t="s">
        <v>131</v>
      </c>
      <c r="L1687" t="s">
        <v>5084</v>
      </c>
      <c r="M1687" t="s">
        <v>5085</v>
      </c>
      <c r="N1687">
        <v>1.603</v>
      </c>
      <c r="O1687">
        <v>0</v>
      </c>
      <c r="P1687">
        <v>7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11.22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3012708</v>
      </c>
      <c r="B1688">
        <v>1</v>
      </c>
      <c r="C1688" t="s">
        <v>75</v>
      </c>
      <c r="D1688" t="s">
        <v>102</v>
      </c>
      <c r="E1688" t="s">
        <v>221</v>
      </c>
      <c r="F1688" t="s">
        <v>5086</v>
      </c>
      <c r="G1688" t="s">
        <v>128</v>
      </c>
      <c r="H1688" t="s">
        <v>58</v>
      </c>
      <c r="I1688" t="s">
        <v>129</v>
      </c>
      <c r="J1688" t="s">
        <v>130</v>
      </c>
      <c r="K1688" t="s">
        <v>131</v>
      </c>
      <c r="L1688" t="s">
        <v>5087</v>
      </c>
      <c r="M1688" t="s">
        <v>5088</v>
      </c>
      <c r="N1688">
        <v>0.60199999999999998</v>
      </c>
      <c r="O1688">
        <v>3</v>
      </c>
      <c r="P1688">
        <v>2911</v>
      </c>
      <c r="Q1688">
        <v>0</v>
      </c>
      <c r="R1688">
        <v>0</v>
      </c>
      <c r="S1688">
        <v>0</v>
      </c>
      <c r="T1688">
        <v>0</v>
      </c>
      <c r="U1688">
        <v>1.81</v>
      </c>
      <c r="V1688">
        <v>1752.26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3005175</v>
      </c>
      <c r="B1689">
        <v>1</v>
      </c>
      <c r="C1689" t="s">
        <v>75</v>
      </c>
      <c r="D1689" t="s">
        <v>85</v>
      </c>
      <c r="E1689" t="s">
        <v>145</v>
      </c>
      <c r="F1689" t="s">
        <v>5089</v>
      </c>
      <c r="G1689" t="s">
        <v>206</v>
      </c>
      <c r="H1689" t="s">
        <v>61</v>
      </c>
      <c r="I1689" t="s">
        <v>129</v>
      </c>
      <c r="J1689" t="s">
        <v>130</v>
      </c>
      <c r="K1689" t="s">
        <v>131</v>
      </c>
      <c r="L1689" t="s">
        <v>5090</v>
      </c>
      <c r="M1689" t="s">
        <v>3333</v>
      </c>
      <c r="N1689">
        <v>0.84499999999999997</v>
      </c>
      <c r="O1689">
        <v>0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0.84</v>
      </c>
      <c r="Y1689">
        <v>0</v>
      </c>
      <c r="Z1689">
        <v>0</v>
      </c>
    </row>
    <row r="1690" spans="1:26" x14ac:dyDescent="0.3">
      <c r="A1690">
        <v>3004823</v>
      </c>
      <c r="B1690">
        <v>1</v>
      </c>
      <c r="C1690" t="s">
        <v>75</v>
      </c>
      <c r="D1690" t="s">
        <v>104</v>
      </c>
      <c r="E1690" t="s">
        <v>145</v>
      </c>
      <c r="F1690" t="s">
        <v>5091</v>
      </c>
      <c r="G1690" t="s">
        <v>256</v>
      </c>
      <c r="H1690" t="s">
        <v>61</v>
      </c>
      <c r="I1690" t="s">
        <v>129</v>
      </c>
      <c r="J1690" t="s">
        <v>130</v>
      </c>
      <c r="K1690" t="s">
        <v>131</v>
      </c>
      <c r="L1690" t="s">
        <v>5092</v>
      </c>
      <c r="M1690" t="s">
        <v>5093</v>
      </c>
      <c r="N1690">
        <v>1.8440000000000001</v>
      </c>
      <c r="O1690">
        <v>0</v>
      </c>
      <c r="P1690">
        <v>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3.69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3011920</v>
      </c>
      <c r="B1691">
        <v>1</v>
      </c>
      <c r="C1691" t="s">
        <v>106</v>
      </c>
      <c r="D1691" t="s">
        <v>120</v>
      </c>
      <c r="E1691" t="s">
        <v>140</v>
      </c>
      <c r="F1691" t="s">
        <v>5094</v>
      </c>
      <c r="G1691" t="s">
        <v>142</v>
      </c>
      <c r="H1691" t="s">
        <v>61</v>
      </c>
      <c r="I1691" t="s">
        <v>129</v>
      </c>
      <c r="J1691" t="s">
        <v>130</v>
      </c>
      <c r="K1691" t="s">
        <v>131</v>
      </c>
      <c r="L1691" t="s">
        <v>5095</v>
      </c>
      <c r="M1691" t="s">
        <v>5096</v>
      </c>
      <c r="N1691">
        <v>1.3959999999999999</v>
      </c>
      <c r="O1691">
        <v>0</v>
      </c>
      <c r="P1691">
        <v>26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36.29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3012617</v>
      </c>
      <c r="B1692">
        <v>1</v>
      </c>
      <c r="C1692" t="s">
        <v>75</v>
      </c>
      <c r="D1692" t="s">
        <v>74</v>
      </c>
      <c r="E1692" t="s">
        <v>140</v>
      </c>
      <c r="F1692" t="s">
        <v>5097</v>
      </c>
      <c r="G1692" t="s">
        <v>142</v>
      </c>
      <c r="H1692" t="s">
        <v>61</v>
      </c>
      <c r="I1692" t="s">
        <v>129</v>
      </c>
      <c r="J1692" t="s">
        <v>130</v>
      </c>
      <c r="K1692" t="s">
        <v>131</v>
      </c>
      <c r="L1692" t="s">
        <v>5098</v>
      </c>
      <c r="M1692" t="s">
        <v>5099</v>
      </c>
      <c r="N1692">
        <v>1.677</v>
      </c>
      <c r="O1692">
        <v>0</v>
      </c>
      <c r="P1692">
        <v>17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28.5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3008152</v>
      </c>
      <c r="B1693">
        <v>1</v>
      </c>
      <c r="C1693" t="s">
        <v>75</v>
      </c>
      <c r="D1693" t="s">
        <v>91</v>
      </c>
      <c r="E1693" t="s">
        <v>164</v>
      </c>
      <c r="F1693" t="s">
        <v>3720</v>
      </c>
      <c r="G1693" t="s">
        <v>452</v>
      </c>
      <c r="H1693" t="s">
        <v>61</v>
      </c>
      <c r="I1693" t="s">
        <v>129</v>
      </c>
      <c r="J1693" t="s">
        <v>130</v>
      </c>
      <c r="K1693" t="s">
        <v>131</v>
      </c>
      <c r="L1693" t="s">
        <v>4135</v>
      </c>
      <c r="M1693" t="s">
        <v>5100</v>
      </c>
      <c r="N1693">
        <v>2.0339999999999998</v>
      </c>
      <c r="O1693">
        <v>0</v>
      </c>
      <c r="P1693">
        <v>115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233.94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3007328</v>
      </c>
      <c r="B1694">
        <v>1</v>
      </c>
      <c r="C1694" t="s">
        <v>106</v>
      </c>
      <c r="D1694" t="s">
        <v>120</v>
      </c>
      <c r="E1694" t="s">
        <v>169</v>
      </c>
      <c r="F1694" t="s">
        <v>5101</v>
      </c>
      <c r="G1694" t="s">
        <v>171</v>
      </c>
      <c r="H1694" t="s">
        <v>61</v>
      </c>
      <c r="I1694" t="s">
        <v>129</v>
      </c>
      <c r="J1694" t="s">
        <v>130</v>
      </c>
      <c r="K1694" t="s">
        <v>131</v>
      </c>
      <c r="L1694" t="s">
        <v>5102</v>
      </c>
      <c r="M1694" t="s">
        <v>5103</v>
      </c>
      <c r="N1694">
        <v>0.97899999999999998</v>
      </c>
      <c r="O1694">
        <v>0</v>
      </c>
      <c r="P1694">
        <v>122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119.46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3012681</v>
      </c>
      <c r="B1695">
        <v>1</v>
      </c>
      <c r="C1695" t="s">
        <v>106</v>
      </c>
      <c r="D1695" t="s">
        <v>120</v>
      </c>
      <c r="E1695" t="s">
        <v>126</v>
      </c>
      <c r="F1695" t="s">
        <v>5104</v>
      </c>
      <c r="G1695" t="s">
        <v>128</v>
      </c>
      <c r="H1695" t="s">
        <v>58</v>
      </c>
      <c r="I1695" t="s">
        <v>129</v>
      </c>
      <c r="J1695" t="s">
        <v>130</v>
      </c>
      <c r="K1695" t="s">
        <v>131</v>
      </c>
      <c r="L1695" t="s">
        <v>5105</v>
      </c>
      <c r="M1695" t="s">
        <v>5106</v>
      </c>
      <c r="N1695">
        <v>1.0780000000000001</v>
      </c>
      <c r="O1695">
        <v>106</v>
      </c>
      <c r="P1695">
        <v>197</v>
      </c>
      <c r="Q1695">
        <v>0</v>
      </c>
      <c r="R1695">
        <v>0</v>
      </c>
      <c r="S1695">
        <v>0</v>
      </c>
      <c r="T1695">
        <v>0</v>
      </c>
      <c r="U1695">
        <v>114.24</v>
      </c>
      <c r="V1695">
        <v>212.32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3008475</v>
      </c>
      <c r="B1696">
        <v>1</v>
      </c>
      <c r="C1696" t="s">
        <v>75</v>
      </c>
      <c r="D1696" t="s">
        <v>86</v>
      </c>
      <c r="E1696" t="s">
        <v>153</v>
      </c>
      <c r="F1696" t="s">
        <v>5107</v>
      </c>
      <c r="G1696" t="s">
        <v>196</v>
      </c>
      <c r="H1696" t="s">
        <v>58</v>
      </c>
      <c r="I1696" t="s">
        <v>129</v>
      </c>
      <c r="J1696" t="s">
        <v>130</v>
      </c>
      <c r="K1696" t="s">
        <v>131</v>
      </c>
      <c r="L1696" t="s">
        <v>5108</v>
      </c>
      <c r="M1696" t="s">
        <v>5109</v>
      </c>
      <c r="N1696">
        <v>1.6459999999999999</v>
      </c>
      <c r="O1696">
        <v>15</v>
      </c>
      <c r="P1696">
        <v>204</v>
      </c>
      <c r="Q1696">
        <v>0</v>
      </c>
      <c r="R1696">
        <v>0</v>
      </c>
      <c r="S1696">
        <v>0</v>
      </c>
      <c r="T1696">
        <v>0</v>
      </c>
      <c r="U1696">
        <v>24.69</v>
      </c>
      <c r="V1696">
        <v>335.81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3009660</v>
      </c>
      <c r="B1697">
        <v>1</v>
      </c>
      <c r="C1697" t="s">
        <v>75</v>
      </c>
      <c r="D1697" t="s">
        <v>81</v>
      </c>
      <c r="E1697" t="s">
        <v>134</v>
      </c>
      <c r="F1697" t="s">
        <v>5110</v>
      </c>
      <c r="G1697" t="s">
        <v>128</v>
      </c>
      <c r="H1697" t="s">
        <v>58</v>
      </c>
      <c r="I1697" t="s">
        <v>129</v>
      </c>
      <c r="J1697" t="s">
        <v>130</v>
      </c>
      <c r="K1697" t="s">
        <v>131</v>
      </c>
      <c r="L1697" t="s">
        <v>5111</v>
      </c>
      <c r="M1697" t="s">
        <v>5112</v>
      </c>
      <c r="N1697">
        <v>0.49399999999999999</v>
      </c>
      <c r="O1697">
        <v>63</v>
      </c>
      <c r="P1697">
        <v>321</v>
      </c>
      <c r="Q1697">
        <v>0</v>
      </c>
      <c r="R1697">
        <v>0</v>
      </c>
      <c r="S1697">
        <v>0</v>
      </c>
      <c r="T1697">
        <v>0</v>
      </c>
      <c r="U1697">
        <v>31.1</v>
      </c>
      <c r="V1697">
        <v>158.47999999999999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3009637</v>
      </c>
      <c r="B1698">
        <v>1</v>
      </c>
      <c r="C1698" t="s">
        <v>75</v>
      </c>
      <c r="D1698" t="s">
        <v>81</v>
      </c>
      <c r="E1698" t="s">
        <v>140</v>
      </c>
      <c r="F1698" t="s">
        <v>5113</v>
      </c>
      <c r="G1698" t="s">
        <v>2617</v>
      </c>
      <c r="H1698" t="s">
        <v>61</v>
      </c>
      <c r="I1698" t="s">
        <v>129</v>
      </c>
      <c r="J1698" t="s">
        <v>130</v>
      </c>
      <c r="K1698" t="s">
        <v>131</v>
      </c>
      <c r="L1698" t="s">
        <v>5114</v>
      </c>
      <c r="M1698" t="s">
        <v>5115</v>
      </c>
      <c r="N1698">
        <v>1.0309999999999999</v>
      </c>
      <c r="O1698">
        <v>0</v>
      </c>
      <c r="P1698">
        <v>101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104.08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3000184</v>
      </c>
      <c r="B1699">
        <v>1</v>
      </c>
      <c r="C1699" t="s">
        <v>75</v>
      </c>
      <c r="D1699" t="s">
        <v>79</v>
      </c>
      <c r="E1699" t="s">
        <v>153</v>
      </c>
      <c r="F1699" t="s">
        <v>5116</v>
      </c>
      <c r="G1699" t="s">
        <v>192</v>
      </c>
      <c r="H1699" t="s">
        <v>58</v>
      </c>
      <c r="I1699" t="s">
        <v>129</v>
      </c>
      <c r="J1699" t="s">
        <v>130</v>
      </c>
      <c r="K1699" t="s">
        <v>137</v>
      </c>
      <c r="L1699" t="s">
        <v>5117</v>
      </c>
      <c r="M1699" t="s">
        <v>5118</v>
      </c>
      <c r="N1699">
        <v>4.859</v>
      </c>
      <c r="O1699">
        <v>0</v>
      </c>
      <c r="P1699">
        <v>887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4310.08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3005324</v>
      </c>
      <c r="B1700">
        <v>1</v>
      </c>
      <c r="C1700" t="s">
        <v>75</v>
      </c>
      <c r="D1700" t="s">
        <v>94</v>
      </c>
      <c r="E1700" t="s">
        <v>169</v>
      </c>
      <c r="F1700" t="s">
        <v>5119</v>
      </c>
      <c r="G1700" t="s">
        <v>171</v>
      </c>
      <c r="H1700" t="s">
        <v>61</v>
      </c>
      <c r="I1700" t="s">
        <v>129</v>
      </c>
      <c r="J1700" t="s">
        <v>130</v>
      </c>
      <c r="K1700" t="s">
        <v>131</v>
      </c>
      <c r="L1700" t="s">
        <v>5120</v>
      </c>
      <c r="M1700" t="s">
        <v>5121</v>
      </c>
      <c r="N1700">
        <v>1.7190000000000001</v>
      </c>
      <c r="O1700">
        <v>0</v>
      </c>
      <c r="P1700">
        <v>0</v>
      </c>
      <c r="Q1700">
        <v>0</v>
      </c>
      <c r="R1700">
        <v>128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219.97</v>
      </c>
      <c r="Y1700">
        <v>0</v>
      </c>
      <c r="Z1700">
        <v>0</v>
      </c>
    </row>
    <row r="1701" spans="1:26" x14ac:dyDescent="0.3">
      <c r="A1701">
        <v>3012536</v>
      </c>
      <c r="B1701">
        <v>1</v>
      </c>
      <c r="C1701" t="s">
        <v>75</v>
      </c>
      <c r="D1701" t="s">
        <v>98</v>
      </c>
      <c r="E1701" t="s">
        <v>145</v>
      </c>
      <c r="F1701" t="s">
        <v>5122</v>
      </c>
      <c r="G1701" t="s">
        <v>256</v>
      </c>
      <c r="H1701" t="s">
        <v>61</v>
      </c>
      <c r="I1701" t="s">
        <v>129</v>
      </c>
      <c r="J1701" t="s">
        <v>130</v>
      </c>
      <c r="K1701" t="s">
        <v>131</v>
      </c>
      <c r="L1701" t="s">
        <v>5123</v>
      </c>
      <c r="M1701" t="s">
        <v>5124</v>
      </c>
      <c r="N1701">
        <v>2.157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2.16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3006849</v>
      </c>
      <c r="B1702">
        <v>1</v>
      </c>
      <c r="C1702" t="s">
        <v>75</v>
      </c>
      <c r="D1702" t="s">
        <v>97</v>
      </c>
      <c r="E1702" t="s">
        <v>145</v>
      </c>
      <c r="F1702" t="s">
        <v>5125</v>
      </c>
      <c r="G1702" t="s">
        <v>256</v>
      </c>
      <c r="H1702" t="s">
        <v>61</v>
      </c>
      <c r="I1702" t="s">
        <v>129</v>
      </c>
      <c r="J1702" t="s">
        <v>130</v>
      </c>
      <c r="K1702" t="s">
        <v>131</v>
      </c>
      <c r="L1702" t="s">
        <v>5126</v>
      </c>
      <c r="M1702" t="s">
        <v>5127</v>
      </c>
      <c r="N1702">
        <v>1.2869999999999999</v>
      </c>
      <c r="O1702">
        <v>0</v>
      </c>
      <c r="P1702">
        <v>5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6.44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3007382</v>
      </c>
      <c r="B1703">
        <v>1</v>
      </c>
      <c r="C1703" t="s">
        <v>75</v>
      </c>
      <c r="D1703" t="s">
        <v>95</v>
      </c>
      <c r="E1703" t="s">
        <v>145</v>
      </c>
      <c r="F1703" t="s">
        <v>5128</v>
      </c>
      <c r="G1703" t="s">
        <v>256</v>
      </c>
      <c r="H1703" t="s">
        <v>61</v>
      </c>
      <c r="I1703" t="s">
        <v>129</v>
      </c>
      <c r="J1703" t="s">
        <v>130</v>
      </c>
      <c r="K1703" t="s">
        <v>131</v>
      </c>
      <c r="L1703" t="s">
        <v>5129</v>
      </c>
      <c r="M1703" t="s">
        <v>5130</v>
      </c>
      <c r="N1703">
        <v>1.9319999999999999</v>
      </c>
      <c r="O1703">
        <v>0</v>
      </c>
      <c r="P1703">
        <v>2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3.86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3004037</v>
      </c>
      <c r="B1704">
        <v>1</v>
      </c>
      <c r="C1704" t="s">
        <v>75</v>
      </c>
      <c r="D1704" t="s">
        <v>100</v>
      </c>
      <c r="E1704" t="s">
        <v>145</v>
      </c>
      <c r="F1704" t="s">
        <v>5131</v>
      </c>
      <c r="G1704" t="s">
        <v>147</v>
      </c>
      <c r="H1704" t="s">
        <v>61</v>
      </c>
      <c r="I1704" t="s">
        <v>129</v>
      </c>
      <c r="J1704" t="s">
        <v>130</v>
      </c>
      <c r="K1704" t="s">
        <v>131</v>
      </c>
      <c r="L1704" t="s">
        <v>5132</v>
      </c>
      <c r="M1704" t="s">
        <v>5133</v>
      </c>
      <c r="N1704">
        <v>1.7689999999999999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1.77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3005328</v>
      </c>
      <c r="B1705">
        <v>1</v>
      </c>
      <c r="C1705" t="s">
        <v>75</v>
      </c>
      <c r="D1705" t="s">
        <v>104</v>
      </c>
      <c r="E1705" t="s">
        <v>221</v>
      </c>
      <c r="F1705" t="s">
        <v>1760</v>
      </c>
      <c r="G1705" t="s">
        <v>128</v>
      </c>
      <c r="H1705" t="s">
        <v>58</v>
      </c>
      <c r="I1705" t="s">
        <v>129</v>
      </c>
      <c r="J1705" t="s">
        <v>130</v>
      </c>
      <c r="K1705" t="s">
        <v>131</v>
      </c>
      <c r="L1705" t="s">
        <v>5134</v>
      </c>
      <c r="M1705" t="s">
        <v>5135</v>
      </c>
      <c r="N1705">
        <v>0.53200000000000003</v>
      </c>
      <c r="O1705">
        <v>2</v>
      </c>
      <c r="P1705">
        <v>503</v>
      </c>
      <c r="Q1705">
        <v>0</v>
      </c>
      <c r="R1705">
        <v>0</v>
      </c>
      <c r="S1705">
        <v>0</v>
      </c>
      <c r="T1705">
        <v>0</v>
      </c>
      <c r="U1705">
        <v>1.06</v>
      </c>
      <c r="V1705">
        <v>267.43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3005395</v>
      </c>
      <c r="B1706">
        <v>1</v>
      </c>
      <c r="C1706" t="s">
        <v>75</v>
      </c>
      <c r="D1706" t="s">
        <v>95</v>
      </c>
      <c r="E1706" t="s">
        <v>140</v>
      </c>
      <c r="F1706" t="s">
        <v>5136</v>
      </c>
      <c r="G1706" t="s">
        <v>142</v>
      </c>
      <c r="H1706" t="s">
        <v>61</v>
      </c>
      <c r="I1706" t="s">
        <v>129</v>
      </c>
      <c r="J1706" t="s">
        <v>130</v>
      </c>
      <c r="K1706" t="s">
        <v>131</v>
      </c>
      <c r="L1706" t="s">
        <v>5137</v>
      </c>
      <c r="M1706" t="s">
        <v>5138</v>
      </c>
      <c r="N1706">
        <v>1.411</v>
      </c>
      <c r="O1706">
        <v>0</v>
      </c>
      <c r="P1706">
        <v>48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67.739999999999995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3007927</v>
      </c>
      <c r="B1707">
        <v>1</v>
      </c>
      <c r="C1707" t="s">
        <v>75</v>
      </c>
      <c r="D1707" t="s">
        <v>77</v>
      </c>
      <c r="E1707" t="s">
        <v>169</v>
      </c>
      <c r="F1707" t="s">
        <v>5139</v>
      </c>
      <c r="G1707" t="s">
        <v>171</v>
      </c>
      <c r="H1707" t="s">
        <v>61</v>
      </c>
      <c r="I1707" t="s">
        <v>129</v>
      </c>
      <c r="J1707" t="s">
        <v>130</v>
      </c>
      <c r="K1707" t="s">
        <v>131</v>
      </c>
      <c r="L1707" t="s">
        <v>5140</v>
      </c>
      <c r="M1707" t="s">
        <v>5141</v>
      </c>
      <c r="N1707">
        <v>1.256</v>
      </c>
      <c r="O1707">
        <v>0</v>
      </c>
      <c r="P1707">
        <v>2</v>
      </c>
      <c r="Q1707">
        <v>0</v>
      </c>
      <c r="R1707">
        <v>0</v>
      </c>
      <c r="S1707">
        <v>0</v>
      </c>
      <c r="T1707">
        <v>90</v>
      </c>
      <c r="U1707">
        <v>0</v>
      </c>
      <c r="V1707">
        <v>2.5099999999999998</v>
      </c>
      <c r="W1707">
        <v>0</v>
      </c>
      <c r="X1707">
        <v>0</v>
      </c>
      <c r="Y1707">
        <v>0</v>
      </c>
      <c r="Z1707">
        <v>113.05</v>
      </c>
    </row>
    <row r="1708" spans="1:26" x14ac:dyDescent="0.3">
      <c r="A1708">
        <v>3013015</v>
      </c>
      <c r="B1708">
        <v>1</v>
      </c>
      <c r="C1708" t="s">
        <v>106</v>
      </c>
      <c r="D1708" t="s">
        <v>108</v>
      </c>
      <c r="E1708" t="s">
        <v>164</v>
      </c>
      <c r="F1708" t="s">
        <v>3174</v>
      </c>
      <c r="G1708" t="s">
        <v>185</v>
      </c>
      <c r="H1708" t="s">
        <v>61</v>
      </c>
      <c r="I1708" t="s">
        <v>129</v>
      </c>
      <c r="J1708" t="s">
        <v>130</v>
      </c>
      <c r="K1708" t="s">
        <v>131</v>
      </c>
      <c r="L1708" t="s">
        <v>5142</v>
      </c>
      <c r="M1708" t="s">
        <v>5143</v>
      </c>
      <c r="N1708">
        <v>0.56200000000000006</v>
      </c>
      <c r="O1708">
        <v>0</v>
      </c>
      <c r="P1708">
        <v>79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44.37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3002975</v>
      </c>
      <c r="B1709">
        <v>1</v>
      </c>
      <c r="C1709" t="s">
        <v>75</v>
      </c>
      <c r="D1709" t="s">
        <v>97</v>
      </c>
      <c r="E1709" t="s">
        <v>140</v>
      </c>
      <c r="F1709" t="s">
        <v>5144</v>
      </c>
      <c r="G1709" t="s">
        <v>166</v>
      </c>
      <c r="H1709" t="s">
        <v>61</v>
      </c>
      <c r="I1709" t="s">
        <v>129</v>
      </c>
      <c r="J1709" t="s">
        <v>130</v>
      </c>
      <c r="K1709" t="s">
        <v>131</v>
      </c>
      <c r="L1709" t="s">
        <v>5145</v>
      </c>
      <c r="M1709" t="s">
        <v>5146</v>
      </c>
      <c r="N1709">
        <v>4.5140000000000002</v>
      </c>
      <c r="O1709">
        <v>0</v>
      </c>
      <c r="P1709">
        <v>12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54.17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3013005</v>
      </c>
      <c r="B1710">
        <v>1</v>
      </c>
      <c r="C1710" t="s">
        <v>75</v>
      </c>
      <c r="D1710" t="s">
        <v>82</v>
      </c>
      <c r="E1710" t="s">
        <v>140</v>
      </c>
      <c r="F1710" t="s">
        <v>5147</v>
      </c>
      <c r="G1710" t="s">
        <v>161</v>
      </c>
      <c r="H1710" t="s">
        <v>61</v>
      </c>
      <c r="I1710" t="s">
        <v>129</v>
      </c>
      <c r="J1710" t="s">
        <v>130</v>
      </c>
      <c r="K1710" t="s">
        <v>131</v>
      </c>
      <c r="L1710" t="s">
        <v>5148</v>
      </c>
      <c r="M1710" t="s">
        <v>5149</v>
      </c>
      <c r="N1710">
        <v>2.1640000000000001</v>
      </c>
      <c r="O1710">
        <v>0</v>
      </c>
      <c r="P1710">
        <v>458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991.02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3007289</v>
      </c>
      <c r="B1711">
        <v>1</v>
      </c>
      <c r="C1711" t="s">
        <v>75</v>
      </c>
      <c r="D1711" t="s">
        <v>81</v>
      </c>
      <c r="E1711" t="s">
        <v>153</v>
      </c>
      <c r="F1711" t="s">
        <v>5150</v>
      </c>
      <c r="G1711" t="s">
        <v>136</v>
      </c>
      <c r="H1711" t="s">
        <v>58</v>
      </c>
      <c r="I1711" t="s">
        <v>129</v>
      </c>
      <c r="J1711" t="s">
        <v>130</v>
      </c>
      <c r="K1711" t="s">
        <v>137</v>
      </c>
      <c r="L1711" t="s">
        <v>5151</v>
      </c>
      <c r="M1711" t="s">
        <v>5152</v>
      </c>
      <c r="N1711">
        <v>3.7869999999999999</v>
      </c>
      <c r="O1711">
        <v>7</v>
      </c>
      <c r="P1711">
        <v>199</v>
      </c>
      <c r="Q1711">
        <v>0</v>
      </c>
      <c r="R1711">
        <v>0</v>
      </c>
      <c r="S1711">
        <v>0</v>
      </c>
      <c r="T1711">
        <v>0</v>
      </c>
      <c r="U1711">
        <v>26.51</v>
      </c>
      <c r="V1711">
        <v>753.55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3012833</v>
      </c>
      <c r="B1712">
        <v>1</v>
      </c>
      <c r="C1712" t="s">
        <v>75</v>
      </c>
      <c r="D1712" t="s">
        <v>81</v>
      </c>
      <c r="E1712" t="s">
        <v>164</v>
      </c>
      <c r="F1712" t="s">
        <v>5153</v>
      </c>
      <c r="G1712" t="s">
        <v>452</v>
      </c>
      <c r="H1712" t="s">
        <v>61</v>
      </c>
      <c r="I1712" t="s">
        <v>129</v>
      </c>
      <c r="J1712" t="s">
        <v>130</v>
      </c>
      <c r="K1712" t="s">
        <v>131</v>
      </c>
      <c r="L1712" t="s">
        <v>5154</v>
      </c>
      <c r="M1712" t="s">
        <v>5155</v>
      </c>
      <c r="N1712">
        <v>7.7290000000000001</v>
      </c>
      <c r="O1712">
        <v>0</v>
      </c>
      <c r="P1712">
        <v>3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23.19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3003873</v>
      </c>
      <c r="B1713">
        <v>1</v>
      </c>
      <c r="C1713" t="s">
        <v>106</v>
      </c>
      <c r="D1713" t="s">
        <v>107</v>
      </c>
      <c r="E1713" t="s">
        <v>169</v>
      </c>
      <c r="F1713" t="s">
        <v>5156</v>
      </c>
      <c r="G1713" t="s">
        <v>171</v>
      </c>
      <c r="H1713" t="s">
        <v>61</v>
      </c>
      <c r="I1713" t="s">
        <v>129</v>
      </c>
      <c r="J1713" t="s">
        <v>130</v>
      </c>
      <c r="K1713" t="s">
        <v>131</v>
      </c>
      <c r="L1713" t="s">
        <v>5157</v>
      </c>
      <c r="M1713" t="s">
        <v>5158</v>
      </c>
      <c r="N1713">
        <v>3.1030000000000002</v>
      </c>
      <c r="O1713">
        <v>0</v>
      </c>
      <c r="P1713">
        <v>0</v>
      </c>
      <c r="Q1713">
        <v>0</v>
      </c>
      <c r="R1713">
        <v>6</v>
      </c>
      <c r="S1713">
        <v>0</v>
      </c>
      <c r="T1713">
        <v>46</v>
      </c>
      <c r="U1713">
        <v>0</v>
      </c>
      <c r="V1713">
        <v>0</v>
      </c>
      <c r="W1713">
        <v>0</v>
      </c>
      <c r="X1713">
        <v>18.62</v>
      </c>
      <c r="Y1713">
        <v>0</v>
      </c>
      <c r="Z1713">
        <v>142.72999999999999</v>
      </c>
    </row>
    <row r="1714" spans="1:26" x14ac:dyDescent="0.3">
      <c r="A1714">
        <v>3006459</v>
      </c>
      <c r="B1714">
        <v>1</v>
      </c>
      <c r="C1714" t="s">
        <v>75</v>
      </c>
      <c r="D1714" t="s">
        <v>99</v>
      </c>
      <c r="E1714" t="s">
        <v>140</v>
      </c>
      <c r="F1714" t="s">
        <v>5159</v>
      </c>
      <c r="G1714" t="s">
        <v>142</v>
      </c>
      <c r="H1714" t="s">
        <v>61</v>
      </c>
      <c r="I1714" t="s">
        <v>129</v>
      </c>
      <c r="J1714" t="s">
        <v>130</v>
      </c>
      <c r="K1714" t="s">
        <v>131</v>
      </c>
      <c r="L1714" t="s">
        <v>5160</v>
      </c>
      <c r="M1714" t="s">
        <v>5161</v>
      </c>
      <c r="N1714">
        <v>5.3769999999999998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58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311.89</v>
      </c>
    </row>
    <row r="1715" spans="1:26" x14ac:dyDescent="0.3">
      <c r="A1715">
        <v>3006434</v>
      </c>
      <c r="B1715">
        <v>2</v>
      </c>
      <c r="C1715" t="s">
        <v>106</v>
      </c>
      <c r="D1715" t="s">
        <v>120</v>
      </c>
      <c r="E1715" t="s">
        <v>169</v>
      </c>
      <c r="F1715" t="s">
        <v>5162</v>
      </c>
      <c r="G1715" t="s">
        <v>142</v>
      </c>
      <c r="H1715" t="s">
        <v>61</v>
      </c>
      <c r="I1715" t="s">
        <v>129</v>
      </c>
      <c r="J1715" t="s">
        <v>130</v>
      </c>
      <c r="K1715" t="s">
        <v>131</v>
      </c>
      <c r="L1715" t="s">
        <v>4767</v>
      </c>
      <c r="M1715" t="s">
        <v>5163</v>
      </c>
      <c r="N1715">
        <v>5.3999999999999999E-2</v>
      </c>
      <c r="O1715">
        <v>0</v>
      </c>
      <c r="P1715">
        <v>116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6.31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3006919</v>
      </c>
      <c r="B1716">
        <v>1</v>
      </c>
      <c r="C1716" t="s">
        <v>75</v>
      </c>
      <c r="D1716" t="s">
        <v>102</v>
      </c>
      <c r="E1716" t="s">
        <v>145</v>
      </c>
      <c r="F1716" t="s">
        <v>5164</v>
      </c>
      <c r="G1716" t="s">
        <v>206</v>
      </c>
      <c r="H1716" t="s">
        <v>61</v>
      </c>
      <c r="I1716" t="s">
        <v>129</v>
      </c>
      <c r="J1716" t="s">
        <v>130</v>
      </c>
      <c r="K1716" t="s">
        <v>131</v>
      </c>
      <c r="L1716" t="s">
        <v>5165</v>
      </c>
      <c r="M1716" t="s">
        <v>5166</v>
      </c>
      <c r="N1716">
        <v>1.579</v>
      </c>
      <c r="O1716">
        <v>0</v>
      </c>
      <c r="P1716">
        <v>4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6.32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3009498</v>
      </c>
      <c r="B1717">
        <v>2</v>
      </c>
      <c r="C1717" t="s">
        <v>75</v>
      </c>
      <c r="D1717" t="s">
        <v>74</v>
      </c>
      <c r="E1717" t="s">
        <v>140</v>
      </c>
      <c r="F1717" t="s">
        <v>5167</v>
      </c>
      <c r="G1717" t="s">
        <v>147</v>
      </c>
      <c r="H1717" t="s">
        <v>61</v>
      </c>
      <c r="I1717" t="s">
        <v>129</v>
      </c>
      <c r="J1717" t="s">
        <v>130</v>
      </c>
      <c r="K1717" t="s">
        <v>131</v>
      </c>
      <c r="L1717" t="s">
        <v>3579</v>
      </c>
      <c r="M1717" t="s">
        <v>5168</v>
      </c>
      <c r="N1717">
        <v>0.81499999999999995</v>
      </c>
      <c r="O1717">
        <v>0</v>
      </c>
      <c r="P1717">
        <v>152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123.84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3009644</v>
      </c>
      <c r="B1718">
        <v>1</v>
      </c>
      <c r="C1718" t="s">
        <v>75</v>
      </c>
      <c r="D1718" t="s">
        <v>86</v>
      </c>
      <c r="E1718" t="s">
        <v>145</v>
      </c>
      <c r="F1718" t="s">
        <v>5169</v>
      </c>
      <c r="G1718" t="s">
        <v>206</v>
      </c>
      <c r="H1718" t="s">
        <v>61</v>
      </c>
      <c r="I1718" t="s">
        <v>129</v>
      </c>
      <c r="J1718" t="s">
        <v>130</v>
      </c>
      <c r="K1718" t="s">
        <v>131</v>
      </c>
      <c r="L1718" t="s">
        <v>5170</v>
      </c>
      <c r="M1718" t="s">
        <v>5171</v>
      </c>
      <c r="N1718">
        <v>5.3849999999999998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5.39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3008530</v>
      </c>
      <c r="B1719">
        <v>1</v>
      </c>
      <c r="C1719" t="s">
        <v>75</v>
      </c>
      <c r="D1719" t="s">
        <v>103</v>
      </c>
      <c r="E1719" t="s">
        <v>145</v>
      </c>
      <c r="F1719" t="s">
        <v>5172</v>
      </c>
      <c r="G1719" t="s">
        <v>206</v>
      </c>
      <c r="H1719" t="s">
        <v>61</v>
      </c>
      <c r="I1719" t="s">
        <v>129</v>
      </c>
      <c r="J1719" t="s">
        <v>130</v>
      </c>
      <c r="K1719" t="s">
        <v>131</v>
      </c>
      <c r="L1719" t="s">
        <v>5173</v>
      </c>
      <c r="M1719" t="s">
        <v>5174</v>
      </c>
      <c r="N1719">
        <v>4.6150000000000002</v>
      </c>
      <c r="O1719">
        <v>0</v>
      </c>
      <c r="P1719">
        <v>4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18.46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3008601</v>
      </c>
      <c r="B1720">
        <v>1</v>
      </c>
      <c r="C1720" t="s">
        <v>75</v>
      </c>
      <c r="D1720" t="s">
        <v>90</v>
      </c>
      <c r="E1720" t="s">
        <v>164</v>
      </c>
      <c r="F1720" t="s">
        <v>5175</v>
      </c>
      <c r="G1720" t="s">
        <v>1382</v>
      </c>
      <c r="H1720" t="s">
        <v>61</v>
      </c>
      <c r="I1720" t="s">
        <v>129</v>
      </c>
      <c r="J1720" t="s">
        <v>130</v>
      </c>
      <c r="K1720" t="s">
        <v>131</v>
      </c>
      <c r="L1720" t="s">
        <v>5176</v>
      </c>
      <c r="M1720" t="s">
        <v>5177</v>
      </c>
      <c r="N1720">
        <v>2.988</v>
      </c>
      <c r="O1720">
        <v>0</v>
      </c>
      <c r="P1720">
        <v>4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11.95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3009158</v>
      </c>
      <c r="B1721">
        <v>1</v>
      </c>
      <c r="C1721" t="s">
        <v>75</v>
      </c>
      <c r="D1721" t="s">
        <v>97</v>
      </c>
      <c r="E1721" t="s">
        <v>140</v>
      </c>
      <c r="F1721" t="s">
        <v>5178</v>
      </c>
      <c r="G1721" t="s">
        <v>206</v>
      </c>
      <c r="H1721" t="s">
        <v>61</v>
      </c>
      <c r="I1721" t="s">
        <v>129</v>
      </c>
      <c r="J1721" t="s">
        <v>130</v>
      </c>
      <c r="K1721" t="s">
        <v>131</v>
      </c>
      <c r="L1721" t="s">
        <v>5179</v>
      </c>
      <c r="M1721" t="s">
        <v>5180</v>
      </c>
      <c r="N1721">
        <v>1.615</v>
      </c>
      <c r="O1721">
        <v>0</v>
      </c>
      <c r="P1721">
        <v>12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19.38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3008477</v>
      </c>
      <c r="B1722">
        <v>1</v>
      </c>
      <c r="C1722" t="s">
        <v>75</v>
      </c>
      <c r="D1722" t="s">
        <v>93</v>
      </c>
      <c r="E1722" t="s">
        <v>145</v>
      </c>
      <c r="F1722" t="s">
        <v>5181</v>
      </c>
      <c r="G1722" t="s">
        <v>256</v>
      </c>
      <c r="H1722" t="s">
        <v>61</v>
      </c>
      <c r="I1722" t="s">
        <v>129</v>
      </c>
      <c r="J1722" t="s">
        <v>130</v>
      </c>
      <c r="K1722" t="s">
        <v>131</v>
      </c>
      <c r="L1722" t="s">
        <v>5182</v>
      </c>
      <c r="M1722" t="s">
        <v>5183</v>
      </c>
      <c r="N1722">
        <v>1.409</v>
      </c>
      <c r="O1722">
        <v>0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1.41</v>
      </c>
      <c r="Y1722">
        <v>0</v>
      </c>
      <c r="Z1722">
        <v>0</v>
      </c>
    </row>
    <row r="1723" spans="1:26" x14ac:dyDescent="0.3">
      <c r="A1723">
        <v>3008104</v>
      </c>
      <c r="B1723">
        <v>1</v>
      </c>
      <c r="C1723" t="s">
        <v>75</v>
      </c>
      <c r="D1723" t="s">
        <v>99</v>
      </c>
      <c r="E1723" t="s">
        <v>140</v>
      </c>
      <c r="F1723" t="s">
        <v>5184</v>
      </c>
      <c r="G1723" t="s">
        <v>142</v>
      </c>
      <c r="H1723" t="s">
        <v>61</v>
      </c>
      <c r="I1723" t="s">
        <v>129</v>
      </c>
      <c r="J1723" t="s">
        <v>130</v>
      </c>
      <c r="K1723" t="s">
        <v>131</v>
      </c>
      <c r="L1723" t="s">
        <v>5185</v>
      </c>
      <c r="M1723" t="s">
        <v>5186</v>
      </c>
      <c r="N1723">
        <v>2.1709999999999998</v>
      </c>
      <c r="O1723">
        <v>0</v>
      </c>
      <c r="P1723">
        <v>4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8.68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3012566</v>
      </c>
      <c r="B1724">
        <v>1</v>
      </c>
      <c r="C1724" t="s">
        <v>75</v>
      </c>
      <c r="D1724" t="s">
        <v>102</v>
      </c>
      <c r="E1724" t="s">
        <v>140</v>
      </c>
      <c r="F1724" t="s">
        <v>5187</v>
      </c>
      <c r="G1724" t="s">
        <v>142</v>
      </c>
      <c r="H1724" t="s">
        <v>61</v>
      </c>
      <c r="I1724" t="s">
        <v>129</v>
      </c>
      <c r="J1724" t="s">
        <v>130</v>
      </c>
      <c r="K1724" t="s">
        <v>131</v>
      </c>
      <c r="L1724" t="s">
        <v>5188</v>
      </c>
      <c r="M1724" t="s">
        <v>5189</v>
      </c>
      <c r="N1724">
        <v>1.526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39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59.5</v>
      </c>
    </row>
    <row r="1725" spans="1:26" x14ac:dyDescent="0.3">
      <c r="A1725">
        <v>3012626</v>
      </c>
      <c r="B1725">
        <v>1</v>
      </c>
      <c r="C1725" t="s">
        <v>75</v>
      </c>
      <c r="D1725" t="s">
        <v>79</v>
      </c>
      <c r="E1725" t="s">
        <v>140</v>
      </c>
      <c r="F1725" t="s">
        <v>3995</v>
      </c>
      <c r="G1725" t="s">
        <v>142</v>
      </c>
      <c r="H1725" t="s">
        <v>61</v>
      </c>
      <c r="I1725" t="s">
        <v>129</v>
      </c>
      <c r="J1725" t="s">
        <v>130</v>
      </c>
      <c r="K1725" t="s">
        <v>131</v>
      </c>
      <c r="L1725" t="s">
        <v>5190</v>
      </c>
      <c r="M1725" t="s">
        <v>5191</v>
      </c>
      <c r="N1725">
        <v>4.3380000000000001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5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21.69</v>
      </c>
    </row>
    <row r="1726" spans="1:26" x14ac:dyDescent="0.3">
      <c r="A1726">
        <v>3013019</v>
      </c>
      <c r="B1726">
        <v>1</v>
      </c>
      <c r="C1726" t="s">
        <v>75</v>
      </c>
      <c r="D1726" t="s">
        <v>83</v>
      </c>
      <c r="E1726" t="s">
        <v>153</v>
      </c>
      <c r="F1726" t="s">
        <v>4315</v>
      </c>
      <c r="G1726" t="s">
        <v>196</v>
      </c>
      <c r="H1726" t="s">
        <v>58</v>
      </c>
      <c r="I1726" t="s">
        <v>129</v>
      </c>
      <c r="J1726" t="s">
        <v>130</v>
      </c>
      <c r="K1726" t="s">
        <v>131</v>
      </c>
      <c r="L1726" t="s">
        <v>5192</v>
      </c>
      <c r="M1726" t="s">
        <v>5193</v>
      </c>
      <c r="N1726">
        <v>1.88</v>
      </c>
      <c r="O1726">
        <v>0</v>
      </c>
      <c r="P1726">
        <v>0</v>
      </c>
      <c r="Q1726">
        <v>2</v>
      </c>
      <c r="R1726">
        <v>0</v>
      </c>
      <c r="S1726">
        <v>2</v>
      </c>
      <c r="T1726">
        <v>0</v>
      </c>
      <c r="U1726">
        <v>0</v>
      </c>
      <c r="V1726">
        <v>0</v>
      </c>
      <c r="W1726">
        <v>3.76</v>
      </c>
      <c r="X1726">
        <v>0</v>
      </c>
      <c r="Y1726">
        <v>3.76</v>
      </c>
      <c r="Z1726">
        <v>0</v>
      </c>
    </row>
    <row r="1727" spans="1:26" x14ac:dyDescent="0.3">
      <c r="A1727">
        <v>3012005</v>
      </c>
      <c r="B1727">
        <v>1</v>
      </c>
      <c r="C1727" t="s">
        <v>106</v>
      </c>
      <c r="D1727" t="s">
        <v>121</v>
      </c>
      <c r="E1727" t="s">
        <v>126</v>
      </c>
      <c r="F1727" t="s">
        <v>5194</v>
      </c>
      <c r="G1727" t="s">
        <v>128</v>
      </c>
      <c r="H1727" t="s">
        <v>58</v>
      </c>
      <c r="I1727" t="s">
        <v>129</v>
      </c>
      <c r="J1727" t="s">
        <v>130</v>
      </c>
      <c r="K1727" t="s">
        <v>131</v>
      </c>
      <c r="L1727" t="s">
        <v>5195</v>
      </c>
      <c r="M1727" t="s">
        <v>5196</v>
      </c>
      <c r="N1727">
        <v>0.76300000000000001</v>
      </c>
      <c r="O1727">
        <v>163</v>
      </c>
      <c r="P1727">
        <v>483</v>
      </c>
      <c r="Q1727">
        <v>0</v>
      </c>
      <c r="R1727">
        <v>0</v>
      </c>
      <c r="S1727">
        <v>0</v>
      </c>
      <c r="T1727">
        <v>0</v>
      </c>
      <c r="U1727">
        <v>124.29</v>
      </c>
      <c r="V1727">
        <v>368.29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3006747</v>
      </c>
      <c r="B1728">
        <v>1</v>
      </c>
      <c r="C1728" t="s">
        <v>106</v>
      </c>
      <c r="D1728" t="s">
        <v>107</v>
      </c>
      <c r="E1728" t="s">
        <v>140</v>
      </c>
      <c r="F1728" t="s">
        <v>5197</v>
      </c>
      <c r="G1728" t="s">
        <v>142</v>
      </c>
      <c r="H1728" t="s">
        <v>61</v>
      </c>
      <c r="I1728" t="s">
        <v>129</v>
      </c>
      <c r="J1728" t="s">
        <v>130</v>
      </c>
      <c r="K1728" t="s">
        <v>131</v>
      </c>
      <c r="L1728" t="s">
        <v>5198</v>
      </c>
      <c r="M1728" t="s">
        <v>434</v>
      </c>
      <c r="N1728">
        <v>1.121</v>
      </c>
      <c r="O1728">
        <v>0</v>
      </c>
      <c r="P1728">
        <v>219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245.46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3006769</v>
      </c>
      <c r="B1729">
        <v>2</v>
      </c>
      <c r="C1729" t="s">
        <v>75</v>
      </c>
      <c r="D1729" t="s">
        <v>95</v>
      </c>
      <c r="E1729" t="s">
        <v>140</v>
      </c>
      <c r="F1729" t="s">
        <v>5199</v>
      </c>
      <c r="G1729" t="s">
        <v>147</v>
      </c>
      <c r="H1729" t="s">
        <v>61</v>
      </c>
      <c r="I1729" t="s">
        <v>129</v>
      </c>
      <c r="J1729" t="s">
        <v>130</v>
      </c>
      <c r="K1729" t="s">
        <v>131</v>
      </c>
      <c r="L1729" t="s">
        <v>5200</v>
      </c>
      <c r="M1729" t="s">
        <v>5201</v>
      </c>
      <c r="N1729">
        <v>0.48699999999999999</v>
      </c>
      <c r="O1729">
        <v>0</v>
      </c>
      <c r="P1729">
        <v>216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105.2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3004586</v>
      </c>
      <c r="B1730">
        <v>1</v>
      </c>
      <c r="C1730" t="s">
        <v>75</v>
      </c>
      <c r="D1730" t="s">
        <v>82</v>
      </c>
      <c r="E1730" t="s">
        <v>153</v>
      </c>
      <c r="F1730" t="s">
        <v>5202</v>
      </c>
      <c r="G1730" t="s">
        <v>192</v>
      </c>
      <c r="H1730" t="s">
        <v>58</v>
      </c>
      <c r="I1730" t="s">
        <v>129</v>
      </c>
      <c r="J1730" t="s">
        <v>130</v>
      </c>
      <c r="K1730" t="s">
        <v>137</v>
      </c>
      <c r="L1730" t="s">
        <v>5203</v>
      </c>
      <c r="M1730" t="s">
        <v>5204</v>
      </c>
      <c r="N1730">
        <v>11.576000000000001</v>
      </c>
      <c r="O1730">
        <v>0</v>
      </c>
      <c r="P1730">
        <v>796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9214.6299999999992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3006261</v>
      </c>
      <c r="B1731">
        <v>1</v>
      </c>
      <c r="C1731" t="s">
        <v>75</v>
      </c>
      <c r="D1731" t="s">
        <v>77</v>
      </c>
      <c r="E1731" t="s">
        <v>145</v>
      </c>
      <c r="F1731" t="s">
        <v>5205</v>
      </c>
      <c r="G1731" t="s">
        <v>147</v>
      </c>
      <c r="H1731" t="s">
        <v>61</v>
      </c>
      <c r="I1731" t="s">
        <v>129</v>
      </c>
      <c r="J1731" t="s">
        <v>130</v>
      </c>
      <c r="K1731" t="s">
        <v>131</v>
      </c>
      <c r="L1731" t="s">
        <v>5206</v>
      </c>
      <c r="M1731" t="s">
        <v>5207</v>
      </c>
      <c r="N1731">
        <v>5.9050000000000002</v>
      </c>
      <c r="O1731">
        <v>0</v>
      </c>
      <c r="P1731">
        <v>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5.9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3006481</v>
      </c>
      <c r="B1732">
        <v>1</v>
      </c>
      <c r="C1732" t="s">
        <v>75</v>
      </c>
      <c r="D1732" t="s">
        <v>95</v>
      </c>
      <c r="E1732" t="s">
        <v>164</v>
      </c>
      <c r="F1732" t="s">
        <v>5208</v>
      </c>
      <c r="G1732" t="s">
        <v>161</v>
      </c>
      <c r="H1732" t="s">
        <v>61</v>
      </c>
      <c r="I1732" t="s">
        <v>129</v>
      </c>
      <c r="J1732" t="s">
        <v>130</v>
      </c>
      <c r="K1732" t="s">
        <v>131</v>
      </c>
      <c r="L1732" t="s">
        <v>5209</v>
      </c>
      <c r="M1732" t="s">
        <v>5210</v>
      </c>
      <c r="N1732">
        <v>0.85099999999999998</v>
      </c>
      <c r="O1732">
        <v>0</v>
      </c>
      <c r="P1732">
        <v>127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108.03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3008108</v>
      </c>
      <c r="B1733">
        <v>1</v>
      </c>
      <c r="C1733" t="s">
        <v>75</v>
      </c>
      <c r="D1733" t="s">
        <v>81</v>
      </c>
      <c r="E1733" t="s">
        <v>164</v>
      </c>
      <c r="F1733" t="s">
        <v>5211</v>
      </c>
      <c r="G1733" t="s">
        <v>161</v>
      </c>
      <c r="H1733" t="s">
        <v>61</v>
      </c>
      <c r="I1733" t="s">
        <v>129</v>
      </c>
      <c r="J1733" t="s">
        <v>130</v>
      </c>
      <c r="K1733" t="s">
        <v>131</v>
      </c>
      <c r="L1733" t="s">
        <v>5212</v>
      </c>
      <c r="M1733" t="s">
        <v>5213</v>
      </c>
      <c r="N1733">
        <v>3.6019999999999999</v>
      </c>
      <c r="O1733">
        <v>0</v>
      </c>
      <c r="P1733">
        <v>28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100.85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3006729</v>
      </c>
      <c r="B1734">
        <v>1</v>
      </c>
      <c r="C1734" t="s">
        <v>106</v>
      </c>
      <c r="D1734" t="s">
        <v>112</v>
      </c>
      <c r="E1734" t="s">
        <v>145</v>
      </c>
      <c r="F1734" t="s">
        <v>5214</v>
      </c>
      <c r="G1734" t="s">
        <v>256</v>
      </c>
      <c r="H1734" t="s">
        <v>61</v>
      </c>
      <c r="I1734" t="s">
        <v>129</v>
      </c>
      <c r="J1734" t="s">
        <v>130</v>
      </c>
      <c r="K1734" t="s">
        <v>131</v>
      </c>
      <c r="L1734" t="s">
        <v>5215</v>
      </c>
      <c r="M1734" t="s">
        <v>5216</v>
      </c>
      <c r="N1734">
        <v>2.0139999999999998</v>
      </c>
      <c r="O1734">
        <v>0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2.0099999999999998</v>
      </c>
      <c r="Y1734">
        <v>0</v>
      </c>
      <c r="Z1734">
        <v>0</v>
      </c>
    </row>
    <row r="1735" spans="1:26" x14ac:dyDescent="0.3">
      <c r="A1735">
        <v>3002118</v>
      </c>
      <c r="B1735">
        <v>1</v>
      </c>
      <c r="C1735" t="s">
        <v>75</v>
      </c>
      <c r="D1735" t="s">
        <v>89</v>
      </c>
      <c r="E1735" t="s">
        <v>169</v>
      </c>
      <c r="F1735" t="s">
        <v>5217</v>
      </c>
      <c r="G1735" t="s">
        <v>192</v>
      </c>
      <c r="H1735" t="s">
        <v>61</v>
      </c>
      <c r="I1735" t="s">
        <v>129</v>
      </c>
      <c r="J1735" t="s">
        <v>130</v>
      </c>
      <c r="K1735" t="s">
        <v>137</v>
      </c>
      <c r="L1735" t="s">
        <v>5218</v>
      </c>
      <c r="M1735" t="s">
        <v>5219</v>
      </c>
      <c r="N1735">
        <v>0.40500000000000003</v>
      </c>
      <c r="O1735">
        <v>0</v>
      </c>
      <c r="P1735">
        <v>584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236.68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3006920</v>
      </c>
      <c r="B1736">
        <v>1</v>
      </c>
      <c r="C1736" t="s">
        <v>75</v>
      </c>
      <c r="D1736" t="s">
        <v>91</v>
      </c>
      <c r="E1736" t="s">
        <v>145</v>
      </c>
      <c r="F1736" t="s">
        <v>5220</v>
      </c>
      <c r="G1736" t="s">
        <v>147</v>
      </c>
      <c r="H1736" t="s">
        <v>61</v>
      </c>
      <c r="I1736" t="s">
        <v>129</v>
      </c>
      <c r="J1736" t="s">
        <v>130</v>
      </c>
      <c r="K1736" t="s">
        <v>131</v>
      </c>
      <c r="L1736" t="s">
        <v>5221</v>
      </c>
      <c r="M1736" t="s">
        <v>5222</v>
      </c>
      <c r="N1736">
        <v>3.7250000000000001</v>
      </c>
      <c r="O1736">
        <v>0</v>
      </c>
      <c r="P1736">
        <v>11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40.97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3009164</v>
      </c>
      <c r="B1737">
        <v>1</v>
      </c>
      <c r="C1737" t="s">
        <v>75</v>
      </c>
      <c r="D1737" t="s">
        <v>79</v>
      </c>
      <c r="E1737" t="s">
        <v>140</v>
      </c>
      <c r="F1737" t="s">
        <v>5223</v>
      </c>
      <c r="G1737" t="s">
        <v>161</v>
      </c>
      <c r="H1737" t="s">
        <v>61</v>
      </c>
      <c r="I1737" t="s">
        <v>129</v>
      </c>
      <c r="J1737" t="s">
        <v>130</v>
      </c>
      <c r="K1737" t="s">
        <v>131</v>
      </c>
      <c r="L1737" t="s">
        <v>5224</v>
      </c>
      <c r="M1737" t="s">
        <v>5225</v>
      </c>
      <c r="N1737">
        <v>5.0490000000000004</v>
      </c>
      <c r="O1737">
        <v>0</v>
      </c>
      <c r="P1737">
        <v>66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333.22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3011954</v>
      </c>
      <c r="B1738">
        <v>1</v>
      </c>
      <c r="C1738" t="s">
        <v>106</v>
      </c>
      <c r="D1738" t="s">
        <v>117</v>
      </c>
      <c r="E1738" t="s">
        <v>153</v>
      </c>
      <c r="F1738" t="s">
        <v>3630</v>
      </c>
      <c r="G1738" t="s">
        <v>128</v>
      </c>
      <c r="H1738" t="s">
        <v>58</v>
      </c>
      <c r="I1738" t="s">
        <v>129</v>
      </c>
      <c r="J1738" t="s">
        <v>130</v>
      </c>
      <c r="K1738" t="s">
        <v>131</v>
      </c>
      <c r="L1738" t="s">
        <v>5226</v>
      </c>
      <c r="M1738" t="s">
        <v>5227</v>
      </c>
      <c r="N1738">
        <v>2.6120000000000001</v>
      </c>
      <c r="O1738">
        <v>0</v>
      </c>
      <c r="P1738">
        <v>445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1162.19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3007296</v>
      </c>
      <c r="B1739">
        <v>1</v>
      </c>
      <c r="C1739" t="s">
        <v>106</v>
      </c>
      <c r="D1739" t="s">
        <v>105</v>
      </c>
      <c r="E1739" t="s">
        <v>126</v>
      </c>
      <c r="F1739" t="s">
        <v>5228</v>
      </c>
      <c r="G1739" t="s">
        <v>136</v>
      </c>
      <c r="H1739" t="s">
        <v>58</v>
      </c>
      <c r="I1739" t="s">
        <v>129</v>
      </c>
      <c r="J1739" t="s">
        <v>130</v>
      </c>
      <c r="K1739" t="s">
        <v>137</v>
      </c>
      <c r="L1739" t="s">
        <v>5229</v>
      </c>
      <c r="M1739" t="s">
        <v>5230</v>
      </c>
      <c r="N1739">
        <v>0.73299999999999998</v>
      </c>
      <c r="O1739">
        <v>153</v>
      </c>
      <c r="P1739">
        <v>592</v>
      </c>
      <c r="Q1739">
        <v>0</v>
      </c>
      <c r="R1739">
        <v>0</v>
      </c>
      <c r="S1739">
        <v>3</v>
      </c>
      <c r="T1739">
        <v>0</v>
      </c>
      <c r="U1739">
        <v>112.16</v>
      </c>
      <c r="V1739">
        <v>433.97</v>
      </c>
      <c r="W1739">
        <v>0</v>
      </c>
      <c r="X1739">
        <v>0</v>
      </c>
      <c r="Y1739">
        <v>2.2000000000000002</v>
      </c>
      <c r="Z1739">
        <v>0</v>
      </c>
    </row>
    <row r="1740" spans="1:26" x14ac:dyDescent="0.3">
      <c r="A1740">
        <v>3012533</v>
      </c>
      <c r="B1740">
        <v>1</v>
      </c>
      <c r="C1740" t="s">
        <v>106</v>
      </c>
      <c r="D1740" t="s">
        <v>108</v>
      </c>
      <c r="E1740" t="s">
        <v>164</v>
      </c>
      <c r="F1740" t="s">
        <v>3174</v>
      </c>
      <c r="G1740" t="s">
        <v>142</v>
      </c>
      <c r="H1740" t="s">
        <v>61</v>
      </c>
      <c r="I1740" t="s">
        <v>129</v>
      </c>
      <c r="J1740" t="s">
        <v>130</v>
      </c>
      <c r="K1740" t="s">
        <v>131</v>
      </c>
      <c r="L1740" t="s">
        <v>5231</v>
      </c>
      <c r="M1740" t="s">
        <v>5232</v>
      </c>
      <c r="N1740">
        <v>0.65500000000000003</v>
      </c>
      <c r="O1740">
        <v>0</v>
      </c>
      <c r="P1740">
        <v>79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51.77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3007245</v>
      </c>
      <c r="B1741">
        <v>1</v>
      </c>
      <c r="C1741" t="s">
        <v>75</v>
      </c>
      <c r="D1741" t="s">
        <v>97</v>
      </c>
      <c r="E1741" t="s">
        <v>169</v>
      </c>
      <c r="F1741" t="s">
        <v>5233</v>
      </c>
      <c r="G1741" t="s">
        <v>166</v>
      </c>
      <c r="H1741" t="s">
        <v>61</v>
      </c>
      <c r="I1741" t="s">
        <v>129</v>
      </c>
      <c r="J1741" t="s">
        <v>130</v>
      </c>
      <c r="K1741" t="s">
        <v>131</v>
      </c>
      <c r="L1741" t="s">
        <v>5234</v>
      </c>
      <c r="M1741" t="s">
        <v>5235</v>
      </c>
      <c r="N1741">
        <v>1.127</v>
      </c>
      <c r="O1741">
        <v>0</v>
      </c>
      <c r="P1741">
        <v>80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90.19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3006538</v>
      </c>
      <c r="B1742">
        <v>1</v>
      </c>
      <c r="C1742" t="s">
        <v>106</v>
      </c>
      <c r="D1742" t="s">
        <v>122</v>
      </c>
      <c r="E1742" t="s">
        <v>145</v>
      </c>
      <c r="F1742" t="s">
        <v>5236</v>
      </c>
      <c r="G1742" t="s">
        <v>206</v>
      </c>
      <c r="H1742" t="s">
        <v>61</v>
      </c>
      <c r="I1742" t="s">
        <v>129</v>
      </c>
      <c r="J1742" t="s">
        <v>130</v>
      </c>
      <c r="K1742" t="s">
        <v>131</v>
      </c>
      <c r="L1742" t="s">
        <v>5237</v>
      </c>
      <c r="M1742" t="s">
        <v>5238</v>
      </c>
      <c r="N1742">
        <v>5.3090000000000002</v>
      </c>
      <c r="O1742">
        <v>0</v>
      </c>
      <c r="P1742">
        <v>4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21.24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3012988</v>
      </c>
      <c r="B1743">
        <v>1</v>
      </c>
      <c r="C1743" t="s">
        <v>75</v>
      </c>
      <c r="D1743" t="s">
        <v>89</v>
      </c>
      <c r="E1743" t="s">
        <v>140</v>
      </c>
      <c r="F1743" t="s">
        <v>5239</v>
      </c>
      <c r="G1743" t="s">
        <v>161</v>
      </c>
      <c r="H1743" t="s">
        <v>61</v>
      </c>
      <c r="I1743" t="s">
        <v>129</v>
      </c>
      <c r="J1743" t="s">
        <v>130</v>
      </c>
      <c r="K1743" t="s">
        <v>131</v>
      </c>
      <c r="L1743" t="s">
        <v>5240</v>
      </c>
      <c r="M1743" t="s">
        <v>5241</v>
      </c>
      <c r="N1743">
        <v>1.349</v>
      </c>
      <c r="O1743">
        <v>0</v>
      </c>
      <c r="P1743">
        <v>149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200.96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3002479</v>
      </c>
      <c r="B1744">
        <v>1</v>
      </c>
      <c r="C1744" t="s">
        <v>75</v>
      </c>
      <c r="D1744" t="s">
        <v>95</v>
      </c>
      <c r="E1744" t="s">
        <v>169</v>
      </c>
      <c r="F1744" t="s">
        <v>5242</v>
      </c>
      <c r="G1744" t="s">
        <v>171</v>
      </c>
      <c r="H1744" t="s">
        <v>61</v>
      </c>
      <c r="I1744" t="s">
        <v>129</v>
      </c>
      <c r="J1744" t="s">
        <v>130</v>
      </c>
      <c r="K1744" t="s">
        <v>131</v>
      </c>
      <c r="L1744" t="s">
        <v>5243</v>
      </c>
      <c r="M1744" t="s">
        <v>5244</v>
      </c>
      <c r="N1744">
        <v>3.0019999999999998</v>
      </c>
      <c r="O1744">
        <v>0</v>
      </c>
      <c r="P1744">
        <v>660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1981.44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3020276</v>
      </c>
      <c r="B1745">
        <v>1</v>
      </c>
      <c r="C1745" t="s">
        <v>106</v>
      </c>
      <c r="D1745" t="s">
        <v>115</v>
      </c>
      <c r="E1745" t="s">
        <v>140</v>
      </c>
      <c r="F1745" t="s">
        <v>5245</v>
      </c>
      <c r="G1745" t="s">
        <v>378</v>
      </c>
      <c r="H1745" t="s">
        <v>61</v>
      </c>
      <c r="I1745" t="s">
        <v>129</v>
      </c>
      <c r="J1745" t="s">
        <v>130</v>
      </c>
      <c r="K1745" t="s">
        <v>131</v>
      </c>
      <c r="L1745" t="s">
        <v>5246</v>
      </c>
      <c r="M1745" t="s">
        <v>5247</v>
      </c>
      <c r="N1745">
        <v>1.2709999999999999</v>
      </c>
      <c r="O1745">
        <v>0</v>
      </c>
      <c r="P1745">
        <v>80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101.66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3011262</v>
      </c>
      <c r="B1746">
        <v>1</v>
      </c>
      <c r="C1746" t="s">
        <v>106</v>
      </c>
      <c r="D1746" t="s">
        <v>122</v>
      </c>
      <c r="E1746" t="s">
        <v>153</v>
      </c>
      <c r="F1746" t="s">
        <v>5248</v>
      </c>
      <c r="G1746" t="s">
        <v>128</v>
      </c>
      <c r="H1746" t="s">
        <v>58</v>
      </c>
      <c r="I1746" t="s">
        <v>129</v>
      </c>
      <c r="J1746" t="s">
        <v>130</v>
      </c>
      <c r="K1746" t="s">
        <v>131</v>
      </c>
      <c r="L1746" t="s">
        <v>5249</v>
      </c>
      <c r="M1746" t="s">
        <v>5250</v>
      </c>
      <c r="N1746">
        <v>1.542</v>
      </c>
      <c r="O1746">
        <v>4</v>
      </c>
      <c r="P1746">
        <v>202</v>
      </c>
      <c r="Q1746">
        <v>0</v>
      </c>
      <c r="R1746">
        <v>0</v>
      </c>
      <c r="S1746">
        <v>0</v>
      </c>
      <c r="T1746">
        <v>0</v>
      </c>
      <c r="U1746">
        <v>6.17</v>
      </c>
      <c r="V1746">
        <v>311.5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3008996</v>
      </c>
      <c r="B1747">
        <v>1</v>
      </c>
      <c r="C1747" t="s">
        <v>75</v>
      </c>
      <c r="D1747" t="s">
        <v>83</v>
      </c>
      <c r="E1747" t="s">
        <v>145</v>
      </c>
      <c r="F1747" t="s">
        <v>5251</v>
      </c>
      <c r="G1747" t="s">
        <v>206</v>
      </c>
      <c r="H1747" t="s">
        <v>61</v>
      </c>
      <c r="I1747" t="s">
        <v>129</v>
      </c>
      <c r="J1747" t="s">
        <v>130</v>
      </c>
      <c r="K1747" t="s">
        <v>131</v>
      </c>
      <c r="L1747" t="s">
        <v>5252</v>
      </c>
      <c r="M1747" t="s">
        <v>5253</v>
      </c>
      <c r="N1747">
        <v>3.2730000000000001</v>
      </c>
      <c r="O1747">
        <v>0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3.27</v>
      </c>
      <c r="Y1747">
        <v>0</v>
      </c>
      <c r="Z1747">
        <v>0</v>
      </c>
    </row>
    <row r="1748" spans="1:26" x14ac:dyDescent="0.3">
      <c r="A1748">
        <v>3012593</v>
      </c>
      <c r="B1748">
        <v>1</v>
      </c>
      <c r="C1748" t="s">
        <v>75</v>
      </c>
      <c r="D1748" t="s">
        <v>94</v>
      </c>
      <c r="E1748" t="s">
        <v>140</v>
      </c>
      <c r="F1748" t="s">
        <v>5254</v>
      </c>
      <c r="G1748" t="s">
        <v>142</v>
      </c>
      <c r="H1748" t="s">
        <v>61</v>
      </c>
      <c r="I1748" t="s">
        <v>129</v>
      </c>
      <c r="J1748" t="s">
        <v>130</v>
      </c>
      <c r="K1748" t="s">
        <v>131</v>
      </c>
      <c r="L1748" t="s">
        <v>5255</v>
      </c>
      <c r="M1748" t="s">
        <v>5256</v>
      </c>
      <c r="N1748">
        <v>4.7320000000000002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17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80.45</v>
      </c>
    </row>
    <row r="1749" spans="1:26" x14ac:dyDescent="0.3">
      <c r="A1749">
        <v>3012748</v>
      </c>
      <c r="B1749">
        <v>1</v>
      </c>
      <c r="C1749" t="s">
        <v>75</v>
      </c>
      <c r="D1749" t="s">
        <v>104</v>
      </c>
      <c r="E1749" t="s">
        <v>145</v>
      </c>
      <c r="F1749" t="s">
        <v>5257</v>
      </c>
      <c r="G1749" t="s">
        <v>206</v>
      </c>
      <c r="H1749" t="s">
        <v>61</v>
      </c>
      <c r="I1749" t="s">
        <v>129</v>
      </c>
      <c r="J1749" t="s">
        <v>130</v>
      </c>
      <c r="K1749" t="s">
        <v>131</v>
      </c>
      <c r="L1749" t="s">
        <v>5258</v>
      </c>
      <c r="M1749" t="s">
        <v>5259</v>
      </c>
      <c r="N1749">
        <v>6.1580000000000004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6.16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3008257</v>
      </c>
      <c r="B1750">
        <v>2</v>
      </c>
      <c r="C1750" t="s">
        <v>75</v>
      </c>
      <c r="D1750" t="s">
        <v>96</v>
      </c>
      <c r="E1750" t="s">
        <v>153</v>
      </c>
      <c r="F1750" t="s">
        <v>5260</v>
      </c>
      <c r="G1750" t="s">
        <v>196</v>
      </c>
      <c r="H1750" t="s">
        <v>58</v>
      </c>
      <c r="I1750" t="s">
        <v>129</v>
      </c>
      <c r="J1750" t="s">
        <v>130</v>
      </c>
      <c r="K1750" t="s">
        <v>131</v>
      </c>
      <c r="L1750" t="s">
        <v>5261</v>
      </c>
      <c r="M1750" t="s">
        <v>5262</v>
      </c>
      <c r="N1750">
        <v>1.8919999999999999</v>
      </c>
      <c r="O1750">
        <v>0</v>
      </c>
      <c r="P1750">
        <v>41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77.569999999999993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3005143</v>
      </c>
      <c r="B1751">
        <v>1</v>
      </c>
      <c r="C1751" t="s">
        <v>106</v>
      </c>
      <c r="D1751" t="s">
        <v>109</v>
      </c>
      <c r="E1751" t="s">
        <v>126</v>
      </c>
      <c r="F1751" t="s">
        <v>5263</v>
      </c>
      <c r="G1751" t="s">
        <v>192</v>
      </c>
      <c r="H1751" t="s">
        <v>58</v>
      </c>
      <c r="I1751" t="s">
        <v>129</v>
      </c>
      <c r="J1751" t="s">
        <v>130</v>
      </c>
      <c r="K1751" t="s">
        <v>137</v>
      </c>
      <c r="L1751" t="s">
        <v>5264</v>
      </c>
      <c r="M1751" t="s">
        <v>5265</v>
      </c>
      <c r="N1751">
        <v>6.1829999999999998</v>
      </c>
      <c r="O1751">
        <v>0</v>
      </c>
      <c r="P1751">
        <v>0</v>
      </c>
      <c r="Q1751">
        <v>0</v>
      </c>
      <c r="R1751">
        <v>0</v>
      </c>
      <c r="S1751">
        <v>3</v>
      </c>
      <c r="T1751">
        <v>220</v>
      </c>
      <c r="U1751">
        <v>0</v>
      </c>
      <c r="V1751">
        <v>0</v>
      </c>
      <c r="W1751">
        <v>0</v>
      </c>
      <c r="X1751">
        <v>0</v>
      </c>
      <c r="Y1751">
        <v>18.55</v>
      </c>
      <c r="Z1751">
        <v>1360.33</v>
      </c>
    </row>
    <row r="1752" spans="1:26" x14ac:dyDescent="0.3">
      <c r="A1752">
        <v>3008227</v>
      </c>
      <c r="B1752">
        <v>1</v>
      </c>
      <c r="C1752" t="s">
        <v>106</v>
      </c>
      <c r="D1752" t="s">
        <v>108</v>
      </c>
      <c r="E1752" t="s">
        <v>145</v>
      </c>
      <c r="F1752" t="s">
        <v>5266</v>
      </c>
      <c r="G1752" t="s">
        <v>147</v>
      </c>
      <c r="H1752" t="s">
        <v>61</v>
      </c>
      <c r="I1752" t="s">
        <v>129</v>
      </c>
      <c r="J1752" t="s">
        <v>130</v>
      </c>
      <c r="K1752" t="s">
        <v>131</v>
      </c>
      <c r="L1752" t="s">
        <v>5267</v>
      </c>
      <c r="M1752" t="s">
        <v>5268</v>
      </c>
      <c r="N1752">
        <v>1.0509999999999999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1.05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3007150</v>
      </c>
      <c r="B1753">
        <v>1</v>
      </c>
      <c r="C1753" t="s">
        <v>75</v>
      </c>
      <c r="D1753" t="s">
        <v>90</v>
      </c>
      <c r="E1753" t="s">
        <v>153</v>
      </c>
      <c r="F1753" t="s">
        <v>5269</v>
      </c>
      <c r="G1753" t="s">
        <v>746</v>
      </c>
      <c r="H1753" t="s">
        <v>58</v>
      </c>
      <c r="I1753" t="s">
        <v>129</v>
      </c>
      <c r="J1753" t="s">
        <v>130</v>
      </c>
      <c r="K1753" t="s">
        <v>131</v>
      </c>
      <c r="L1753" t="s">
        <v>5270</v>
      </c>
      <c r="M1753" t="s">
        <v>5271</v>
      </c>
      <c r="N1753">
        <v>1.891</v>
      </c>
      <c r="O1753">
        <v>0</v>
      </c>
      <c r="P1753">
        <v>0</v>
      </c>
      <c r="Q1753">
        <v>0</v>
      </c>
      <c r="R1753">
        <v>287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542.59</v>
      </c>
      <c r="Y1753">
        <v>0</v>
      </c>
      <c r="Z1753">
        <v>0</v>
      </c>
    </row>
    <row r="1754" spans="1:26" x14ac:dyDescent="0.3">
      <c r="A1754">
        <v>3009094</v>
      </c>
      <c r="B1754">
        <v>1</v>
      </c>
      <c r="C1754" t="s">
        <v>75</v>
      </c>
      <c r="D1754" t="s">
        <v>98</v>
      </c>
      <c r="E1754" t="s">
        <v>145</v>
      </c>
      <c r="F1754" t="s">
        <v>5272</v>
      </c>
      <c r="G1754" t="s">
        <v>147</v>
      </c>
      <c r="H1754" t="s">
        <v>61</v>
      </c>
      <c r="I1754" t="s">
        <v>129</v>
      </c>
      <c r="J1754" t="s">
        <v>130</v>
      </c>
      <c r="K1754" t="s">
        <v>131</v>
      </c>
      <c r="L1754" t="s">
        <v>5273</v>
      </c>
      <c r="M1754" t="s">
        <v>5274</v>
      </c>
      <c r="N1754">
        <v>1.228</v>
      </c>
      <c r="O1754">
        <v>0</v>
      </c>
      <c r="P1754">
        <v>2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2.46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3012928</v>
      </c>
      <c r="B1755">
        <v>1</v>
      </c>
      <c r="C1755" t="s">
        <v>106</v>
      </c>
      <c r="D1755" t="s">
        <v>117</v>
      </c>
      <c r="E1755" t="s">
        <v>140</v>
      </c>
      <c r="F1755" t="s">
        <v>5275</v>
      </c>
      <c r="G1755" t="s">
        <v>142</v>
      </c>
      <c r="H1755" t="s">
        <v>61</v>
      </c>
      <c r="I1755" t="s">
        <v>129</v>
      </c>
      <c r="J1755" t="s">
        <v>130</v>
      </c>
      <c r="K1755" t="s">
        <v>131</v>
      </c>
      <c r="L1755" t="s">
        <v>5276</v>
      </c>
      <c r="M1755" t="s">
        <v>5277</v>
      </c>
      <c r="N1755">
        <v>1.484</v>
      </c>
      <c r="O1755">
        <v>0</v>
      </c>
      <c r="P1755">
        <v>106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157.35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3013003</v>
      </c>
      <c r="B1756">
        <v>1</v>
      </c>
      <c r="C1756" t="s">
        <v>75</v>
      </c>
      <c r="D1756" t="s">
        <v>82</v>
      </c>
      <c r="E1756" t="s">
        <v>140</v>
      </c>
      <c r="F1756" t="s">
        <v>5278</v>
      </c>
      <c r="G1756" t="s">
        <v>142</v>
      </c>
      <c r="H1756" t="s">
        <v>61</v>
      </c>
      <c r="I1756" t="s">
        <v>129</v>
      </c>
      <c r="J1756" t="s">
        <v>130</v>
      </c>
      <c r="K1756" t="s">
        <v>131</v>
      </c>
      <c r="L1756" t="s">
        <v>5279</v>
      </c>
      <c r="M1756" t="s">
        <v>5280</v>
      </c>
      <c r="N1756">
        <v>3.2970000000000002</v>
      </c>
      <c r="O1756">
        <v>0</v>
      </c>
      <c r="P1756">
        <v>150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494.62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3012567</v>
      </c>
      <c r="B1757">
        <v>1</v>
      </c>
      <c r="C1757" t="s">
        <v>75</v>
      </c>
      <c r="D1757" t="s">
        <v>91</v>
      </c>
      <c r="E1757" t="s">
        <v>153</v>
      </c>
      <c r="F1757" t="s">
        <v>5281</v>
      </c>
      <c r="G1757" t="s">
        <v>128</v>
      </c>
      <c r="H1757" t="s">
        <v>58</v>
      </c>
      <c r="I1757" t="s">
        <v>129</v>
      </c>
      <c r="J1757" t="s">
        <v>130</v>
      </c>
      <c r="K1757" t="s">
        <v>131</v>
      </c>
      <c r="L1757" t="s">
        <v>5282</v>
      </c>
      <c r="M1757" t="s">
        <v>5283</v>
      </c>
      <c r="N1757">
        <v>2.7240000000000002</v>
      </c>
      <c r="O1757">
        <v>0</v>
      </c>
      <c r="P1757">
        <v>607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1653.39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3001535</v>
      </c>
      <c r="B1758">
        <v>1</v>
      </c>
      <c r="C1758" t="s">
        <v>106</v>
      </c>
      <c r="D1758" t="s">
        <v>116</v>
      </c>
      <c r="E1758" t="s">
        <v>221</v>
      </c>
      <c r="F1758" t="s">
        <v>5284</v>
      </c>
      <c r="G1758" t="s">
        <v>374</v>
      </c>
      <c r="H1758" t="s">
        <v>58</v>
      </c>
      <c r="I1758" t="s">
        <v>129</v>
      </c>
      <c r="J1758" t="s">
        <v>130</v>
      </c>
      <c r="K1758" t="s">
        <v>137</v>
      </c>
      <c r="L1758" t="s">
        <v>5285</v>
      </c>
      <c r="M1758" t="s">
        <v>5286</v>
      </c>
      <c r="N1758">
        <v>0.14599999999999999</v>
      </c>
      <c r="O1758">
        <v>8</v>
      </c>
      <c r="P1758">
        <v>5</v>
      </c>
      <c r="Q1758">
        <v>91</v>
      </c>
      <c r="R1758">
        <v>6951</v>
      </c>
      <c r="S1758">
        <v>203</v>
      </c>
      <c r="T1758">
        <v>3778</v>
      </c>
      <c r="U1758">
        <v>1.17</v>
      </c>
      <c r="V1758">
        <v>0.73</v>
      </c>
      <c r="W1758">
        <v>13.32</v>
      </c>
      <c r="X1758">
        <v>1017.55</v>
      </c>
      <c r="Y1758">
        <v>29.72</v>
      </c>
      <c r="Z1758">
        <v>553.05999999999995</v>
      </c>
    </row>
    <row r="1759" spans="1:26" x14ac:dyDescent="0.3">
      <c r="A1759">
        <v>3009301</v>
      </c>
      <c r="B1759">
        <v>1</v>
      </c>
      <c r="C1759" t="s">
        <v>75</v>
      </c>
      <c r="D1759" t="s">
        <v>74</v>
      </c>
      <c r="E1759" t="s">
        <v>145</v>
      </c>
      <c r="F1759" t="s">
        <v>5287</v>
      </c>
      <c r="G1759" t="s">
        <v>256</v>
      </c>
      <c r="H1759" t="s">
        <v>61</v>
      </c>
      <c r="I1759" t="s">
        <v>129</v>
      </c>
      <c r="J1759" t="s">
        <v>130</v>
      </c>
      <c r="K1759" t="s">
        <v>131</v>
      </c>
      <c r="L1759" t="s">
        <v>5288</v>
      </c>
      <c r="M1759" t="s">
        <v>5289</v>
      </c>
      <c r="N1759">
        <v>0.72799999999999998</v>
      </c>
      <c r="O1759">
        <v>0</v>
      </c>
      <c r="P1759">
        <v>21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15.28</v>
      </c>
      <c r="W1759">
        <v>0</v>
      </c>
      <c r="X1759">
        <v>0</v>
      </c>
      <c r="Y1759">
        <v>0</v>
      </c>
      <c r="Z1759">
        <v>0</v>
      </c>
    </row>
    <row r="1760" spans="1:26" x14ac:dyDescent="0.3">
      <c r="A1760">
        <v>3006933</v>
      </c>
      <c r="B1760">
        <v>1</v>
      </c>
      <c r="C1760" t="s">
        <v>106</v>
      </c>
      <c r="D1760" t="s">
        <v>111</v>
      </c>
      <c r="E1760" t="s">
        <v>126</v>
      </c>
      <c r="F1760" t="s">
        <v>5290</v>
      </c>
      <c r="G1760" t="s">
        <v>136</v>
      </c>
      <c r="H1760" t="s">
        <v>58</v>
      </c>
      <c r="I1760" t="s">
        <v>129</v>
      </c>
      <c r="J1760" t="s">
        <v>130</v>
      </c>
      <c r="K1760" t="s">
        <v>137</v>
      </c>
      <c r="L1760" t="s">
        <v>5291</v>
      </c>
      <c r="M1760" t="s">
        <v>5292</v>
      </c>
      <c r="N1760">
        <v>6.32</v>
      </c>
      <c r="O1760">
        <v>0</v>
      </c>
      <c r="P1760">
        <v>0</v>
      </c>
      <c r="Q1760">
        <v>0</v>
      </c>
      <c r="R1760">
        <v>0</v>
      </c>
      <c r="S1760">
        <v>11</v>
      </c>
      <c r="T1760">
        <v>1487</v>
      </c>
      <c r="U1760">
        <v>0</v>
      </c>
      <c r="V1760">
        <v>0</v>
      </c>
      <c r="W1760">
        <v>0</v>
      </c>
      <c r="X1760">
        <v>0</v>
      </c>
      <c r="Y1760">
        <v>69.52</v>
      </c>
      <c r="Z1760">
        <v>9398.25</v>
      </c>
    </row>
    <row r="1761" spans="1:26" x14ac:dyDescent="0.3">
      <c r="A1761">
        <v>3008210</v>
      </c>
      <c r="B1761">
        <v>2</v>
      </c>
      <c r="C1761" t="s">
        <v>106</v>
      </c>
      <c r="D1761" t="s">
        <v>107</v>
      </c>
      <c r="E1761" t="s">
        <v>169</v>
      </c>
      <c r="F1761" t="s">
        <v>2204</v>
      </c>
      <c r="G1761" t="s">
        <v>142</v>
      </c>
      <c r="H1761" t="s">
        <v>61</v>
      </c>
      <c r="I1761" t="s">
        <v>129</v>
      </c>
      <c r="J1761" t="s">
        <v>130</v>
      </c>
      <c r="K1761" t="s">
        <v>131</v>
      </c>
      <c r="L1761" t="s">
        <v>5293</v>
      </c>
      <c r="M1761" t="s">
        <v>5294</v>
      </c>
      <c r="N1761">
        <v>0.13300000000000001</v>
      </c>
      <c r="O1761">
        <v>0</v>
      </c>
      <c r="P1761">
        <v>159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21.2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3008309</v>
      </c>
      <c r="B1762">
        <v>1</v>
      </c>
      <c r="C1762" t="s">
        <v>106</v>
      </c>
      <c r="D1762" t="s">
        <v>110</v>
      </c>
      <c r="E1762" t="s">
        <v>221</v>
      </c>
      <c r="F1762" t="s">
        <v>5295</v>
      </c>
      <c r="G1762" t="s">
        <v>128</v>
      </c>
      <c r="H1762" t="s">
        <v>58</v>
      </c>
      <c r="I1762" t="s">
        <v>129</v>
      </c>
      <c r="J1762" t="s">
        <v>130</v>
      </c>
      <c r="K1762" t="s">
        <v>131</v>
      </c>
      <c r="L1762" t="s">
        <v>5296</v>
      </c>
      <c r="M1762" t="s">
        <v>5297</v>
      </c>
      <c r="N1762">
        <v>1.4339999999999999</v>
      </c>
      <c r="O1762">
        <v>0</v>
      </c>
      <c r="P1762">
        <v>0</v>
      </c>
      <c r="Q1762">
        <v>41</v>
      </c>
      <c r="R1762">
        <v>255</v>
      </c>
      <c r="S1762">
        <v>4</v>
      </c>
      <c r="T1762">
        <v>0</v>
      </c>
      <c r="U1762">
        <v>0</v>
      </c>
      <c r="V1762">
        <v>0</v>
      </c>
      <c r="W1762">
        <v>58.81</v>
      </c>
      <c r="X1762">
        <v>365.79</v>
      </c>
      <c r="Y1762">
        <v>5.74</v>
      </c>
      <c r="Z1762">
        <v>0</v>
      </c>
    </row>
    <row r="1763" spans="1:26" x14ac:dyDescent="0.3">
      <c r="A1763">
        <v>3012663</v>
      </c>
      <c r="B1763">
        <v>3</v>
      </c>
      <c r="C1763" t="s">
        <v>75</v>
      </c>
      <c r="D1763" t="s">
        <v>78</v>
      </c>
      <c r="E1763" t="s">
        <v>169</v>
      </c>
      <c r="F1763" t="s">
        <v>5298</v>
      </c>
      <c r="G1763" t="s">
        <v>4892</v>
      </c>
      <c r="H1763" t="s">
        <v>61</v>
      </c>
      <c r="I1763" t="s">
        <v>129</v>
      </c>
      <c r="J1763" t="s">
        <v>130</v>
      </c>
      <c r="K1763" t="s">
        <v>131</v>
      </c>
      <c r="L1763" t="s">
        <v>4894</v>
      </c>
      <c r="M1763" t="s">
        <v>5299</v>
      </c>
      <c r="N1763">
        <v>0.126</v>
      </c>
      <c r="O1763">
        <v>0</v>
      </c>
      <c r="P1763">
        <v>754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94.88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3006488</v>
      </c>
      <c r="B1764">
        <v>1</v>
      </c>
      <c r="C1764" t="s">
        <v>106</v>
      </c>
      <c r="D1764" t="s">
        <v>108</v>
      </c>
      <c r="E1764" t="s">
        <v>153</v>
      </c>
      <c r="F1764" t="s">
        <v>5300</v>
      </c>
      <c r="G1764" t="s">
        <v>196</v>
      </c>
      <c r="H1764" t="s">
        <v>58</v>
      </c>
      <c r="I1764" t="s">
        <v>129</v>
      </c>
      <c r="J1764" t="s">
        <v>130</v>
      </c>
      <c r="K1764" t="s">
        <v>131</v>
      </c>
      <c r="L1764" t="s">
        <v>5301</v>
      </c>
      <c r="M1764" t="s">
        <v>5302</v>
      </c>
      <c r="N1764">
        <v>1.9379999999999999</v>
      </c>
      <c r="O1764">
        <v>0</v>
      </c>
      <c r="P1764">
        <v>443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858.54</v>
      </c>
      <c r="W1764">
        <v>0</v>
      </c>
      <c r="X1764">
        <v>0</v>
      </c>
      <c r="Y1764">
        <v>0</v>
      </c>
      <c r="Z1764">
        <v>0</v>
      </c>
    </row>
    <row r="1765" spans="1:26" x14ac:dyDescent="0.3">
      <c r="A1765">
        <v>3012549</v>
      </c>
      <c r="B1765">
        <v>1</v>
      </c>
      <c r="C1765" t="s">
        <v>75</v>
      </c>
      <c r="D1765" t="s">
        <v>94</v>
      </c>
      <c r="E1765" t="s">
        <v>169</v>
      </c>
      <c r="F1765" t="s">
        <v>3565</v>
      </c>
      <c r="G1765" t="s">
        <v>161</v>
      </c>
      <c r="H1765" t="s">
        <v>61</v>
      </c>
      <c r="I1765" t="s">
        <v>129</v>
      </c>
      <c r="J1765" t="s">
        <v>130</v>
      </c>
      <c r="K1765" t="s">
        <v>131</v>
      </c>
      <c r="L1765" t="s">
        <v>5303</v>
      </c>
      <c r="M1765" t="s">
        <v>5304</v>
      </c>
      <c r="N1765">
        <v>2.6080000000000001</v>
      </c>
      <c r="O1765">
        <v>0</v>
      </c>
      <c r="P1765">
        <v>0</v>
      </c>
      <c r="Q1765">
        <v>0</v>
      </c>
      <c r="R1765">
        <v>119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310.29000000000002</v>
      </c>
      <c r="Y1765">
        <v>0</v>
      </c>
      <c r="Z1765">
        <v>0</v>
      </c>
    </row>
    <row r="1766" spans="1:26" x14ac:dyDescent="0.3">
      <c r="A1766">
        <v>3013039</v>
      </c>
      <c r="B1766">
        <v>1</v>
      </c>
      <c r="C1766" t="s">
        <v>75</v>
      </c>
      <c r="D1766" t="s">
        <v>99</v>
      </c>
      <c r="E1766" t="s">
        <v>140</v>
      </c>
      <c r="F1766" t="s">
        <v>5305</v>
      </c>
      <c r="G1766" t="s">
        <v>142</v>
      </c>
      <c r="H1766" t="s">
        <v>61</v>
      </c>
      <c r="I1766" t="s">
        <v>129</v>
      </c>
      <c r="J1766" t="s">
        <v>130</v>
      </c>
      <c r="K1766" t="s">
        <v>131</v>
      </c>
      <c r="L1766" t="s">
        <v>5306</v>
      </c>
      <c r="M1766" t="s">
        <v>5307</v>
      </c>
      <c r="N1766">
        <v>0.89</v>
      </c>
      <c r="O1766">
        <v>0</v>
      </c>
      <c r="P1766">
        <v>27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24.03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3012205</v>
      </c>
      <c r="B1767">
        <v>1</v>
      </c>
      <c r="C1767" t="s">
        <v>75</v>
      </c>
      <c r="D1767" t="s">
        <v>82</v>
      </c>
      <c r="E1767" t="s">
        <v>169</v>
      </c>
      <c r="F1767" t="s">
        <v>5308</v>
      </c>
      <c r="G1767" t="s">
        <v>161</v>
      </c>
      <c r="H1767" t="s">
        <v>61</v>
      </c>
      <c r="I1767" t="s">
        <v>129</v>
      </c>
      <c r="J1767" t="s">
        <v>130</v>
      </c>
      <c r="K1767" t="s">
        <v>131</v>
      </c>
      <c r="L1767" t="s">
        <v>5309</v>
      </c>
      <c r="M1767" t="s">
        <v>5310</v>
      </c>
      <c r="N1767">
        <v>0.96299999999999997</v>
      </c>
      <c r="O1767">
        <v>0</v>
      </c>
      <c r="P1767">
        <v>1044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1005.81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3012040</v>
      </c>
      <c r="B1768">
        <v>1</v>
      </c>
      <c r="C1768" t="s">
        <v>106</v>
      </c>
      <c r="D1768" t="s">
        <v>108</v>
      </c>
      <c r="E1768" t="s">
        <v>164</v>
      </c>
      <c r="F1768" t="s">
        <v>5311</v>
      </c>
      <c r="G1768" t="s">
        <v>185</v>
      </c>
      <c r="H1768" t="s">
        <v>61</v>
      </c>
      <c r="I1768" t="s">
        <v>129</v>
      </c>
      <c r="J1768" t="s">
        <v>130</v>
      </c>
      <c r="K1768" t="s">
        <v>131</v>
      </c>
      <c r="L1768" t="s">
        <v>5312</v>
      </c>
      <c r="M1768" t="s">
        <v>5313</v>
      </c>
      <c r="N1768">
        <v>0.91500000000000004</v>
      </c>
      <c r="O1768">
        <v>0</v>
      </c>
      <c r="P1768">
        <v>73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66.8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3012542</v>
      </c>
      <c r="B1769">
        <v>1</v>
      </c>
      <c r="C1769" t="s">
        <v>106</v>
      </c>
      <c r="D1769" t="s">
        <v>121</v>
      </c>
      <c r="E1769" t="s">
        <v>126</v>
      </c>
      <c r="F1769" t="s">
        <v>5314</v>
      </c>
      <c r="G1769" t="s">
        <v>128</v>
      </c>
      <c r="H1769" t="s">
        <v>58</v>
      </c>
      <c r="I1769" t="s">
        <v>129</v>
      </c>
      <c r="J1769" t="s">
        <v>130</v>
      </c>
      <c r="K1769" t="s">
        <v>131</v>
      </c>
      <c r="L1769" t="s">
        <v>5315</v>
      </c>
      <c r="M1769" t="s">
        <v>5316</v>
      </c>
      <c r="N1769">
        <v>1.083</v>
      </c>
      <c r="O1769">
        <v>151</v>
      </c>
      <c r="P1769">
        <v>482</v>
      </c>
      <c r="Q1769">
        <v>0</v>
      </c>
      <c r="R1769">
        <v>0</v>
      </c>
      <c r="S1769">
        <v>0</v>
      </c>
      <c r="T1769">
        <v>0</v>
      </c>
      <c r="U1769">
        <v>163.58000000000001</v>
      </c>
      <c r="V1769">
        <v>522.16999999999996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3008978</v>
      </c>
      <c r="B1770">
        <v>1</v>
      </c>
      <c r="C1770" t="s">
        <v>106</v>
      </c>
      <c r="D1770" t="s">
        <v>115</v>
      </c>
      <c r="E1770" t="s">
        <v>126</v>
      </c>
      <c r="F1770" t="s">
        <v>5317</v>
      </c>
      <c r="G1770" t="s">
        <v>128</v>
      </c>
      <c r="H1770" t="s">
        <v>58</v>
      </c>
      <c r="I1770" t="s">
        <v>129</v>
      </c>
      <c r="J1770" t="s">
        <v>130</v>
      </c>
      <c r="K1770" t="s">
        <v>131</v>
      </c>
      <c r="L1770" t="s">
        <v>5318</v>
      </c>
      <c r="M1770" t="s">
        <v>5319</v>
      </c>
      <c r="N1770">
        <v>0.748</v>
      </c>
      <c r="O1770">
        <v>45</v>
      </c>
      <c r="P1770">
        <v>189</v>
      </c>
      <c r="Q1770">
        <v>0</v>
      </c>
      <c r="R1770">
        <v>0</v>
      </c>
      <c r="S1770">
        <v>0</v>
      </c>
      <c r="T1770">
        <v>0</v>
      </c>
      <c r="U1770">
        <v>33.68</v>
      </c>
      <c r="V1770">
        <v>141.44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3002290</v>
      </c>
      <c r="B1771">
        <v>1</v>
      </c>
      <c r="C1771" t="s">
        <v>75</v>
      </c>
      <c r="D1771" t="s">
        <v>81</v>
      </c>
      <c r="E1771" t="s">
        <v>169</v>
      </c>
      <c r="F1771" t="s">
        <v>5320</v>
      </c>
      <c r="G1771" t="s">
        <v>171</v>
      </c>
      <c r="H1771" t="s">
        <v>61</v>
      </c>
      <c r="I1771" t="s">
        <v>129</v>
      </c>
      <c r="J1771" t="s">
        <v>130</v>
      </c>
      <c r="K1771" t="s">
        <v>131</v>
      </c>
      <c r="L1771" t="s">
        <v>5321</v>
      </c>
      <c r="M1771" t="s">
        <v>5322</v>
      </c>
      <c r="N1771">
        <v>1.4159999999999999</v>
      </c>
      <c r="O1771">
        <v>0</v>
      </c>
      <c r="P1771">
        <v>325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460.09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3009567</v>
      </c>
      <c r="B1772">
        <v>1</v>
      </c>
      <c r="C1772" t="s">
        <v>75</v>
      </c>
      <c r="D1772" t="s">
        <v>89</v>
      </c>
      <c r="E1772" t="s">
        <v>169</v>
      </c>
      <c r="F1772" t="s">
        <v>5323</v>
      </c>
      <c r="G1772" t="s">
        <v>161</v>
      </c>
      <c r="H1772" t="s">
        <v>61</v>
      </c>
      <c r="I1772" t="s">
        <v>129</v>
      </c>
      <c r="J1772" t="s">
        <v>130</v>
      </c>
      <c r="K1772" t="s">
        <v>131</v>
      </c>
      <c r="L1772" t="s">
        <v>5324</v>
      </c>
      <c r="M1772" t="s">
        <v>5325</v>
      </c>
      <c r="N1772">
        <v>1.4410000000000001</v>
      </c>
      <c r="O1772">
        <v>0</v>
      </c>
      <c r="P1772">
        <v>1019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1468.49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3010263</v>
      </c>
      <c r="B1773">
        <v>1</v>
      </c>
      <c r="C1773" t="s">
        <v>106</v>
      </c>
      <c r="D1773" t="s">
        <v>122</v>
      </c>
      <c r="E1773" t="s">
        <v>169</v>
      </c>
      <c r="F1773" t="s">
        <v>5326</v>
      </c>
      <c r="G1773" t="s">
        <v>136</v>
      </c>
      <c r="H1773" t="s">
        <v>61</v>
      </c>
      <c r="I1773" t="s">
        <v>129</v>
      </c>
      <c r="J1773" t="s">
        <v>130</v>
      </c>
      <c r="K1773" t="s">
        <v>137</v>
      </c>
      <c r="L1773" t="s">
        <v>5327</v>
      </c>
      <c r="M1773" t="s">
        <v>5328</v>
      </c>
      <c r="N1773">
        <v>4.6959999999999997</v>
      </c>
      <c r="O1773">
        <v>0</v>
      </c>
      <c r="P1773">
        <v>259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1216.3599999999999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3008311</v>
      </c>
      <c r="B1774">
        <v>1</v>
      </c>
      <c r="C1774" t="s">
        <v>75</v>
      </c>
      <c r="D1774" t="s">
        <v>95</v>
      </c>
      <c r="E1774" t="s">
        <v>164</v>
      </c>
      <c r="F1774" t="s">
        <v>5329</v>
      </c>
      <c r="G1774" t="s">
        <v>142</v>
      </c>
      <c r="H1774" t="s">
        <v>61</v>
      </c>
      <c r="I1774" t="s">
        <v>129</v>
      </c>
      <c r="J1774" t="s">
        <v>130</v>
      </c>
      <c r="K1774" t="s">
        <v>131</v>
      </c>
      <c r="L1774" t="s">
        <v>5330</v>
      </c>
      <c r="M1774" t="s">
        <v>5331</v>
      </c>
      <c r="N1774">
        <v>1.488</v>
      </c>
      <c r="O1774">
        <v>0</v>
      </c>
      <c r="P1774">
        <v>61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90.77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3006699</v>
      </c>
      <c r="B1775">
        <v>1</v>
      </c>
      <c r="C1775" t="s">
        <v>75</v>
      </c>
      <c r="D1775" t="s">
        <v>103</v>
      </c>
      <c r="E1775" t="s">
        <v>126</v>
      </c>
      <c r="F1775" t="s">
        <v>5332</v>
      </c>
      <c r="G1775" t="s">
        <v>128</v>
      </c>
      <c r="H1775" t="s">
        <v>58</v>
      </c>
      <c r="I1775" t="s">
        <v>129</v>
      </c>
      <c r="J1775" t="s">
        <v>130</v>
      </c>
      <c r="K1775" t="s">
        <v>131</v>
      </c>
      <c r="L1775" t="s">
        <v>5333</v>
      </c>
      <c r="M1775" t="s">
        <v>5334</v>
      </c>
      <c r="N1775">
        <v>0.35299999999999998</v>
      </c>
      <c r="O1775">
        <v>15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5.3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3009412</v>
      </c>
      <c r="B1776">
        <v>2</v>
      </c>
      <c r="C1776" t="s">
        <v>106</v>
      </c>
      <c r="D1776" t="s">
        <v>117</v>
      </c>
      <c r="E1776" t="s">
        <v>153</v>
      </c>
      <c r="F1776" t="s">
        <v>3630</v>
      </c>
      <c r="G1776" t="s">
        <v>452</v>
      </c>
      <c r="H1776" t="s">
        <v>58</v>
      </c>
      <c r="I1776" t="s">
        <v>129</v>
      </c>
      <c r="J1776" t="s">
        <v>130</v>
      </c>
      <c r="K1776" t="s">
        <v>131</v>
      </c>
      <c r="L1776" t="s">
        <v>3051</v>
      </c>
      <c r="M1776" t="s">
        <v>5335</v>
      </c>
      <c r="N1776">
        <v>2.2210000000000001</v>
      </c>
      <c r="O1776">
        <v>0</v>
      </c>
      <c r="P1776">
        <v>445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988.52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3011296</v>
      </c>
      <c r="B1777">
        <v>1</v>
      </c>
      <c r="C1777" t="s">
        <v>75</v>
      </c>
      <c r="D1777" t="s">
        <v>89</v>
      </c>
      <c r="E1777" t="s">
        <v>169</v>
      </c>
      <c r="F1777" t="s">
        <v>2192</v>
      </c>
      <c r="G1777" t="s">
        <v>161</v>
      </c>
      <c r="H1777" t="s">
        <v>61</v>
      </c>
      <c r="I1777" t="s">
        <v>129</v>
      </c>
      <c r="J1777" t="s">
        <v>130</v>
      </c>
      <c r="K1777" t="s">
        <v>131</v>
      </c>
      <c r="L1777" t="s">
        <v>5336</v>
      </c>
      <c r="M1777" t="s">
        <v>5337</v>
      </c>
      <c r="N1777">
        <v>4.1440000000000001</v>
      </c>
      <c r="O1777">
        <v>0</v>
      </c>
      <c r="P1777">
        <v>279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1156.22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3007274</v>
      </c>
      <c r="B1778">
        <v>1</v>
      </c>
      <c r="C1778" t="s">
        <v>75</v>
      </c>
      <c r="D1778" t="s">
        <v>76</v>
      </c>
      <c r="E1778" t="s">
        <v>145</v>
      </c>
      <c r="F1778" t="s">
        <v>5338</v>
      </c>
      <c r="G1778" t="s">
        <v>147</v>
      </c>
      <c r="H1778" t="s">
        <v>61</v>
      </c>
      <c r="I1778" t="s">
        <v>129</v>
      </c>
      <c r="J1778" t="s">
        <v>130</v>
      </c>
      <c r="K1778" t="s">
        <v>131</v>
      </c>
      <c r="L1778" t="s">
        <v>5339</v>
      </c>
      <c r="M1778" t="s">
        <v>5340</v>
      </c>
      <c r="N1778">
        <v>1.895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1.9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3012580</v>
      </c>
      <c r="B1779">
        <v>1</v>
      </c>
      <c r="C1779" t="s">
        <v>75</v>
      </c>
      <c r="D1779" t="s">
        <v>86</v>
      </c>
      <c r="E1779" t="s">
        <v>140</v>
      </c>
      <c r="F1779" t="s">
        <v>5341</v>
      </c>
      <c r="G1779" t="s">
        <v>1638</v>
      </c>
      <c r="H1779" t="s">
        <v>61</v>
      </c>
      <c r="I1779" t="s">
        <v>129</v>
      </c>
      <c r="J1779" t="s">
        <v>130</v>
      </c>
      <c r="K1779" t="s">
        <v>131</v>
      </c>
      <c r="L1779" t="s">
        <v>5342</v>
      </c>
      <c r="M1779" t="s">
        <v>5343</v>
      </c>
      <c r="N1779">
        <v>4.2279999999999998</v>
      </c>
      <c r="O1779">
        <v>0</v>
      </c>
      <c r="P1779">
        <v>54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228.31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3005250</v>
      </c>
      <c r="B1780">
        <v>1</v>
      </c>
      <c r="C1780" t="s">
        <v>106</v>
      </c>
      <c r="D1780" t="s">
        <v>122</v>
      </c>
      <c r="E1780" t="s">
        <v>126</v>
      </c>
      <c r="F1780" t="s">
        <v>5344</v>
      </c>
      <c r="G1780" t="s">
        <v>136</v>
      </c>
      <c r="H1780" t="s">
        <v>58</v>
      </c>
      <c r="I1780" t="s">
        <v>129</v>
      </c>
      <c r="J1780" t="s">
        <v>130</v>
      </c>
      <c r="K1780" t="s">
        <v>137</v>
      </c>
      <c r="L1780" t="s">
        <v>5345</v>
      </c>
      <c r="M1780" t="s">
        <v>5346</v>
      </c>
      <c r="N1780">
        <v>1.1559999999999999</v>
      </c>
      <c r="O1780">
        <v>58</v>
      </c>
      <c r="P1780">
        <v>1635</v>
      </c>
      <c r="Q1780">
        <v>0</v>
      </c>
      <c r="R1780">
        <v>0</v>
      </c>
      <c r="S1780">
        <v>0</v>
      </c>
      <c r="T1780">
        <v>0</v>
      </c>
      <c r="U1780">
        <v>67.05</v>
      </c>
      <c r="V1780">
        <v>1890.24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3011966</v>
      </c>
      <c r="B1781">
        <v>1</v>
      </c>
      <c r="C1781" t="s">
        <v>75</v>
      </c>
      <c r="D1781" t="s">
        <v>97</v>
      </c>
      <c r="E1781" t="s">
        <v>145</v>
      </c>
      <c r="F1781" t="s">
        <v>2841</v>
      </c>
      <c r="G1781" t="s">
        <v>206</v>
      </c>
      <c r="H1781" t="s">
        <v>61</v>
      </c>
      <c r="I1781" t="s">
        <v>129</v>
      </c>
      <c r="J1781" t="s">
        <v>130</v>
      </c>
      <c r="K1781" t="s">
        <v>131</v>
      </c>
      <c r="L1781" t="s">
        <v>5347</v>
      </c>
      <c r="M1781" t="s">
        <v>5348</v>
      </c>
      <c r="N1781">
        <v>1.921</v>
      </c>
      <c r="O1781">
        <v>0</v>
      </c>
      <c r="P1781">
        <v>15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28.81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3012996</v>
      </c>
      <c r="B1782">
        <v>1</v>
      </c>
      <c r="C1782" t="s">
        <v>106</v>
      </c>
      <c r="D1782" t="s">
        <v>122</v>
      </c>
      <c r="E1782" t="s">
        <v>140</v>
      </c>
      <c r="F1782" t="s">
        <v>5349</v>
      </c>
      <c r="G1782" t="s">
        <v>142</v>
      </c>
      <c r="H1782" t="s">
        <v>61</v>
      </c>
      <c r="I1782" t="s">
        <v>129</v>
      </c>
      <c r="J1782" t="s">
        <v>130</v>
      </c>
      <c r="K1782" t="s">
        <v>131</v>
      </c>
      <c r="L1782" t="s">
        <v>5350</v>
      </c>
      <c r="M1782" t="s">
        <v>5351</v>
      </c>
      <c r="N1782">
        <v>4.51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41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184.92</v>
      </c>
    </row>
    <row r="1783" spans="1:26" x14ac:dyDescent="0.3">
      <c r="A1783">
        <v>3012554</v>
      </c>
      <c r="B1783">
        <v>1</v>
      </c>
      <c r="C1783" t="s">
        <v>75</v>
      </c>
      <c r="D1783" t="s">
        <v>101</v>
      </c>
      <c r="E1783" t="s">
        <v>145</v>
      </c>
      <c r="F1783" t="s">
        <v>5352</v>
      </c>
      <c r="G1783" t="s">
        <v>206</v>
      </c>
      <c r="H1783" t="s">
        <v>61</v>
      </c>
      <c r="I1783" t="s">
        <v>129</v>
      </c>
      <c r="J1783" t="s">
        <v>130</v>
      </c>
      <c r="K1783" t="s">
        <v>131</v>
      </c>
      <c r="L1783" t="s">
        <v>5353</v>
      </c>
      <c r="M1783" t="s">
        <v>5354</v>
      </c>
      <c r="N1783">
        <v>6.7069999999999999</v>
      </c>
      <c r="O1783">
        <v>0</v>
      </c>
      <c r="P1783">
        <v>0</v>
      </c>
      <c r="Q1783">
        <v>0</v>
      </c>
      <c r="R1783">
        <v>5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33.53</v>
      </c>
      <c r="Y1783">
        <v>0</v>
      </c>
      <c r="Z1783">
        <v>0</v>
      </c>
    </row>
    <row r="1784" spans="1:26" x14ac:dyDescent="0.3">
      <c r="A1784">
        <v>3008281</v>
      </c>
      <c r="B1784">
        <v>1</v>
      </c>
      <c r="C1784" t="s">
        <v>75</v>
      </c>
      <c r="D1784" t="s">
        <v>83</v>
      </c>
      <c r="E1784" t="s">
        <v>126</v>
      </c>
      <c r="F1784" t="s">
        <v>5355</v>
      </c>
      <c r="G1784" t="s">
        <v>128</v>
      </c>
      <c r="H1784" t="s">
        <v>58</v>
      </c>
      <c r="I1784" t="s">
        <v>129</v>
      </c>
      <c r="J1784" t="s">
        <v>130</v>
      </c>
      <c r="K1784" t="s">
        <v>131</v>
      </c>
      <c r="L1784" t="s">
        <v>5356</v>
      </c>
      <c r="M1784" t="s">
        <v>5357</v>
      </c>
      <c r="N1784">
        <v>0.39700000000000002</v>
      </c>
      <c r="O1784">
        <v>0</v>
      </c>
      <c r="P1784">
        <v>0</v>
      </c>
      <c r="Q1784">
        <v>0</v>
      </c>
      <c r="R1784">
        <v>0</v>
      </c>
      <c r="S1784">
        <v>25</v>
      </c>
      <c r="T1784">
        <v>405</v>
      </c>
      <c r="U1784">
        <v>0</v>
      </c>
      <c r="V1784">
        <v>0</v>
      </c>
      <c r="W1784">
        <v>0</v>
      </c>
      <c r="X1784">
        <v>0</v>
      </c>
      <c r="Y1784">
        <v>9.92</v>
      </c>
      <c r="Z1784">
        <v>160.76</v>
      </c>
    </row>
    <row r="1785" spans="1:26" x14ac:dyDescent="0.3">
      <c r="A1785">
        <v>3007266</v>
      </c>
      <c r="B1785">
        <v>1</v>
      </c>
      <c r="C1785" t="s">
        <v>106</v>
      </c>
      <c r="D1785" t="s">
        <v>122</v>
      </c>
      <c r="E1785" t="s">
        <v>221</v>
      </c>
      <c r="F1785" t="s">
        <v>1391</v>
      </c>
      <c r="G1785" t="s">
        <v>128</v>
      </c>
      <c r="H1785" t="s">
        <v>58</v>
      </c>
      <c r="I1785" t="s">
        <v>129</v>
      </c>
      <c r="J1785" t="s">
        <v>130</v>
      </c>
      <c r="K1785" t="s">
        <v>131</v>
      </c>
      <c r="L1785" t="s">
        <v>5358</v>
      </c>
      <c r="M1785" t="s">
        <v>5359</v>
      </c>
      <c r="N1785">
        <v>0.61</v>
      </c>
      <c r="O1785">
        <v>110</v>
      </c>
      <c r="P1785">
        <v>2110</v>
      </c>
      <c r="Q1785">
        <v>0</v>
      </c>
      <c r="R1785">
        <v>0</v>
      </c>
      <c r="S1785">
        <v>0</v>
      </c>
      <c r="T1785">
        <v>0</v>
      </c>
      <c r="U1785">
        <v>67.099999999999994</v>
      </c>
      <c r="V1785">
        <v>1287.0999999999999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3012583</v>
      </c>
      <c r="B1786">
        <v>1</v>
      </c>
      <c r="C1786" t="s">
        <v>106</v>
      </c>
      <c r="D1786" t="s">
        <v>111</v>
      </c>
      <c r="E1786" t="s">
        <v>140</v>
      </c>
      <c r="F1786" t="s">
        <v>5360</v>
      </c>
      <c r="G1786" t="s">
        <v>142</v>
      </c>
      <c r="H1786" t="s">
        <v>61</v>
      </c>
      <c r="I1786" t="s">
        <v>129</v>
      </c>
      <c r="J1786" t="s">
        <v>130</v>
      </c>
      <c r="K1786" t="s">
        <v>131</v>
      </c>
      <c r="L1786" t="s">
        <v>5361</v>
      </c>
      <c r="M1786" t="s">
        <v>5362</v>
      </c>
      <c r="N1786">
        <v>3.464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11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38.1</v>
      </c>
    </row>
    <row r="1787" spans="1:26" x14ac:dyDescent="0.3">
      <c r="A1787">
        <v>3012574</v>
      </c>
      <c r="B1787">
        <v>1</v>
      </c>
      <c r="C1787" t="s">
        <v>75</v>
      </c>
      <c r="D1787" t="s">
        <v>97</v>
      </c>
      <c r="E1787" t="s">
        <v>145</v>
      </c>
      <c r="F1787" t="s">
        <v>5363</v>
      </c>
      <c r="G1787" t="s">
        <v>206</v>
      </c>
      <c r="H1787" t="s">
        <v>61</v>
      </c>
      <c r="I1787" t="s">
        <v>129</v>
      </c>
      <c r="J1787" t="s">
        <v>130</v>
      </c>
      <c r="K1787" t="s">
        <v>131</v>
      </c>
      <c r="L1787" t="s">
        <v>5364</v>
      </c>
      <c r="M1787" t="s">
        <v>5365</v>
      </c>
      <c r="N1787">
        <v>5.5030000000000001</v>
      </c>
      <c r="O1787">
        <v>0</v>
      </c>
      <c r="P1787">
        <v>5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27.52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3012517</v>
      </c>
      <c r="B1788">
        <v>1</v>
      </c>
      <c r="C1788" t="s">
        <v>75</v>
      </c>
      <c r="D1788" t="s">
        <v>83</v>
      </c>
      <c r="E1788" t="s">
        <v>140</v>
      </c>
      <c r="F1788" t="s">
        <v>5366</v>
      </c>
      <c r="G1788" t="s">
        <v>142</v>
      </c>
      <c r="H1788" t="s">
        <v>61</v>
      </c>
      <c r="I1788" t="s">
        <v>129</v>
      </c>
      <c r="J1788" t="s">
        <v>130</v>
      </c>
      <c r="K1788" t="s">
        <v>131</v>
      </c>
      <c r="L1788" t="s">
        <v>5367</v>
      </c>
      <c r="M1788" t="s">
        <v>5368</v>
      </c>
      <c r="N1788">
        <v>4.6509999999999998</v>
      </c>
      <c r="O1788">
        <v>0</v>
      </c>
      <c r="P1788">
        <v>0</v>
      </c>
      <c r="Q1788">
        <v>0</v>
      </c>
      <c r="R1788">
        <v>57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265.13</v>
      </c>
      <c r="Y1788">
        <v>0</v>
      </c>
      <c r="Z1788">
        <v>0</v>
      </c>
    </row>
    <row r="1789" spans="1:26" x14ac:dyDescent="0.3">
      <c r="A1789">
        <v>3013007</v>
      </c>
      <c r="B1789">
        <v>1</v>
      </c>
      <c r="C1789" t="s">
        <v>75</v>
      </c>
      <c r="D1789" t="s">
        <v>97</v>
      </c>
      <c r="E1789" t="s">
        <v>140</v>
      </c>
      <c r="F1789" t="s">
        <v>5369</v>
      </c>
      <c r="G1789" t="s">
        <v>161</v>
      </c>
      <c r="H1789" t="s">
        <v>61</v>
      </c>
      <c r="I1789" t="s">
        <v>129</v>
      </c>
      <c r="J1789" t="s">
        <v>130</v>
      </c>
      <c r="K1789" t="s">
        <v>131</v>
      </c>
      <c r="L1789" t="s">
        <v>5370</v>
      </c>
      <c r="M1789" t="s">
        <v>5371</v>
      </c>
      <c r="N1789">
        <v>1.377</v>
      </c>
      <c r="O1789">
        <v>0</v>
      </c>
      <c r="P1789">
        <v>50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68.83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3012573</v>
      </c>
      <c r="B1790">
        <v>1</v>
      </c>
      <c r="C1790" t="s">
        <v>106</v>
      </c>
      <c r="D1790" t="s">
        <v>117</v>
      </c>
      <c r="E1790" t="s">
        <v>140</v>
      </c>
      <c r="F1790" t="s">
        <v>5372</v>
      </c>
      <c r="G1790" t="s">
        <v>142</v>
      </c>
      <c r="H1790" t="s">
        <v>61</v>
      </c>
      <c r="I1790" t="s">
        <v>129</v>
      </c>
      <c r="J1790" t="s">
        <v>130</v>
      </c>
      <c r="K1790" t="s">
        <v>131</v>
      </c>
      <c r="L1790" t="s">
        <v>5373</v>
      </c>
      <c r="M1790" t="s">
        <v>4896</v>
      </c>
      <c r="N1790">
        <v>0.53900000000000003</v>
      </c>
      <c r="O1790">
        <v>0</v>
      </c>
      <c r="P1790">
        <v>66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35.6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3012646</v>
      </c>
      <c r="B1791">
        <v>1</v>
      </c>
      <c r="C1791" t="s">
        <v>75</v>
      </c>
      <c r="D1791" t="s">
        <v>77</v>
      </c>
      <c r="E1791" t="s">
        <v>140</v>
      </c>
      <c r="F1791" t="s">
        <v>5374</v>
      </c>
      <c r="G1791" t="s">
        <v>142</v>
      </c>
      <c r="H1791" t="s">
        <v>61</v>
      </c>
      <c r="I1791" t="s">
        <v>129</v>
      </c>
      <c r="J1791" t="s">
        <v>130</v>
      </c>
      <c r="K1791" t="s">
        <v>131</v>
      </c>
      <c r="L1791" t="s">
        <v>5375</v>
      </c>
      <c r="M1791" t="s">
        <v>5376</v>
      </c>
      <c r="N1791">
        <v>1.141</v>
      </c>
      <c r="O1791">
        <v>0</v>
      </c>
      <c r="P1791">
        <v>12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13.69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3009007</v>
      </c>
      <c r="B1792">
        <v>1</v>
      </c>
      <c r="C1792" t="s">
        <v>106</v>
      </c>
      <c r="D1792" t="s">
        <v>107</v>
      </c>
      <c r="E1792" t="s">
        <v>140</v>
      </c>
      <c r="F1792" t="s">
        <v>5377</v>
      </c>
      <c r="G1792" t="s">
        <v>142</v>
      </c>
      <c r="H1792" t="s">
        <v>61</v>
      </c>
      <c r="I1792" t="s">
        <v>129</v>
      </c>
      <c r="J1792" t="s">
        <v>130</v>
      </c>
      <c r="K1792" t="s">
        <v>131</v>
      </c>
      <c r="L1792" t="s">
        <v>5378</v>
      </c>
      <c r="M1792" t="s">
        <v>5379</v>
      </c>
      <c r="N1792">
        <v>8.734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14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122.28</v>
      </c>
    </row>
    <row r="1793" spans="1:26" x14ac:dyDescent="0.3">
      <c r="A1793">
        <v>3008312</v>
      </c>
      <c r="B1793">
        <v>1</v>
      </c>
      <c r="C1793" t="s">
        <v>75</v>
      </c>
      <c r="D1793" t="s">
        <v>83</v>
      </c>
      <c r="E1793" t="s">
        <v>153</v>
      </c>
      <c r="F1793" t="s">
        <v>5380</v>
      </c>
      <c r="G1793" t="s">
        <v>128</v>
      </c>
      <c r="H1793" t="s">
        <v>58</v>
      </c>
      <c r="I1793" t="s">
        <v>129</v>
      </c>
      <c r="J1793" t="s">
        <v>130</v>
      </c>
      <c r="K1793" t="s">
        <v>131</v>
      </c>
      <c r="L1793" t="s">
        <v>5381</v>
      </c>
      <c r="M1793" t="s">
        <v>5382</v>
      </c>
      <c r="N1793">
        <v>2.573</v>
      </c>
      <c r="O1793">
        <v>0</v>
      </c>
      <c r="P1793">
        <v>0</v>
      </c>
      <c r="Q1793">
        <v>6</v>
      </c>
      <c r="R1793">
        <v>113</v>
      </c>
      <c r="S1793">
        <v>0</v>
      </c>
      <c r="T1793">
        <v>0</v>
      </c>
      <c r="U1793">
        <v>0</v>
      </c>
      <c r="V1793">
        <v>0</v>
      </c>
      <c r="W1793">
        <v>15.44</v>
      </c>
      <c r="X1793">
        <v>290.73</v>
      </c>
      <c r="Y1793">
        <v>0</v>
      </c>
      <c r="Z1793">
        <v>0</v>
      </c>
    </row>
    <row r="1794" spans="1:26" x14ac:dyDescent="0.3">
      <c r="A1794">
        <v>3007341</v>
      </c>
      <c r="B1794">
        <v>1</v>
      </c>
      <c r="C1794" t="s">
        <v>106</v>
      </c>
      <c r="D1794" t="s">
        <v>115</v>
      </c>
      <c r="E1794" t="s">
        <v>126</v>
      </c>
      <c r="F1794" t="s">
        <v>5383</v>
      </c>
      <c r="G1794" t="s">
        <v>128</v>
      </c>
      <c r="H1794" t="s">
        <v>58</v>
      </c>
      <c r="I1794" t="s">
        <v>129</v>
      </c>
      <c r="J1794" t="s">
        <v>130</v>
      </c>
      <c r="K1794" t="s">
        <v>131</v>
      </c>
      <c r="L1794" t="s">
        <v>5384</v>
      </c>
      <c r="M1794" t="s">
        <v>5385</v>
      </c>
      <c r="N1794">
        <v>1.1040000000000001</v>
      </c>
      <c r="O1794">
        <v>32</v>
      </c>
      <c r="P1794">
        <v>9</v>
      </c>
      <c r="Q1794">
        <v>0</v>
      </c>
      <c r="R1794">
        <v>0</v>
      </c>
      <c r="S1794">
        <v>0</v>
      </c>
      <c r="T1794">
        <v>0</v>
      </c>
      <c r="U1794">
        <v>35.32</v>
      </c>
      <c r="V1794">
        <v>9.93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3011915</v>
      </c>
      <c r="B1795">
        <v>2</v>
      </c>
      <c r="C1795" t="s">
        <v>75</v>
      </c>
      <c r="D1795" t="s">
        <v>95</v>
      </c>
      <c r="E1795" t="s">
        <v>169</v>
      </c>
      <c r="F1795" t="s">
        <v>5386</v>
      </c>
      <c r="G1795" t="s">
        <v>2284</v>
      </c>
      <c r="H1795" t="s">
        <v>61</v>
      </c>
      <c r="I1795" t="s">
        <v>129</v>
      </c>
      <c r="J1795" t="s">
        <v>59</v>
      </c>
      <c r="K1795" t="s">
        <v>131</v>
      </c>
      <c r="L1795" t="s">
        <v>3074</v>
      </c>
      <c r="M1795" t="s">
        <v>5387</v>
      </c>
      <c r="N1795">
        <v>3.04</v>
      </c>
      <c r="O1795">
        <v>0</v>
      </c>
      <c r="P1795">
        <v>312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948.39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3006563</v>
      </c>
      <c r="B1796">
        <v>1</v>
      </c>
      <c r="C1796" t="s">
        <v>75</v>
      </c>
      <c r="D1796" t="s">
        <v>89</v>
      </c>
      <c r="E1796" t="s">
        <v>140</v>
      </c>
      <c r="F1796" t="s">
        <v>5388</v>
      </c>
      <c r="G1796" t="s">
        <v>166</v>
      </c>
      <c r="H1796" t="s">
        <v>61</v>
      </c>
      <c r="I1796" t="s">
        <v>129</v>
      </c>
      <c r="J1796" t="s">
        <v>130</v>
      </c>
      <c r="K1796" t="s">
        <v>131</v>
      </c>
      <c r="L1796" t="s">
        <v>5389</v>
      </c>
      <c r="M1796" t="s">
        <v>5390</v>
      </c>
      <c r="N1796">
        <v>1.2689999999999999</v>
      </c>
      <c r="O1796">
        <v>0</v>
      </c>
      <c r="P1796">
        <v>24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30.45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3007379</v>
      </c>
      <c r="B1797">
        <v>1</v>
      </c>
      <c r="C1797" t="s">
        <v>75</v>
      </c>
      <c r="D1797" t="s">
        <v>97</v>
      </c>
      <c r="E1797" t="s">
        <v>126</v>
      </c>
      <c r="F1797" t="s">
        <v>1464</v>
      </c>
      <c r="G1797" t="s">
        <v>128</v>
      </c>
      <c r="H1797" t="s">
        <v>58</v>
      </c>
      <c r="I1797" t="s">
        <v>129</v>
      </c>
      <c r="J1797" t="s">
        <v>130</v>
      </c>
      <c r="K1797" t="s">
        <v>131</v>
      </c>
      <c r="L1797" t="s">
        <v>5391</v>
      </c>
      <c r="M1797" t="s">
        <v>5392</v>
      </c>
      <c r="N1797">
        <v>0.90400000000000003</v>
      </c>
      <c r="O1797">
        <v>24</v>
      </c>
      <c r="P1797">
        <v>186</v>
      </c>
      <c r="Q1797">
        <v>0</v>
      </c>
      <c r="R1797">
        <v>0</v>
      </c>
      <c r="S1797">
        <v>0</v>
      </c>
      <c r="T1797">
        <v>0</v>
      </c>
      <c r="U1797">
        <v>21.69</v>
      </c>
      <c r="V1797">
        <v>168.07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3011952</v>
      </c>
      <c r="B1798">
        <v>1</v>
      </c>
      <c r="C1798" t="s">
        <v>75</v>
      </c>
      <c r="D1798" t="s">
        <v>91</v>
      </c>
      <c r="E1798" t="s">
        <v>145</v>
      </c>
      <c r="F1798" t="s">
        <v>5393</v>
      </c>
      <c r="G1798" t="s">
        <v>206</v>
      </c>
      <c r="H1798" t="s">
        <v>61</v>
      </c>
      <c r="I1798" t="s">
        <v>129</v>
      </c>
      <c r="J1798" t="s">
        <v>130</v>
      </c>
      <c r="K1798" t="s">
        <v>131</v>
      </c>
      <c r="L1798" t="s">
        <v>5394</v>
      </c>
      <c r="M1798" t="s">
        <v>5395</v>
      </c>
      <c r="N1798">
        <v>4.593</v>
      </c>
      <c r="O1798">
        <v>0</v>
      </c>
      <c r="P1798">
        <v>3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13.78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3006514</v>
      </c>
      <c r="B1799">
        <v>1</v>
      </c>
      <c r="C1799" t="s">
        <v>75</v>
      </c>
      <c r="D1799" t="s">
        <v>79</v>
      </c>
      <c r="E1799" t="s">
        <v>140</v>
      </c>
      <c r="F1799" t="s">
        <v>5396</v>
      </c>
      <c r="G1799" t="s">
        <v>142</v>
      </c>
      <c r="H1799" t="s">
        <v>61</v>
      </c>
      <c r="I1799" t="s">
        <v>129</v>
      </c>
      <c r="J1799" t="s">
        <v>130</v>
      </c>
      <c r="K1799" t="s">
        <v>131</v>
      </c>
      <c r="L1799" t="s">
        <v>5397</v>
      </c>
      <c r="M1799" t="s">
        <v>5398</v>
      </c>
      <c r="N1799">
        <v>2.2370000000000001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4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8.9499999999999993</v>
      </c>
    </row>
    <row r="1800" spans="1:26" x14ac:dyDescent="0.3">
      <c r="A1800">
        <v>3011962</v>
      </c>
      <c r="B1800">
        <v>1</v>
      </c>
      <c r="C1800" t="s">
        <v>75</v>
      </c>
      <c r="D1800" t="s">
        <v>103</v>
      </c>
      <c r="E1800" t="s">
        <v>145</v>
      </c>
      <c r="F1800" t="s">
        <v>5399</v>
      </c>
      <c r="G1800" t="s">
        <v>147</v>
      </c>
      <c r="H1800" t="s">
        <v>61</v>
      </c>
      <c r="I1800" t="s">
        <v>129</v>
      </c>
      <c r="J1800" t="s">
        <v>130</v>
      </c>
      <c r="K1800" t="s">
        <v>131</v>
      </c>
      <c r="L1800" t="s">
        <v>5400</v>
      </c>
      <c r="M1800" t="s">
        <v>5401</v>
      </c>
      <c r="N1800">
        <v>2.617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2.62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3012552</v>
      </c>
      <c r="B1801">
        <v>1</v>
      </c>
      <c r="C1801" t="s">
        <v>106</v>
      </c>
      <c r="D1801" t="s">
        <v>121</v>
      </c>
      <c r="E1801" t="s">
        <v>153</v>
      </c>
      <c r="F1801" t="s">
        <v>5402</v>
      </c>
      <c r="G1801" t="s">
        <v>746</v>
      </c>
      <c r="H1801" t="s">
        <v>58</v>
      </c>
      <c r="I1801" t="s">
        <v>129</v>
      </c>
      <c r="J1801" t="s">
        <v>130</v>
      </c>
      <c r="K1801" t="s">
        <v>131</v>
      </c>
      <c r="L1801" t="s">
        <v>5403</v>
      </c>
      <c r="M1801" t="s">
        <v>4707</v>
      </c>
      <c r="N1801">
        <v>0.495</v>
      </c>
      <c r="O1801">
        <v>15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7.42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3">
      <c r="A1802">
        <v>3009560</v>
      </c>
      <c r="B1802">
        <v>1</v>
      </c>
      <c r="C1802" t="s">
        <v>75</v>
      </c>
      <c r="D1802" t="s">
        <v>82</v>
      </c>
      <c r="E1802" t="s">
        <v>140</v>
      </c>
      <c r="F1802" t="s">
        <v>5404</v>
      </c>
      <c r="G1802" t="s">
        <v>142</v>
      </c>
      <c r="H1802" t="s">
        <v>61</v>
      </c>
      <c r="I1802" t="s">
        <v>129</v>
      </c>
      <c r="J1802" t="s">
        <v>130</v>
      </c>
      <c r="K1802" t="s">
        <v>131</v>
      </c>
      <c r="L1802" t="s">
        <v>5405</v>
      </c>
      <c r="M1802" t="s">
        <v>5406</v>
      </c>
      <c r="N1802">
        <v>2.9039999999999999</v>
      </c>
      <c r="O1802">
        <v>0</v>
      </c>
      <c r="P1802">
        <v>95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275.92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3011964</v>
      </c>
      <c r="B1803">
        <v>1</v>
      </c>
      <c r="C1803" t="s">
        <v>75</v>
      </c>
      <c r="D1803" t="s">
        <v>78</v>
      </c>
      <c r="E1803" t="s">
        <v>145</v>
      </c>
      <c r="F1803" t="s">
        <v>5407</v>
      </c>
      <c r="G1803" t="s">
        <v>147</v>
      </c>
      <c r="H1803" t="s">
        <v>61</v>
      </c>
      <c r="I1803" t="s">
        <v>129</v>
      </c>
      <c r="J1803" t="s">
        <v>130</v>
      </c>
      <c r="K1803" t="s">
        <v>131</v>
      </c>
      <c r="L1803" t="s">
        <v>5408</v>
      </c>
      <c r="M1803" t="s">
        <v>5409</v>
      </c>
      <c r="N1803">
        <v>3.4289999999999998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3.43</v>
      </c>
      <c r="W1803">
        <v>0</v>
      </c>
      <c r="X1803">
        <v>0</v>
      </c>
      <c r="Y1803">
        <v>0</v>
      </c>
      <c r="Z1803">
        <v>0</v>
      </c>
    </row>
    <row r="1804" spans="1:26" x14ac:dyDescent="0.3">
      <c r="A1804">
        <v>3000064</v>
      </c>
      <c r="B1804">
        <v>1</v>
      </c>
      <c r="C1804" t="s">
        <v>75</v>
      </c>
      <c r="D1804" t="s">
        <v>98</v>
      </c>
      <c r="E1804" t="s">
        <v>140</v>
      </c>
      <c r="F1804" t="s">
        <v>5410</v>
      </c>
      <c r="G1804" t="s">
        <v>181</v>
      </c>
      <c r="H1804" t="s">
        <v>61</v>
      </c>
      <c r="I1804" t="s">
        <v>129</v>
      </c>
      <c r="J1804" t="s">
        <v>130</v>
      </c>
      <c r="K1804" t="s">
        <v>137</v>
      </c>
      <c r="L1804" t="s">
        <v>5411</v>
      </c>
      <c r="M1804" t="s">
        <v>5412</v>
      </c>
      <c r="N1804">
        <v>2.0760000000000001</v>
      </c>
      <c r="O1804">
        <v>0</v>
      </c>
      <c r="P1804">
        <v>88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182.65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3007398</v>
      </c>
      <c r="B1805">
        <v>1</v>
      </c>
      <c r="C1805" t="s">
        <v>75</v>
      </c>
      <c r="D1805" t="s">
        <v>84</v>
      </c>
      <c r="E1805" t="s">
        <v>145</v>
      </c>
      <c r="F1805" t="s">
        <v>5413</v>
      </c>
      <c r="G1805" t="s">
        <v>206</v>
      </c>
      <c r="H1805" t="s">
        <v>61</v>
      </c>
      <c r="I1805" t="s">
        <v>129</v>
      </c>
      <c r="J1805" t="s">
        <v>130</v>
      </c>
      <c r="K1805" t="s">
        <v>131</v>
      </c>
      <c r="L1805" t="s">
        <v>5414</v>
      </c>
      <c r="M1805" t="s">
        <v>5415</v>
      </c>
      <c r="N1805">
        <v>4.1619999999999999</v>
      </c>
      <c r="O1805">
        <v>0</v>
      </c>
      <c r="P1805">
        <v>3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12.49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3008208</v>
      </c>
      <c r="B1806">
        <v>1</v>
      </c>
      <c r="C1806" t="s">
        <v>75</v>
      </c>
      <c r="D1806" t="s">
        <v>90</v>
      </c>
      <c r="E1806" t="s">
        <v>145</v>
      </c>
      <c r="F1806" t="s">
        <v>5416</v>
      </c>
      <c r="G1806" t="s">
        <v>206</v>
      </c>
      <c r="H1806" t="s">
        <v>61</v>
      </c>
      <c r="I1806" t="s">
        <v>129</v>
      </c>
      <c r="J1806" t="s">
        <v>130</v>
      </c>
      <c r="K1806" t="s">
        <v>131</v>
      </c>
      <c r="L1806" t="s">
        <v>5417</v>
      </c>
      <c r="M1806" t="s">
        <v>5418</v>
      </c>
      <c r="N1806">
        <v>2.698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2.7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3006858</v>
      </c>
      <c r="B1807">
        <v>1</v>
      </c>
      <c r="C1807" t="s">
        <v>106</v>
      </c>
      <c r="D1807" t="s">
        <v>121</v>
      </c>
      <c r="E1807" t="s">
        <v>221</v>
      </c>
      <c r="F1807" t="s">
        <v>5419</v>
      </c>
      <c r="G1807" t="s">
        <v>128</v>
      </c>
      <c r="H1807" t="s">
        <v>58</v>
      </c>
      <c r="I1807" t="s">
        <v>129</v>
      </c>
      <c r="J1807" t="s">
        <v>130</v>
      </c>
      <c r="K1807" t="s">
        <v>131</v>
      </c>
      <c r="L1807" t="s">
        <v>5420</v>
      </c>
      <c r="M1807" t="s">
        <v>5421</v>
      </c>
      <c r="N1807">
        <v>0.72599999999999998</v>
      </c>
      <c r="O1807">
        <v>457</v>
      </c>
      <c r="P1807">
        <v>993</v>
      </c>
      <c r="Q1807">
        <v>0</v>
      </c>
      <c r="R1807">
        <v>0</v>
      </c>
      <c r="S1807">
        <v>0</v>
      </c>
      <c r="T1807">
        <v>0</v>
      </c>
      <c r="U1807">
        <v>331.83</v>
      </c>
      <c r="V1807">
        <v>721.03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3012598</v>
      </c>
      <c r="B1808">
        <v>1</v>
      </c>
      <c r="C1808" t="s">
        <v>106</v>
      </c>
      <c r="D1808" t="s">
        <v>117</v>
      </c>
      <c r="E1808" t="s">
        <v>169</v>
      </c>
      <c r="F1808" t="s">
        <v>5422</v>
      </c>
      <c r="G1808" t="s">
        <v>171</v>
      </c>
      <c r="H1808" t="s">
        <v>61</v>
      </c>
      <c r="I1808" t="s">
        <v>129</v>
      </c>
      <c r="J1808" t="s">
        <v>130</v>
      </c>
      <c r="K1808" t="s">
        <v>131</v>
      </c>
      <c r="L1808" t="s">
        <v>5423</v>
      </c>
      <c r="M1808" t="s">
        <v>5424</v>
      </c>
      <c r="N1808">
        <v>3.452</v>
      </c>
      <c r="O1808">
        <v>0</v>
      </c>
      <c r="P1808">
        <v>192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662.87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3012650</v>
      </c>
      <c r="B1809">
        <v>1</v>
      </c>
      <c r="C1809" t="s">
        <v>75</v>
      </c>
      <c r="D1809" t="s">
        <v>87</v>
      </c>
      <c r="E1809" t="s">
        <v>169</v>
      </c>
      <c r="F1809" t="s">
        <v>5425</v>
      </c>
      <c r="G1809" t="s">
        <v>4892</v>
      </c>
      <c r="H1809" t="s">
        <v>61</v>
      </c>
      <c r="I1809" t="s">
        <v>129</v>
      </c>
      <c r="J1809" t="s">
        <v>130</v>
      </c>
      <c r="K1809" t="s">
        <v>131</v>
      </c>
      <c r="L1809" t="s">
        <v>5426</v>
      </c>
      <c r="M1809" t="s">
        <v>5427</v>
      </c>
      <c r="N1809">
        <v>1.361</v>
      </c>
      <c r="O1809">
        <v>0</v>
      </c>
      <c r="P1809">
        <v>495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673.63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3012621</v>
      </c>
      <c r="B1810">
        <v>1</v>
      </c>
      <c r="C1810" t="s">
        <v>106</v>
      </c>
      <c r="D1810" t="s">
        <v>108</v>
      </c>
      <c r="E1810" t="s">
        <v>164</v>
      </c>
      <c r="F1810" t="s">
        <v>3174</v>
      </c>
      <c r="G1810" t="s">
        <v>185</v>
      </c>
      <c r="H1810" t="s">
        <v>61</v>
      </c>
      <c r="I1810" t="s">
        <v>129</v>
      </c>
      <c r="J1810" t="s">
        <v>130</v>
      </c>
      <c r="K1810" t="s">
        <v>131</v>
      </c>
      <c r="L1810" t="s">
        <v>5428</v>
      </c>
      <c r="M1810" t="s">
        <v>5429</v>
      </c>
      <c r="N1810">
        <v>0.72</v>
      </c>
      <c r="O1810">
        <v>0</v>
      </c>
      <c r="P1810">
        <v>79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56.85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3010199</v>
      </c>
      <c r="B1811">
        <v>1</v>
      </c>
      <c r="C1811" t="s">
        <v>75</v>
      </c>
      <c r="D1811" t="s">
        <v>102</v>
      </c>
      <c r="E1811" t="s">
        <v>126</v>
      </c>
      <c r="F1811" t="s">
        <v>5430</v>
      </c>
      <c r="G1811" t="s">
        <v>128</v>
      </c>
      <c r="H1811" t="s">
        <v>58</v>
      </c>
      <c r="I1811" t="s">
        <v>129</v>
      </c>
      <c r="J1811" t="s">
        <v>130</v>
      </c>
      <c r="K1811" t="s">
        <v>131</v>
      </c>
      <c r="L1811" t="s">
        <v>5431</v>
      </c>
      <c r="M1811" t="s">
        <v>5432</v>
      </c>
      <c r="N1811">
        <v>0.58499999999999996</v>
      </c>
      <c r="O1811">
        <v>2</v>
      </c>
      <c r="P1811">
        <v>694</v>
      </c>
      <c r="Q1811">
        <v>0</v>
      </c>
      <c r="R1811">
        <v>0</v>
      </c>
      <c r="S1811">
        <v>1</v>
      </c>
      <c r="T1811">
        <v>0</v>
      </c>
      <c r="U1811">
        <v>1.17</v>
      </c>
      <c r="V1811">
        <v>405.99</v>
      </c>
      <c r="W1811">
        <v>0</v>
      </c>
      <c r="X1811">
        <v>0</v>
      </c>
      <c r="Y1811">
        <v>0.59</v>
      </c>
      <c r="Z1811">
        <v>0</v>
      </c>
    </row>
    <row r="1812" spans="1:26" x14ac:dyDescent="0.3">
      <c r="A1812">
        <v>3012993</v>
      </c>
      <c r="B1812">
        <v>1</v>
      </c>
      <c r="C1812" t="s">
        <v>75</v>
      </c>
      <c r="D1812" t="s">
        <v>95</v>
      </c>
      <c r="E1812" t="s">
        <v>164</v>
      </c>
      <c r="F1812" t="s">
        <v>5433</v>
      </c>
      <c r="G1812" t="s">
        <v>270</v>
      </c>
      <c r="H1812" t="s">
        <v>61</v>
      </c>
      <c r="I1812" t="s">
        <v>129</v>
      </c>
      <c r="J1812" t="s">
        <v>130</v>
      </c>
      <c r="K1812" t="s">
        <v>131</v>
      </c>
      <c r="L1812" t="s">
        <v>5434</v>
      </c>
      <c r="M1812" t="s">
        <v>5435</v>
      </c>
      <c r="N1812">
        <v>3.9710000000000001</v>
      </c>
      <c r="O1812">
        <v>0</v>
      </c>
      <c r="P1812">
        <v>97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385.16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3012635</v>
      </c>
      <c r="B1813">
        <v>1</v>
      </c>
      <c r="C1813" t="s">
        <v>106</v>
      </c>
      <c r="D1813" t="s">
        <v>107</v>
      </c>
      <c r="E1813" t="s">
        <v>145</v>
      </c>
      <c r="F1813" t="s">
        <v>5436</v>
      </c>
      <c r="G1813" t="s">
        <v>147</v>
      </c>
      <c r="H1813" t="s">
        <v>61</v>
      </c>
      <c r="I1813" t="s">
        <v>129</v>
      </c>
      <c r="J1813" t="s">
        <v>130</v>
      </c>
      <c r="K1813" t="s">
        <v>131</v>
      </c>
      <c r="L1813" t="s">
        <v>5437</v>
      </c>
      <c r="M1813" t="s">
        <v>5438</v>
      </c>
      <c r="N1813">
        <v>1.5880000000000001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2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3.18</v>
      </c>
    </row>
    <row r="1814" spans="1:26" x14ac:dyDescent="0.3">
      <c r="A1814">
        <v>3004632</v>
      </c>
      <c r="B1814">
        <v>1</v>
      </c>
      <c r="C1814" t="s">
        <v>75</v>
      </c>
      <c r="D1814" t="s">
        <v>82</v>
      </c>
      <c r="E1814" t="s">
        <v>169</v>
      </c>
      <c r="F1814" t="s">
        <v>5439</v>
      </c>
      <c r="G1814" t="s">
        <v>136</v>
      </c>
      <c r="H1814" t="s">
        <v>61</v>
      </c>
      <c r="I1814" t="s">
        <v>129</v>
      </c>
      <c r="J1814" t="s">
        <v>130</v>
      </c>
      <c r="K1814" t="s">
        <v>137</v>
      </c>
      <c r="L1814" t="s">
        <v>5440</v>
      </c>
      <c r="M1814" t="s">
        <v>5441</v>
      </c>
      <c r="N1814">
        <v>4.0720000000000001</v>
      </c>
      <c r="O1814">
        <v>0</v>
      </c>
      <c r="P1814">
        <v>23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93.65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3004585</v>
      </c>
      <c r="B1815">
        <v>1</v>
      </c>
      <c r="C1815" t="s">
        <v>75</v>
      </c>
      <c r="D1815" t="s">
        <v>82</v>
      </c>
      <c r="E1815" t="s">
        <v>153</v>
      </c>
      <c r="F1815" t="s">
        <v>5442</v>
      </c>
      <c r="G1815" t="s">
        <v>136</v>
      </c>
      <c r="H1815" t="s">
        <v>58</v>
      </c>
      <c r="I1815" t="s">
        <v>129</v>
      </c>
      <c r="J1815" t="s">
        <v>130</v>
      </c>
      <c r="K1815" t="s">
        <v>137</v>
      </c>
      <c r="L1815" t="s">
        <v>5443</v>
      </c>
      <c r="M1815" t="s">
        <v>5444</v>
      </c>
      <c r="N1815">
        <v>6.1420000000000003</v>
      </c>
      <c r="O1815">
        <v>0</v>
      </c>
      <c r="P1815">
        <v>389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2389.3200000000002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3006904</v>
      </c>
      <c r="B1816">
        <v>1</v>
      </c>
      <c r="C1816" t="s">
        <v>75</v>
      </c>
      <c r="D1816" t="s">
        <v>95</v>
      </c>
      <c r="E1816" t="s">
        <v>145</v>
      </c>
      <c r="F1816" t="s">
        <v>5445</v>
      </c>
      <c r="G1816" t="s">
        <v>256</v>
      </c>
      <c r="H1816" t="s">
        <v>61</v>
      </c>
      <c r="I1816" t="s">
        <v>129</v>
      </c>
      <c r="J1816" t="s">
        <v>130</v>
      </c>
      <c r="K1816" t="s">
        <v>131</v>
      </c>
      <c r="L1816" t="s">
        <v>5446</v>
      </c>
      <c r="M1816" t="s">
        <v>5447</v>
      </c>
      <c r="N1816">
        <v>2.339</v>
      </c>
      <c r="O1816">
        <v>0</v>
      </c>
      <c r="P1816">
        <v>4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9.35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3012901</v>
      </c>
      <c r="B1817">
        <v>1</v>
      </c>
      <c r="C1817" t="s">
        <v>75</v>
      </c>
      <c r="D1817" t="s">
        <v>91</v>
      </c>
      <c r="E1817" t="s">
        <v>145</v>
      </c>
      <c r="F1817" t="s">
        <v>5448</v>
      </c>
      <c r="G1817" t="s">
        <v>147</v>
      </c>
      <c r="H1817" t="s">
        <v>61</v>
      </c>
      <c r="I1817" t="s">
        <v>129</v>
      </c>
      <c r="J1817" t="s">
        <v>130</v>
      </c>
      <c r="K1817" t="s">
        <v>131</v>
      </c>
      <c r="L1817" t="s">
        <v>5449</v>
      </c>
      <c r="M1817" t="s">
        <v>5450</v>
      </c>
      <c r="N1817">
        <v>2.2909999999999999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2.29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3013085</v>
      </c>
      <c r="B1818">
        <v>1</v>
      </c>
      <c r="C1818" t="s">
        <v>75</v>
      </c>
      <c r="D1818" t="s">
        <v>88</v>
      </c>
      <c r="E1818" t="s">
        <v>145</v>
      </c>
      <c r="F1818" t="s">
        <v>5451</v>
      </c>
      <c r="G1818" t="s">
        <v>147</v>
      </c>
      <c r="H1818" t="s">
        <v>61</v>
      </c>
      <c r="I1818" t="s">
        <v>129</v>
      </c>
      <c r="J1818" t="s">
        <v>130</v>
      </c>
      <c r="K1818" t="s">
        <v>131</v>
      </c>
      <c r="L1818" t="s">
        <v>5452</v>
      </c>
      <c r="M1818" t="s">
        <v>5453</v>
      </c>
      <c r="N1818">
        <v>2.8340000000000001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2.83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3007354</v>
      </c>
      <c r="B1819">
        <v>1</v>
      </c>
      <c r="C1819" t="s">
        <v>75</v>
      </c>
      <c r="D1819" t="s">
        <v>85</v>
      </c>
      <c r="E1819" t="s">
        <v>140</v>
      </c>
      <c r="F1819" t="s">
        <v>318</v>
      </c>
      <c r="G1819" t="s">
        <v>166</v>
      </c>
      <c r="H1819" t="s">
        <v>61</v>
      </c>
      <c r="I1819" t="s">
        <v>129</v>
      </c>
      <c r="J1819" t="s">
        <v>130</v>
      </c>
      <c r="K1819" t="s">
        <v>131</v>
      </c>
      <c r="L1819" t="s">
        <v>5454</v>
      </c>
      <c r="M1819" t="s">
        <v>5455</v>
      </c>
      <c r="N1819">
        <v>8.3249999999999993</v>
      </c>
      <c r="O1819">
        <v>0</v>
      </c>
      <c r="P1819">
        <v>0</v>
      </c>
      <c r="Q1819">
        <v>0</v>
      </c>
      <c r="R1819">
        <v>11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91.57</v>
      </c>
      <c r="Y1819">
        <v>0</v>
      </c>
      <c r="Z1819">
        <v>0</v>
      </c>
    </row>
    <row r="1820" spans="1:26" x14ac:dyDescent="0.3">
      <c r="A1820">
        <v>3005891</v>
      </c>
      <c r="B1820">
        <v>1</v>
      </c>
      <c r="C1820" t="s">
        <v>75</v>
      </c>
      <c r="D1820" t="s">
        <v>84</v>
      </c>
      <c r="E1820" t="s">
        <v>153</v>
      </c>
      <c r="F1820" t="s">
        <v>5456</v>
      </c>
      <c r="G1820" t="s">
        <v>128</v>
      </c>
      <c r="H1820" t="s">
        <v>58</v>
      </c>
      <c r="I1820" t="s">
        <v>129</v>
      </c>
      <c r="J1820" t="s">
        <v>130</v>
      </c>
      <c r="K1820" t="s">
        <v>131</v>
      </c>
      <c r="L1820" t="s">
        <v>5457</v>
      </c>
      <c r="M1820" t="s">
        <v>5458</v>
      </c>
      <c r="N1820">
        <v>0.52800000000000002</v>
      </c>
      <c r="O1820">
        <v>4</v>
      </c>
      <c r="P1820">
        <v>274</v>
      </c>
      <c r="Q1820">
        <v>0</v>
      </c>
      <c r="R1820">
        <v>0</v>
      </c>
      <c r="S1820">
        <v>0</v>
      </c>
      <c r="T1820">
        <v>0</v>
      </c>
      <c r="U1820">
        <v>2.11</v>
      </c>
      <c r="V1820">
        <v>144.72999999999999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3009588</v>
      </c>
      <c r="B1821">
        <v>1</v>
      </c>
      <c r="C1821" t="s">
        <v>106</v>
      </c>
      <c r="D1821" t="s">
        <v>120</v>
      </c>
      <c r="E1821" t="s">
        <v>145</v>
      </c>
      <c r="F1821" t="s">
        <v>5459</v>
      </c>
      <c r="G1821" t="s">
        <v>256</v>
      </c>
      <c r="H1821" t="s">
        <v>61</v>
      </c>
      <c r="I1821" t="s">
        <v>129</v>
      </c>
      <c r="J1821" t="s">
        <v>130</v>
      </c>
      <c r="K1821" t="s">
        <v>131</v>
      </c>
      <c r="L1821" t="s">
        <v>5460</v>
      </c>
      <c r="M1821" t="s">
        <v>5461</v>
      </c>
      <c r="N1821">
        <v>2.226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2.23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3007375</v>
      </c>
      <c r="B1822">
        <v>1</v>
      </c>
      <c r="C1822" t="s">
        <v>75</v>
      </c>
      <c r="D1822" t="s">
        <v>97</v>
      </c>
      <c r="E1822" t="s">
        <v>221</v>
      </c>
      <c r="F1822" t="s">
        <v>5462</v>
      </c>
      <c r="G1822" t="s">
        <v>128</v>
      </c>
      <c r="H1822" t="s">
        <v>58</v>
      </c>
      <c r="I1822" t="s">
        <v>129</v>
      </c>
      <c r="J1822" t="s">
        <v>130</v>
      </c>
      <c r="K1822" t="s">
        <v>131</v>
      </c>
      <c r="L1822" t="s">
        <v>5463</v>
      </c>
      <c r="M1822" t="s">
        <v>5464</v>
      </c>
      <c r="N1822">
        <v>0.115</v>
      </c>
      <c r="O1822">
        <v>66</v>
      </c>
      <c r="P1822">
        <v>699</v>
      </c>
      <c r="Q1822">
        <v>0</v>
      </c>
      <c r="R1822">
        <v>0</v>
      </c>
      <c r="S1822">
        <v>0</v>
      </c>
      <c r="T1822">
        <v>0</v>
      </c>
      <c r="U1822">
        <v>7.57</v>
      </c>
      <c r="V1822">
        <v>80.19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3002159</v>
      </c>
      <c r="B1823">
        <v>1</v>
      </c>
      <c r="C1823" t="s">
        <v>106</v>
      </c>
      <c r="D1823" t="s">
        <v>120</v>
      </c>
      <c r="E1823" t="s">
        <v>153</v>
      </c>
      <c r="F1823" t="s">
        <v>5465</v>
      </c>
      <c r="G1823" t="s">
        <v>136</v>
      </c>
      <c r="H1823" t="s">
        <v>58</v>
      </c>
      <c r="I1823" t="s">
        <v>129</v>
      </c>
      <c r="J1823" t="s">
        <v>130</v>
      </c>
      <c r="K1823" t="s">
        <v>137</v>
      </c>
      <c r="L1823" t="s">
        <v>5466</v>
      </c>
      <c r="M1823" t="s">
        <v>5467</v>
      </c>
      <c r="N1823">
        <v>3.121</v>
      </c>
      <c r="O1823">
        <v>11</v>
      </c>
      <c r="P1823">
        <v>551</v>
      </c>
      <c r="Q1823">
        <v>0</v>
      </c>
      <c r="R1823">
        <v>0</v>
      </c>
      <c r="S1823">
        <v>0</v>
      </c>
      <c r="T1823">
        <v>0</v>
      </c>
      <c r="U1823">
        <v>34.33</v>
      </c>
      <c r="V1823">
        <v>1719.43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3006126</v>
      </c>
      <c r="B1824">
        <v>1</v>
      </c>
      <c r="C1824" t="s">
        <v>106</v>
      </c>
      <c r="D1824" t="s">
        <v>118</v>
      </c>
      <c r="E1824" t="s">
        <v>145</v>
      </c>
      <c r="F1824" t="s">
        <v>5468</v>
      </c>
      <c r="G1824" t="s">
        <v>147</v>
      </c>
      <c r="H1824" t="s">
        <v>61</v>
      </c>
      <c r="I1824" t="s">
        <v>129</v>
      </c>
      <c r="J1824" t="s">
        <v>130</v>
      </c>
      <c r="K1824" t="s">
        <v>131</v>
      </c>
      <c r="L1824" t="s">
        <v>5469</v>
      </c>
      <c r="M1824" t="s">
        <v>5470</v>
      </c>
      <c r="N1824">
        <v>8.3130000000000006</v>
      </c>
      <c r="O1824">
        <v>0</v>
      </c>
      <c r="P1824">
        <v>0</v>
      </c>
      <c r="Q1824">
        <v>0</v>
      </c>
      <c r="R1824">
        <v>3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24.94</v>
      </c>
      <c r="Y1824">
        <v>0</v>
      </c>
      <c r="Z1824">
        <v>0</v>
      </c>
    </row>
    <row r="1825" spans="1:26" x14ac:dyDescent="0.3">
      <c r="A1825">
        <v>3013072</v>
      </c>
      <c r="B1825">
        <v>1</v>
      </c>
      <c r="C1825" t="s">
        <v>75</v>
      </c>
      <c r="D1825" t="s">
        <v>89</v>
      </c>
      <c r="E1825" t="s">
        <v>169</v>
      </c>
      <c r="F1825" t="s">
        <v>5471</v>
      </c>
      <c r="G1825" t="s">
        <v>161</v>
      </c>
      <c r="H1825" t="s">
        <v>61</v>
      </c>
      <c r="I1825" t="s">
        <v>129</v>
      </c>
      <c r="J1825" t="s">
        <v>130</v>
      </c>
      <c r="K1825" t="s">
        <v>131</v>
      </c>
      <c r="L1825" t="s">
        <v>5472</v>
      </c>
      <c r="M1825" t="s">
        <v>5473</v>
      </c>
      <c r="N1825">
        <v>0.153</v>
      </c>
      <c r="O1825">
        <v>0</v>
      </c>
      <c r="P1825">
        <v>568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86.94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3005127</v>
      </c>
      <c r="B1826">
        <v>1</v>
      </c>
      <c r="C1826" t="s">
        <v>75</v>
      </c>
      <c r="D1826" t="s">
        <v>84</v>
      </c>
      <c r="E1826" t="s">
        <v>221</v>
      </c>
      <c r="F1826" t="s">
        <v>5474</v>
      </c>
      <c r="G1826" t="s">
        <v>128</v>
      </c>
      <c r="H1826" t="s">
        <v>58</v>
      </c>
      <c r="I1826" t="s">
        <v>129</v>
      </c>
      <c r="J1826" t="s">
        <v>130</v>
      </c>
      <c r="K1826" t="s">
        <v>131</v>
      </c>
      <c r="L1826" t="s">
        <v>5475</v>
      </c>
      <c r="M1826" t="s">
        <v>5476</v>
      </c>
      <c r="N1826">
        <v>0.17599999999999999</v>
      </c>
      <c r="O1826">
        <v>3</v>
      </c>
      <c r="P1826">
        <v>2875</v>
      </c>
      <c r="Q1826">
        <v>0</v>
      </c>
      <c r="R1826">
        <v>0</v>
      </c>
      <c r="S1826">
        <v>0</v>
      </c>
      <c r="T1826">
        <v>0</v>
      </c>
      <c r="U1826">
        <v>0.53</v>
      </c>
      <c r="V1826">
        <v>504.72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3007285</v>
      </c>
      <c r="B1827">
        <v>1</v>
      </c>
      <c r="C1827" t="s">
        <v>75</v>
      </c>
      <c r="D1827" t="s">
        <v>96</v>
      </c>
      <c r="E1827" t="s">
        <v>145</v>
      </c>
      <c r="F1827" t="s">
        <v>5477</v>
      </c>
      <c r="G1827" t="s">
        <v>256</v>
      </c>
      <c r="H1827" t="s">
        <v>61</v>
      </c>
      <c r="I1827" t="s">
        <v>129</v>
      </c>
      <c r="J1827" t="s">
        <v>130</v>
      </c>
      <c r="K1827" t="s">
        <v>131</v>
      </c>
      <c r="L1827" t="s">
        <v>5478</v>
      </c>
      <c r="M1827" t="s">
        <v>5479</v>
      </c>
      <c r="N1827">
        <v>3.089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3.09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3007680</v>
      </c>
      <c r="B1828">
        <v>1</v>
      </c>
      <c r="C1828" t="s">
        <v>75</v>
      </c>
      <c r="D1828" t="s">
        <v>92</v>
      </c>
      <c r="E1828" t="s">
        <v>221</v>
      </c>
      <c r="F1828" t="s">
        <v>2219</v>
      </c>
      <c r="G1828" t="s">
        <v>128</v>
      </c>
      <c r="H1828" t="s">
        <v>58</v>
      </c>
      <c r="I1828" t="s">
        <v>129</v>
      </c>
      <c r="J1828" t="s">
        <v>130</v>
      </c>
      <c r="K1828" t="s">
        <v>131</v>
      </c>
      <c r="L1828" t="s">
        <v>5480</v>
      </c>
      <c r="M1828" t="s">
        <v>5481</v>
      </c>
      <c r="N1828">
        <v>1.161</v>
      </c>
      <c r="O1828">
        <v>93</v>
      </c>
      <c r="P1828">
        <v>37</v>
      </c>
      <c r="Q1828">
        <v>0</v>
      </c>
      <c r="R1828">
        <v>0</v>
      </c>
      <c r="S1828">
        <v>0</v>
      </c>
      <c r="T1828">
        <v>0</v>
      </c>
      <c r="U1828">
        <v>107.93</v>
      </c>
      <c r="V1828">
        <v>42.94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3009203</v>
      </c>
      <c r="B1829">
        <v>1</v>
      </c>
      <c r="C1829" t="s">
        <v>75</v>
      </c>
      <c r="D1829" t="s">
        <v>89</v>
      </c>
      <c r="E1829" t="s">
        <v>145</v>
      </c>
      <c r="F1829" t="s">
        <v>5482</v>
      </c>
      <c r="G1829" t="s">
        <v>256</v>
      </c>
      <c r="H1829" t="s">
        <v>61</v>
      </c>
      <c r="I1829" t="s">
        <v>129</v>
      </c>
      <c r="J1829" t="s">
        <v>130</v>
      </c>
      <c r="K1829" t="s">
        <v>131</v>
      </c>
      <c r="L1829" t="s">
        <v>5483</v>
      </c>
      <c r="M1829" t="s">
        <v>5484</v>
      </c>
      <c r="N1829">
        <v>1.6020000000000001</v>
      </c>
      <c r="O1829">
        <v>0</v>
      </c>
      <c r="P1829">
        <v>4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6.41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3006595</v>
      </c>
      <c r="B1830">
        <v>1</v>
      </c>
      <c r="C1830" t="s">
        <v>75</v>
      </c>
      <c r="D1830" t="s">
        <v>74</v>
      </c>
      <c r="E1830" t="s">
        <v>140</v>
      </c>
      <c r="F1830" t="s">
        <v>5485</v>
      </c>
      <c r="G1830" t="s">
        <v>161</v>
      </c>
      <c r="H1830" t="s">
        <v>61</v>
      </c>
      <c r="I1830" t="s">
        <v>129</v>
      </c>
      <c r="J1830" t="s">
        <v>130</v>
      </c>
      <c r="K1830" t="s">
        <v>131</v>
      </c>
      <c r="L1830" t="s">
        <v>5486</v>
      </c>
      <c r="M1830" t="s">
        <v>5487</v>
      </c>
      <c r="N1830">
        <v>0.56299999999999994</v>
      </c>
      <c r="O1830">
        <v>0</v>
      </c>
      <c r="P1830">
        <v>0</v>
      </c>
      <c r="Q1830">
        <v>0</v>
      </c>
      <c r="R1830">
        <v>69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38.86</v>
      </c>
      <c r="Y1830">
        <v>0</v>
      </c>
      <c r="Z1830">
        <v>0</v>
      </c>
    </row>
    <row r="1831" spans="1:26" x14ac:dyDescent="0.3">
      <c r="A1831">
        <v>3012655</v>
      </c>
      <c r="B1831">
        <v>1</v>
      </c>
      <c r="C1831" t="s">
        <v>75</v>
      </c>
      <c r="D1831" t="s">
        <v>104</v>
      </c>
      <c r="E1831" t="s">
        <v>221</v>
      </c>
      <c r="F1831" t="s">
        <v>5488</v>
      </c>
      <c r="G1831" t="s">
        <v>161</v>
      </c>
      <c r="H1831" t="s">
        <v>58</v>
      </c>
      <c r="I1831" t="s">
        <v>129</v>
      </c>
      <c r="J1831" t="s">
        <v>130</v>
      </c>
      <c r="K1831" t="s">
        <v>131</v>
      </c>
      <c r="L1831" t="s">
        <v>5489</v>
      </c>
      <c r="M1831" t="s">
        <v>5490</v>
      </c>
      <c r="N1831">
        <v>0.27</v>
      </c>
      <c r="O1831">
        <v>15</v>
      </c>
      <c r="P1831">
        <v>450</v>
      </c>
      <c r="Q1831">
        <v>0</v>
      </c>
      <c r="R1831">
        <v>0</v>
      </c>
      <c r="S1831">
        <v>9</v>
      </c>
      <c r="T1831">
        <v>111</v>
      </c>
      <c r="U1831">
        <v>4.05</v>
      </c>
      <c r="V1831">
        <v>121.5</v>
      </c>
      <c r="W1831">
        <v>0</v>
      </c>
      <c r="X1831">
        <v>0</v>
      </c>
      <c r="Y1831">
        <v>2.4300000000000002</v>
      </c>
      <c r="Z1831">
        <v>29.97</v>
      </c>
    </row>
    <row r="1832" spans="1:26" x14ac:dyDescent="0.3">
      <c r="A1832">
        <v>3006879</v>
      </c>
      <c r="B1832">
        <v>1</v>
      </c>
      <c r="C1832" t="s">
        <v>75</v>
      </c>
      <c r="D1832" t="s">
        <v>82</v>
      </c>
      <c r="E1832" t="s">
        <v>145</v>
      </c>
      <c r="F1832" t="s">
        <v>5491</v>
      </c>
      <c r="G1832" t="s">
        <v>206</v>
      </c>
      <c r="H1832" t="s">
        <v>61</v>
      </c>
      <c r="I1832" t="s">
        <v>129</v>
      </c>
      <c r="J1832" t="s">
        <v>130</v>
      </c>
      <c r="K1832" t="s">
        <v>131</v>
      </c>
      <c r="L1832" t="s">
        <v>5492</v>
      </c>
      <c r="M1832" t="s">
        <v>5493</v>
      </c>
      <c r="N1832">
        <v>1.0489999999999999</v>
      </c>
      <c r="O1832">
        <v>0</v>
      </c>
      <c r="P1832">
        <v>6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6.29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3003952</v>
      </c>
      <c r="B1833">
        <v>1</v>
      </c>
      <c r="C1833" t="s">
        <v>75</v>
      </c>
      <c r="D1833" t="s">
        <v>83</v>
      </c>
      <c r="E1833" t="s">
        <v>140</v>
      </c>
      <c r="F1833" t="s">
        <v>5494</v>
      </c>
      <c r="G1833" t="s">
        <v>378</v>
      </c>
      <c r="H1833" t="s">
        <v>61</v>
      </c>
      <c r="I1833" t="s">
        <v>129</v>
      </c>
      <c r="J1833" t="s">
        <v>59</v>
      </c>
      <c r="K1833" t="s">
        <v>131</v>
      </c>
      <c r="L1833" t="s">
        <v>235</v>
      </c>
      <c r="M1833" t="s">
        <v>866</v>
      </c>
      <c r="N1833">
        <v>2.883</v>
      </c>
      <c r="O1833">
        <v>0</v>
      </c>
      <c r="P1833">
        <v>0</v>
      </c>
      <c r="Q1833">
        <v>0</v>
      </c>
      <c r="R1833">
        <v>18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51.89</v>
      </c>
      <c r="Y1833">
        <v>0</v>
      </c>
      <c r="Z1833">
        <v>0</v>
      </c>
    </row>
    <row r="1834" spans="1:26" x14ac:dyDescent="0.3">
      <c r="A1834">
        <v>3007797</v>
      </c>
      <c r="B1834">
        <v>1</v>
      </c>
      <c r="C1834" t="s">
        <v>75</v>
      </c>
      <c r="D1834" t="s">
        <v>83</v>
      </c>
      <c r="E1834" t="s">
        <v>221</v>
      </c>
      <c r="F1834" t="s">
        <v>5495</v>
      </c>
      <c r="G1834" t="s">
        <v>128</v>
      </c>
      <c r="H1834" t="s">
        <v>58</v>
      </c>
      <c r="I1834" t="s">
        <v>129</v>
      </c>
      <c r="J1834" t="s">
        <v>130</v>
      </c>
      <c r="K1834" t="s">
        <v>131</v>
      </c>
      <c r="L1834" t="s">
        <v>5496</v>
      </c>
      <c r="M1834" t="s">
        <v>5497</v>
      </c>
      <c r="N1834">
        <v>0.86399999999999999</v>
      </c>
      <c r="O1834">
        <v>0</v>
      </c>
      <c r="P1834">
        <v>0</v>
      </c>
      <c r="Q1834">
        <v>4</v>
      </c>
      <c r="R1834">
        <v>397</v>
      </c>
      <c r="S1834">
        <v>0</v>
      </c>
      <c r="T1834">
        <v>0</v>
      </c>
      <c r="U1834">
        <v>0</v>
      </c>
      <c r="V1834">
        <v>0</v>
      </c>
      <c r="W1834">
        <v>3.46</v>
      </c>
      <c r="X1834">
        <v>343.18</v>
      </c>
      <c r="Y1834">
        <v>0</v>
      </c>
      <c r="Z1834">
        <v>0</v>
      </c>
    </row>
    <row r="1835" spans="1:26" x14ac:dyDescent="0.3">
      <c r="A1835">
        <v>3013098</v>
      </c>
      <c r="B1835">
        <v>1</v>
      </c>
      <c r="C1835" t="s">
        <v>75</v>
      </c>
      <c r="D1835" t="s">
        <v>92</v>
      </c>
      <c r="E1835" t="s">
        <v>126</v>
      </c>
      <c r="F1835" t="s">
        <v>5054</v>
      </c>
      <c r="G1835" t="s">
        <v>128</v>
      </c>
      <c r="H1835" t="s">
        <v>58</v>
      </c>
      <c r="I1835" t="s">
        <v>129</v>
      </c>
      <c r="J1835" t="s">
        <v>130</v>
      </c>
      <c r="K1835" t="s">
        <v>131</v>
      </c>
      <c r="L1835" t="s">
        <v>5498</v>
      </c>
      <c r="M1835" t="s">
        <v>5499</v>
      </c>
      <c r="N1835">
        <v>0.38800000000000001</v>
      </c>
      <c r="O1835">
        <v>30</v>
      </c>
      <c r="P1835">
        <v>426</v>
      </c>
      <c r="Q1835">
        <v>0</v>
      </c>
      <c r="R1835">
        <v>0</v>
      </c>
      <c r="S1835">
        <v>0</v>
      </c>
      <c r="T1835">
        <v>0</v>
      </c>
      <c r="U1835">
        <v>11.63</v>
      </c>
      <c r="V1835">
        <v>165.19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3007287</v>
      </c>
      <c r="B1836">
        <v>1</v>
      </c>
      <c r="C1836" t="s">
        <v>75</v>
      </c>
      <c r="D1836" t="s">
        <v>100</v>
      </c>
      <c r="E1836" t="s">
        <v>145</v>
      </c>
      <c r="F1836" t="s">
        <v>5500</v>
      </c>
      <c r="G1836" t="s">
        <v>147</v>
      </c>
      <c r="H1836" t="s">
        <v>61</v>
      </c>
      <c r="I1836" t="s">
        <v>129</v>
      </c>
      <c r="J1836" t="s">
        <v>130</v>
      </c>
      <c r="K1836" t="s">
        <v>131</v>
      </c>
      <c r="L1836" t="s">
        <v>5501</v>
      </c>
      <c r="M1836" t="s">
        <v>5502</v>
      </c>
      <c r="N1836">
        <v>4.4379999999999997</v>
      </c>
      <c r="O1836">
        <v>0</v>
      </c>
      <c r="P1836">
        <v>3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13.31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3007455</v>
      </c>
      <c r="B1837">
        <v>1</v>
      </c>
      <c r="C1837" t="s">
        <v>106</v>
      </c>
      <c r="D1837" t="s">
        <v>111</v>
      </c>
      <c r="E1837" t="s">
        <v>140</v>
      </c>
      <c r="F1837" t="s">
        <v>5503</v>
      </c>
      <c r="G1837" t="s">
        <v>142</v>
      </c>
      <c r="H1837" t="s">
        <v>61</v>
      </c>
      <c r="I1837" t="s">
        <v>129</v>
      </c>
      <c r="J1837" t="s">
        <v>130</v>
      </c>
      <c r="K1837" t="s">
        <v>131</v>
      </c>
      <c r="L1837" t="s">
        <v>5504</v>
      </c>
      <c r="M1837" t="s">
        <v>5505</v>
      </c>
      <c r="N1837">
        <v>0.95099999999999996</v>
      </c>
      <c r="O1837">
        <v>0</v>
      </c>
      <c r="P1837">
        <v>0</v>
      </c>
      <c r="Q1837">
        <v>0</v>
      </c>
      <c r="R1837">
        <v>24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22.82</v>
      </c>
      <c r="Y1837">
        <v>0</v>
      </c>
      <c r="Z1837">
        <v>0</v>
      </c>
    </row>
    <row r="1838" spans="1:26" x14ac:dyDescent="0.3">
      <c r="A1838">
        <v>3007334</v>
      </c>
      <c r="B1838">
        <v>1</v>
      </c>
      <c r="C1838" t="s">
        <v>75</v>
      </c>
      <c r="D1838" t="s">
        <v>81</v>
      </c>
      <c r="E1838" t="s">
        <v>140</v>
      </c>
      <c r="F1838" t="s">
        <v>4818</v>
      </c>
      <c r="G1838" t="s">
        <v>192</v>
      </c>
      <c r="H1838" t="s">
        <v>61</v>
      </c>
      <c r="I1838" t="s">
        <v>129</v>
      </c>
      <c r="J1838" t="s">
        <v>130</v>
      </c>
      <c r="K1838" t="s">
        <v>137</v>
      </c>
      <c r="L1838" t="s">
        <v>5506</v>
      </c>
      <c r="M1838" t="s">
        <v>5507</v>
      </c>
      <c r="N1838">
        <v>8.0090000000000003</v>
      </c>
      <c r="O1838">
        <v>0</v>
      </c>
      <c r="P1838">
        <v>249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1994.14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3008465</v>
      </c>
      <c r="B1839">
        <v>1</v>
      </c>
      <c r="C1839" t="s">
        <v>75</v>
      </c>
      <c r="D1839" t="s">
        <v>82</v>
      </c>
      <c r="E1839" t="s">
        <v>153</v>
      </c>
      <c r="F1839" t="s">
        <v>5508</v>
      </c>
      <c r="G1839" t="s">
        <v>374</v>
      </c>
      <c r="H1839" t="s">
        <v>58</v>
      </c>
      <c r="I1839" t="s">
        <v>1703</v>
      </c>
      <c r="J1839" t="s">
        <v>130</v>
      </c>
      <c r="K1839" t="s">
        <v>131</v>
      </c>
      <c r="L1839" t="s">
        <v>5509</v>
      </c>
      <c r="M1839" t="s">
        <v>5510</v>
      </c>
      <c r="N1839">
        <v>2.8000000000000001E-2</v>
      </c>
      <c r="O1839">
        <v>0</v>
      </c>
      <c r="P1839">
        <v>580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16.43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3008531</v>
      </c>
      <c r="B1840">
        <v>1</v>
      </c>
      <c r="C1840" t="s">
        <v>106</v>
      </c>
      <c r="D1840" t="s">
        <v>120</v>
      </c>
      <c r="E1840" t="s">
        <v>140</v>
      </c>
      <c r="F1840" t="s">
        <v>5511</v>
      </c>
      <c r="G1840" t="s">
        <v>161</v>
      </c>
      <c r="H1840" t="s">
        <v>61</v>
      </c>
      <c r="I1840" t="s">
        <v>129</v>
      </c>
      <c r="J1840" t="s">
        <v>130</v>
      </c>
      <c r="K1840" t="s">
        <v>131</v>
      </c>
      <c r="L1840" t="s">
        <v>5512</v>
      </c>
      <c r="M1840" t="s">
        <v>5513</v>
      </c>
      <c r="N1840">
        <v>1.294</v>
      </c>
      <c r="O1840">
        <v>0</v>
      </c>
      <c r="P1840">
        <v>48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62.11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3005261</v>
      </c>
      <c r="B1841">
        <v>1</v>
      </c>
      <c r="C1841" t="s">
        <v>75</v>
      </c>
      <c r="D1841" t="s">
        <v>74</v>
      </c>
      <c r="E1841" t="s">
        <v>145</v>
      </c>
      <c r="F1841" t="s">
        <v>5514</v>
      </c>
      <c r="G1841" t="s">
        <v>206</v>
      </c>
      <c r="H1841" t="s">
        <v>61</v>
      </c>
      <c r="I1841" t="s">
        <v>129</v>
      </c>
      <c r="J1841" t="s">
        <v>130</v>
      </c>
      <c r="K1841" t="s">
        <v>131</v>
      </c>
      <c r="L1841" t="s">
        <v>5515</v>
      </c>
      <c r="M1841" t="s">
        <v>5516</v>
      </c>
      <c r="N1841">
        <v>1.0069999999999999</v>
      </c>
      <c r="O1841">
        <v>0</v>
      </c>
      <c r="P1841">
        <v>2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2.0099999999999998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3008350</v>
      </c>
      <c r="B1842">
        <v>1</v>
      </c>
      <c r="C1842" t="s">
        <v>106</v>
      </c>
      <c r="D1842" t="s">
        <v>119</v>
      </c>
      <c r="E1842" t="s">
        <v>221</v>
      </c>
      <c r="F1842" t="s">
        <v>3800</v>
      </c>
      <c r="G1842" t="s">
        <v>374</v>
      </c>
      <c r="H1842" t="s">
        <v>58</v>
      </c>
      <c r="I1842" t="s">
        <v>129</v>
      </c>
      <c r="J1842" t="s">
        <v>130</v>
      </c>
      <c r="K1842" t="s">
        <v>137</v>
      </c>
      <c r="L1842" t="s">
        <v>5517</v>
      </c>
      <c r="M1842" t="s">
        <v>5518</v>
      </c>
      <c r="N1842">
        <v>0.40600000000000003</v>
      </c>
      <c r="O1842">
        <v>3</v>
      </c>
      <c r="P1842">
        <v>4299</v>
      </c>
      <c r="Q1842">
        <v>0</v>
      </c>
      <c r="R1842">
        <v>0</v>
      </c>
      <c r="S1842">
        <v>0</v>
      </c>
      <c r="T1842">
        <v>0</v>
      </c>
      <c r="U1842">
        <v>1.22</v>
      </c>
      <c r="V1842">
        <v>1743.48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3001560</v>
      </c>
      <c r="B1843">
        <v>1</v>
      </c>
      <c r="C1843" t="s">
        <v>106</v>
      </c>
      <c r="D1843" t="s">
        <v>121</v>
      </c>
      <c r="E1843" t="s">
        <v>140</v>
      </c>
      <c r="F1843" t="s">
        <v>5519</v>
      </c>
      <c r="G1843" t="s">
        <v>142</v>
      </c>
      <c r="H1843" t="s">
        <v>61</v>
      </c>
      <c r="I1843" t="s">
        <v>129</v>
      </c>
      <c r="J1843" t="s">
        <v>130</v>
      </c>
      <c r="K1843" t="s">
        <v>131</v>
      </c>
      <c r="L1843" t="s">
        <v>5520</v>
      </c>
      <c r="M1843" t="s">
        <v>5521</v>
      </c>
      <c r="N1843">
        <v>1.1839999999999999</v>
      </c>
      <c r="O1843">
        <v>0</v>
      </c>
      <c r="P1843">
        <v>159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188.33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3007685</v>
      </c>
      <c r="B1844">
        <v>1</v>
      </c>
      <c r="C1844" t="s">
        <v>75</v>
      </c>
      <c r="D1844" t="s">
        <v>92</v>
      </c>
      <c r="E1844" t="s">
        <v>126</v>
      </c>
      <c r="F1844" t="s">
        <v>5522</v>
      </c>
      <c r="G1844" t="s">
        <v>128</v>
      </c>
      <c r="H1844" t="s">
        <v>58</v>
      </c>
      <c r="I1844" t="s">
        <v>129</v>
      </c>
      <c r="J1844" t="s">
        <v>130</v>
      </c>
      <c r="K1844" t="s">
        <v>131</v>
      </c>
      <c r="L1844" t="s">
        <v>5523</v>
      </c>
      <c r="M1844" t="s">
        <v>5524</v>
      </c>
      <c r="N1844">
        <v>1.0669999999999999</v>
      </c>
      <c r="O1844">
        <v>52</v>
      </c>
      <c r="P1844">
        <v>336</v>
      </c>
      <c r="Q1844">
        <v>0</v>
      </c>
      <c r="R1844">
        <v>0</v>
      </c>
      <c r="S1844">
        <v>0</v>
      </c>
      <c r="T1844">
        <v>0</v>
      </c>
      <c r="U1844">
        <v>55.47</v>
      </c>
      <c r="V1844">
        <v>358.4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3009092</v>
      </c>
      <c r="B1845">
        <v>2</v>
      </c>
      <c r="C1845" t="s">
        <v>75</v>
      </c>
      <c r="D1845" t="s">
        <v>95</v>
      </c>
      <c r="E1845" t="s">
        <v>169</v>
      </c>
      <c r="F1845" t="s">
        <v>2908</v>
      </c>
      <c r="G1845" t="s">
        <v>147</v>
      </c>
      <c r="H1845" t="s">
        <v>61</v>
      </c>
      <c r="I1845" t="s">
        <v>129</v>
      </c>
      <c r="J1845" t="s">
        <v>130</v>
      </c>
      <c r="K1845" t="s">
        <v>131</v>
      </c>
      <c r="L1845" t="s">
        <v>5525</v>
      </c>
      <c r="M1845" t="s">
        <v>5526</v>
      </c>
      <c r="N1845">
        <v>0.54</v>
      </c>
      <c r="O1845">
        <v>0</v>
      </c>
      <c r="P1845">
        <v>313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168.93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3009692</v>
      </c>
      <c r="B1846">
        <v>1</v>
      </c>
      <c r="C1846" t="s">
        <v>75</v>
      </c>
      <c r="D1846" t="s">
        <v>86</v>
      </c>
      <c r="E1846" t="s">
        <v>145</v>
      </c>
      <c r="F1846" t="s">
        <v>5527</v>
      </c>
      <c r="G1846" t="s">
        <v>206</v>
      </c>
      <c r="H1846" t="s">
        <v>61</v>
      </c>
      <c r="I1846" t="s">
        <v>129</v>
      </c>
      <c r="J1846" t="s">
        <v>130</v>
      </c>
      <c r="K1846" t="s">
        <v>131</v>
      </c>
      <c r="L1846" t="s">
        <v>5528</v>
      </c>
      <c r="M1846" t="s">
        <v>5529</v>
      </c>
      <c r="N1846">
        <v>3.9910000000000001</v>
      </c>
      <c r="O1846">
        <v>0</v>
      </c>
      <c r="P1846">
        <v>4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15.97</v>
      </c>
      <c r="W1846">
        <v>0</v>
      </c>
      <c r="X1846">
        <v>0</v>
      </c>
      <c r="Y1846">
        <v>0</v>
      </c>
      <c r="Z1846">
        <v>0</v>
      </c>
    </row>
    <row r="1847" spans="1:26" x14ac:dyDescent="0.3">
      <c r="A1847">
        <v>3007989</v>
      </c>
      <c r="B1847">
        <v>1</v>
      </c>
      <c r="C1847" t="s">
        <v>75</v>
      </c>
      <c r="D1847" t="s">
        <v>82</v>
      </c>
      <c r="E1847" t="s">
        <v>140</v>
      </c>
      <c r="F1847" t="s">
        <v>5530</v>
      </c>
      <c r="G1847" t="s">
        <v>378</v>
      </c>
      <c r="H1847" t="s">
        <v>61</v>
      </c>
      <c r="I1847" t="s">
        <v>129</v>
      </c>
      <c r="J1847" t="s">
        <v>59</v>
      </c>
      <c r="K1847" t="s">
        <v>131</v>
      </c>
      <c r="L1847" t="s">
        <v>5531</v>
      </c>
      <c r="M1847" t="s">
        <v>5532</v>
      </c>
      <c r="N1847">
        <v>2.3849999999999998</v>
      </c>
      <c r="O1847">
        <v>0</v>
      </c>
      <c r="P1847">
        <v>143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341.02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3007431</v>
      </c>
      <c r="B1848">
        <v>1</v>
      </c>
      <c r="C1848" t="s">
        <v>75</v>
      </c>
      <c r="D1848" t="s">
        <v>90</v>
      </c>
      <c r="E1848" t="s">
        <v>221</v>
      </c>
      <c r="F1848" t="s">
        <v>4928</v>
      </c>
      <c r="G1848" t="s">
        <v>128</v>
      </c>
      <c r="H1848" t="s">
        <v>58</v>
      </c>
      <c r="I1848" t="s">
        <v>129</v>
      </c>
      <c r="J1848" t="s">
        <v>130</v>
      </c>
      <c r="K1848" t="s">
        <v>131</v>
      </c>
      <c r="L1848" t="s">
        <v>5533</v>
      </c>
      <c r="M1848" t="s">
        <v>5534</v>
      </c>
      <c r="N1848">
        <v>0.53400000000000003</v>
      </c>
      <c r="O1848">
        <v>0</v>
      </c>
      <c r="P1848">
        <v>0</v>
      </c>
      <c r="Q1848">
        <v>7</v>
      </c>
      <c r="R1848">
        <v>601</v>
      </c>
      <c r="S1848">
        <v>1</v>
      </c>
      <c r="T1848">
        <v>499</v>
      </c>
      <c r="U1848">
        <v>0</v>
      </c>
      <c r="V1848">
        <v>0</v>
      </c>
      <c r="W1848">
        <v>3.74</v>
      </c>
      <c r="X1848">
        <v>320.7</v>
      </c>
      <c r="Y1848">
        <v>0.53</v>
      </c>
      <c r="Z1848">
        <v>266.27</v>
      </c>
    </row>
    <row r="1849" spans="1:26" x14ac:dyDescent="0.3">
      <c r="A1849">
        <v>3009586</v>
      </c>
      <c r="B1849">
        <v>1</v>
      </c>
      <c r="C1849" t="s">
        <v>106</v>
      </c>
      <c r="D1849" t="s">
        <v>107</v>
      </c>
      <c r="E1849" t="s">
        <v>221</v>
      </c>
      <c r="F1849" t="s">
        <v>5535</v>
      </c>
      <c r="G1849" t="s">
        <v>128</v>
      </c>
      <c r="H1849" t="s">
        <v>58</v>
      </c>
      <c r="I1849" t="s">
        <v>129</v>
      </c>
      <c r="J1849" t="s">
        <v>130</v>
      </c>
      <c r="K1849" t="s">
        <v>131</v>
      </c>
      <c r="L1849" t="s">
        <v>5536</v>
      </c>
      <c r="M1849" t="s">
        <v>5537</v>
      </c>
      <c r="N1849">
        <v>0.40799999999999997</v>
      </c>
      <c r="O1849">
        <v>86</v>
      </c>
      <c r="P1849">
        <v>23</v>
      </c>
      <c r="Q1849">
        <v>0</v>
      </c>
      <c r="R1849">
        <v>0</v>
      </c>
      <c r="S1849">
        <v>11</v>
      </c>
      <c r="T1849">
        <v>0</v>
      </c>
      <c r="U1849">
        <v>35.090000000000003</v>
      </c>
      <c r="V1849">
        <v>9.39</v>
      </c>
      <c r="W1849">
        <v>0</v>
      </c>
      <c r="X1849">
        <v>0</v>
      </c>
      <c r="Y1849">
        <v>4.49</v>
      </c>
      <c r="Z1849">
        <v>0</v>
      </c>
    </row>
    <row r="1850" spans="1:26" x14ac:dyDescent="0.3">
      <c r="A1850">
        <v>3006921</v>
      </c>
      <c r="B1850">
        <v>1</v>
      </c>
      <c r="C1850" t="s">
        <v>106</v>
      </c>
      <c r="D1850" t="s">
        <v>120</v>
      </c>
      <c r="E1850" t="s">
        <v>126</v>
      </c>
      <c r="F1850" t="s">
        <v>5538</v>
      </c>
      <c r="G1850" t="s">
        <v>128</v>
      </c>
      <c r="H1850" t="s">
        <v>58</v>
      </c>
      <c r="I1850" t="s">
        <v>129</v>
      </c>
      <c r="J1850" t="s">
        <v>130</v>
      </c>
      <c r="K1850" t="s">
        <v>131</v>
      </c>
      <c r="L1850" t="s">
        <v>5539</v>
      </c>
      <c r="M1850" t="s">
        <v>5540</v>
      </c>
      <c r="N1850">
        <v>3.4969999999999999</v>
      </c>
      <c r="O1850">
        <v>7</v>
      </c>
      <c r="P1850">
        <v>283</v>
      </c>
      <c r="Q1850">
        <v>0</v>
      </c>
      <c r="R1850">
        <v>0</v>
      </c>
      <c r="S1850">
        <v>0</v>
      </c>
      <c r="T1850">
        <v>0</v>
      </c>
      <c r="U1850">
        <v>24.48</v>
      </c>
      <c r="V1850">
        <v>989.64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3007502</v>
      </c>
      <c r="B1851">
        <v>1</v>
      </c>
      <c r="C1851" t="s">
        <v>75</v>
      </c>
      <c r="D1851" t="s">
        <v>103</v>
      </c>
      <c r="E1851" t="s">
        <v>221</v>
      </c>
      <c r="F1851" t="s">
        <v>3880</v>
      </c>
      <c r="G1851" t="s">
        <v>128</v>
      </c>
      <c r="H1851" t="s">
        <v>58</v>
      </c>
      <c r="I1851" t="s">
        <v>129</v>
      </c>
      <c r="J1851" t="s">
        <v>130</v>
      </c>
      <c r="K1851" t="s">
        <v>131</v>
      </c>
      <c r="L1851" t="s">
        <v>5541</v>
      </c>
      <c r="M1851" t="s">
        <v>5542</v>
      </c>
      <c r="N1851">
        <v>3.7989999999999999</v>
      </c>
      <c r="O1851">
        <v>46</v>
      </c>
      <c r="P1851">
        <v>1037</v>
      </c>
      <c r="Q1851">
        <v>0</v>
      </c>
      <c r="R1851">
        <v>0</v>
      </c>
      <c r="S1851">
        <v>0</v>
      </c>
      <c r="T1851">
        <v>0</v>
      </c>
      <c r="U1851">
        <v>174.75</v>
      </c>
      <c r="V1851">
        <v>3939.39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3007709</v>
      </c>
      <c r="B1852">
        <v>1</v>
      </c>
      <c r="C1852" t="s">
        <v>75</v>
      </c>
      <c r="D1852" t="s">
        <v>78</v>
      </c>
      <c r="E1852" t="s">
        <v>169</v>
      </c>
      <c r="F1852" t="s">
        <v>5543</v>
      </c>
      <c r="G1852" t="s">
        <v>161</v>
      </c>
      <c r="H1852" t="s">
        <v>61</v>
      </c>
      <c r="I1852" t="s">
        <v>129</v>
      </c>
      <c r="J1852" t="s">
        <v>130</v>
      </c>
      <c r="K1852" t="s">
        <v>131</v>
      </c>
      <c r="L1852" t="s">
        <v>5544</v>
      </c>
      <c r="M1852" t="s">
        <v>5545</v>
      </c>
      <c r="N1852">
        <v>0.90800000000000003</v>
      </c>
      <c r="O1852">
        <v>0</v>
      </c>
      <c r="P1852">
        <v>915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830.48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3005269</v>
      </c>
      <c r="B1853">
        <v>1</v>
      </c>
      <c r="C1853" t="s">
        <v>75</v>
      </c>
      <c r="D1853" t="s">
        <v>85</v>
      </c>
      <c r="E1853" t="s">
        <v>140</v>
      </c>
      <c r="F1853" t="s">
        <v>5546</v>
      </c>
      <c r="G1853" t="s">
        <v>142</v>
      </c>
      <c r="H1853" t="s">
        <v>61</v>
      </c>
      <c r="I1853" t="s">
        <v>129</v>
      </c>
      <c r="J1853" t="s">
        <v>130</v>
      </c>
      <c r="K1853" t="s">
        <v>131</v>
      </c>
      <c r="L1853" t="s">
        <v>5547</v>
      </c>
      <c r="M1853" t="s">
        <v>5548</v>
      </c>
      <c r="N1853">
        <v>3.1070000000000002</v>
      </c>
      <c r="O1853">
        <v>0</v>
      </c>
      <c r="P1853">
        <v>0</v>
      </c>
      <c r="Q1853">
        <v>0</v>
      </c>
      <c r="R1853">
        <v>7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21.75</v>
      </c>
      <c r="Y1853">
        <v>0</v>
      </c>
      <c r="Z1853">
        <v>0</v>
      </c>
    </row>
    <row r="1854" spans="1:26" x14ac:dyDescent="0.3">
      <c r="A1854">
        <v>3007302</v>
      </c>
      <c r="B1854">
        <v>1</v>
      </c>
      <c r="C1854" t="s">
        <v>75</v>
      </c>
      <c r="D1854" t="s">
        <v>103</v>
      </c>
      <c r="E1854" t="s">
        <v>126</v>
      </c>
      <c r="F1854" t="s">
        <v>5549</v>
      </c>
      <c r="G1854" t="s">
        <v>136</v>
      </c>
      <c r="H1854" t="s">
        <v>58</v>
      </c>
      <c r="I1854" t="s">
        <v>129</v>
      </c>
      <c r="J1854" t="s">
        <v>130</v>
      </c>
      <c r="K1854" t="s">
        <v>137</v>
      </c>
      <c r="L1854" t="s">
        <v>5550</v>
      </c>
      <c r="M1854" t="s">
        <v>5551</v>
      </c>
      <c r="N1854">
        <v>3.9870000000000001</v>
      </c>
      <c r="O1854">
        <v>131</v>
      </c>
      <c r="P1854">
        <v>3872</v>
      </c>
      <c r="Q1854">
        <v>0</v>
      </c>
      <c r="R1854">
        <v>0</v>
      </c>
      <c r="S1854">
        <v>0</v>
      </c>
      <c r="T1854">
        <v>0</v>
      </c>
      <c r="U1854">
        <v>522.29</v>
      </c>
      <c r="V1854">
        <v>15437.45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3007308</v>
      </c>
      <c r="B1855">
        <v>1</v>
      </c>
      <c r="C1855" t="s">
        <v>75</v>
      </c>
      <c r="D1855" t="s">
        <v>103</v>
      </c>
      <c r="E1855" t="s">
        <v>169</v>
      </c>
      <c r="F1855" t="s">
        <v>5552</v>
      </c>
      <c r="G1855" t="s">
        <v>171</v>
      </c>
      <c r="H1855" t="s">
        <v>61</v>
      </c>
      <c r="I1855" t="s">
        <v>129</v>
      </c>
      <c r="J1855" t="s">
        <v>130</v>
      </c>
      <c r="K1855" t="s">
        <v>131</v>
      </c>
      <c r="L1855" t="s">
        <v>5553</v>
      </c>
      <c r="M1855" t="s">
        <v>5554</v>
      </c>
      <c r="N1855">
        <v>0.92100000000000004</v>
      </c>
      <c r="O1855">
        <v>0</v>
      </c>
      <c r="P1855">
        <v>130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119.78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3009694</v>
      </c>
      <c r="B1856">
        <v>1</v>
      </c>
      <c r="C1856" t="s">
        <v>75</v>
      </c>
      <c r="D1856" t="s">
        <v>104</v>
      </c>
      <c r="E1856" t="s">
        <v>140</v>
      </c>
      <c r="F1856" t="s">
        <v>5555</v>
      </c>
      <c r="G1856" t="s">
        <v>185</v>
      </c>
      <c r="H1856" t="s">
        <v>61</v>
      </c>
      <c r="I1856" t="s">
        <v>129</v>
      </c>
      <c r="J1856" t="s">
        <v>130</v>
      </c>
      <c r="K1856" t="s">
        <v>131</v>
      </c>
      <c r="L1856" t="s">
        <v>5556</v>
      </c>
      <c r="M1856" t="s">
        <v>5557</v>
      </c>
      <c r="N1856">
        <v>2.6019999999999999</v>
      </c>
      <c r="O1856">
        <v>0</v>
      </c>
      <c r="P1856">
        <v>24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62.45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3013129</v>
      </c>
      <c r="B1857">
        <v>1</v>
      </c>
      <c r="C1857" t="s">
        <v>106</v>
      </c>
      <c r="D1857" t="s">
        <v>108</v>
      </c>
      <c r="E1857" t="s">
        <v>164</v>
      </c>
      <c r="F1857" t="s">
        <v>3174</v>
      </c>
      <c r="G1857" t="s">
        <v>142</v>
      </c>
      <c r="H1857" t="s">
        <v>61</v>
      </c>
      <c r="I1857" t="s">
        <v>129</v>
      </c>
      <c r="J1857" t="s">
        <v>130</v>
      </c>
      <c r="K1857" t="s">
        <v>131</v>
      </c>
      <c r="L1857" t="s">
        <v>5558</v>
      </c>
      <c r="M1857" t="s">
        <v>5559</v>
      </c>
      <c r="N1857">
        <v>3.1819999999999999</v>
      </c>
      <c r="O1857">
        <v>0</v>
      </c>
      <c r="P1857">
        <v>79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251.34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3005130</v>
      </c>
      <c r="B1858">
        <v>1</v>
      </c>
      <c r="C1858" t="s">
        <v>106</v>
      </c>
      <c r="D1858" t="s">
        <v>116</v>
      </c>
      <c r="E1858" t="s">
        <v>126</v>
      </c>
      <c r="F1858" t="s">
        <v>5560</v>
      </c>
      <c r="G1858" t="s">
        <v>128</v>
      </c>
      <c r="H1858" t="s">
        <v>58</v>
      </c>
      <c r="I1858" t="s">
        <v>129</v>
      </c>
      <c r="J1858" t="s">
        <v>130</v>
      </c>
      <c r="K1858" t="s">
        <v>131</v>
      </c>
      <c r="L1858" t="s">
        <v>5561</v>
      </c>
      <c r="M1858" t="s">
        <v>5562</v>
      </c>
      <c r="N1858">
        <v>0.86599999999999999</v>
      </c>
      <c r="O1858">
        <v>0</v>
      </c>
      <c r="P1858">
        <v>0</v>
      </c>
      <c r="Q1858">
        <v>19</v>
      </c>
      <c r="R1858">
        <v>11</v>
      </c>
      <c r="S1858">
        <v>43</v>
      </c>
      <c r="T1858">
        <v>1128</v>
      </c>
      <c r="U1858">
        <v>0</v>
      </c>
      <c r="V1858">
        <v>0</v>
      </c>
      <c r="W1858">
        <v>16.45</v>
      </c>
      <c r="X1858">
        <v>9.52</v>
      </c>
      <c r="Y1858">
        <v>37.22</v>
      </c>
      <c r="Z1858">
        <v>976.35</v>
      </c>
    </row>
    <row r="1859" spans="1:26" x14ac:dyDescent="0.3">
      <c r="A1859">
        <v>3008455</v>
      </c>
      <c r="B1859">
        <v>1</v>
      </c>
      <c r="C1859" t="s">
        <v>75</v>
      </c>
      <c r="D1859" t="s">
        <v>83</v>
      </c>
      <c r="E1859" t="s">
        <v>145</v>
      </c>
      <c r="F1859" t="s">
        <v>5563</v>
      </c>
      <c r="G1859" t="s">
        <v>147</v>
      </c>
      <c r="H1859" t="s">
        <v>61</v>
      </c>
      <c r="I1859" t="s">
        <v>129</v>
      </c>
      <c r="J1859" t="s">
        <v>130</v>
      </c>
      <c r="K1859" t="s">
        <v>131</v>
      </c>
      <c r="L1859" t="s">
        <v>5564</v>
      </c>
      <c r="M1859" t="s">
        <v>5565</v>
      </c>
      <c r="N1859">
        <v>1.5089999999999999</v>
      </c>
      <c r="O1859">
        <v>0</v>
      </c>
      <c r="P1859">
        <v>0</v>
      </c>
      <c r="Q1859">
        <v>0</v>
      </c>
      <c r="R1859">
        <v>10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15.09</v>
      </c>
      <c r="Y1859">
        <v>0</v>
      </c>
      <c r="Z1859">
        <v>0</v>
      </c>
    </row>
    <row r="1860" spans="1:26" x14ac:dyDescent="0.3">
      <c r="A1860">
        <v>3010277</v>
      </c>
      <c r="B1860">
        <v>1</v>
      </c>
      <c r="C1860" t="s">
        <v>75</v>
      </c>
      <c r="D1860" t="s">
        <v>88</v>
      </c>
      <c r="E1860" t="s">
        <v>221</v>
      </c>
      <c r="F1860" t="s">
        <v>2332</v>
      </c>
      <c r="G1860" t="s">
        <v>374</v>
      </c>
      <c r="H1860" t="s">
        <v>58</v>
      </c>
      <c r="I1860" t="s">
        <v>1703</v>
      </c>
      <c r="J1860" t="s">
        <v>130</v>
      </c>
      <c r="K1860" t="s">
        <v>131</v>
      </c>
      <c r="L1860" t="s">
        <v>5566</v>
      </c>
      <c r="M1860" t="s">
        <v>5567</v>
      </c>
      <c r="N1860">
        <v>4.3999999999999997E-2</v>
      </c>
      <c r="O1860">
        <v>0</v>
      </c>
      <c r="P1860">
        <v>2498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109.88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3006462</v>
      </c>
      <c r="B1861">
        <v>1</v>
      </c>
      <c r="C1861" t="s">
        <v>75</v>
      </c>
      <c r="D1861" t="s">
        <v>94</v>
      </c>
      <c r="E1861" t="s">
        <v>169</v>
      </c>
      <c r="F1861" t="s">
        <v>5568</v>
      </c>
      <c r="G1861" t="s">
        <v>142</v>
      </c>
      <c r="H1861" t="s">
        <v>61</v>
      </c>
      <c r="I1861" t="s">
        <v>129</v>
      </c>
      <c r="J1861" t="s">
        <v>130</v>
      </c>
      <c r="K1861" t="s">
        <v>131</v>
      </c>
      <c r="L1861" t="s">
        <v>5569</v>
      </c>
      <c r="M1861" t="s">
        <v>5570</v>
      </c>
      <c r="N1861">
        <v>2.7010000000000001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74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199.91</v>
      </c>
    </row>
    <row r="1862" spans="1:26" x14ac:dyDescent="0.3">
      <c r="A1862">
        <v>3009053</v>
      </c>
      <c r="B1862">
        <v>1</v>
      </c>
      <c r="C1862" t="s">
        <v>75</v>
      </c>
      <c r="D1862" t="s">
        <v>90</v>
      </c>
      <c r="E1862" t="s">
        <v>145</v>
      </c>
      <c r="F1862" t="s">
        <v>5571</v>
      </c>
      <c r="G1862" t="s">
        <v>206</v>
      </c>
      <c r="H1862" t="s">
        <v>61</v>
      </c>
      <c r="I1862" t="s">
        <v>129</v>
      </c>
      <c r="J1862" t="s">
        <v>130</v>
      </c>
      <c r="K1862" t="s">
        <v>131</v>
      </c>
      <c r="L1862" t="s">
        <v>5572</v>
      </c>
      <c r="M1862" t="s">
        <v>5573</v>
      </c>
      <c r="N1862">
        <v>2.3889999999999998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4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9.5500000000000007</v>
      </c>
    </row>
    <row r="1863" spans="1:26" x14ac:dyDescent="0.3">
      <c r="A1863">
        <v>3008354</v>
      </c>
      <c r="B1863">
        <v>1</v>
      </c>
      <c r="C1863" t="s">
        <v>106</v>
      </c>
      <c r="D1863" t="s">
        <v>119</v>
      </c>
      <c r="E1863" t="s">
        <v>145</v>
      </c>
      <c r="F1863" t="s">
        <v>5574</v>
      </c>
      <c r="G1863" t="s">
        <v>378</v>
      </c>
      <c r="H1863" t="s">
        <v>61</v>
      </c>
      <c r="I1863" t="s">
        <v>129</v>
      </c>
      <c r="J1863" t="s">
        <v>130</v>
      </c>
      <c r="K1863" t="s">
        <v>131</v>
      </c>
      <c r="L1863" t="s">
        <v>5575</v>
      </c>
      <c r="M1863" t="s">
        <v>5576</v>
      </c>
      <c r="N1863">
        <v>2.0750000000000002</v>
      </c>
      <c r="O1863">
        <v>0</v>
      </c>
      <c r="P1863">
        <v>4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8.3000000000000007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3006903</v>
      </c>
      <c r="B1864">
        <v>1</v>
      </c>
      <c r="C1864" t="s">
        <v>106</v>
      </c>
      <c r="D1864" t="s">
        <v>117</v>
      </c>
      <c r="E1864" t="s">
        <v>145</v>
      </c>
      <c r="F1864" t="s">
        <v>5577</v>
      </c>
      <c r="G1864" t="s">
        <v>256</v>
      </c>
      <c r="H1864" t="s">
        <v>61</v>
      </c>
      <c r="I1864" t="s">
        <v>129</v>
      </c>
      <c r="J1864" t="s">
        <v>130</v>
      </c>
      <c r="K1864" t="s">
        <v>131</v>
      </c>
      <c r="L1864" t="s">
        <v>5578</v>
      </c>
      <c r="M1864" t="s">
        <v>5579</v>
      </c>
      <c r="N1864">
        <v>3.2170000000000001</v>
      </c>
      <c r="O1864">
        <v>0</v>
      </c>
      <c r="P1864">
        <v>11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35.39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3004413</v>
      </c>
      <c r="B1865">
        <v>1</v>
      </c>
      <c r="C1865" t="s">
        <v>106</v>
      </c>
      <c r="D1865" t="s">
        <v>122</v>
      </c>
      <c r="E1865" t="s">
        <v>169</v>
      </c>
      <c r="F1865" t="s">
        <v>2277</v>
      </c>
      <c r="G1865" t="s">
        <v>136</v>
      </c>
      <c r="H1865" t="s">
        <v>61</v>
      </c>
      <c r="I1865" t="s">
        <v>129</v>
      </c>
      <c r="J1865" t="s">
        <v>130</v>
      </c>
      <c r="K1865" t="s">
        <v>137</v>
      </c>
      <c r="L1865" t="s">
        <v>5580</v>
      </c>
      <c r="M1865" t="s">
        <v>5581</v>
      </c>
      <c r="N1865">
        <v>4.7759999999999998</v>
      </c>
      <c r="O1865">
        <v>0</v>
      </c>
      <c r="P1865">
        <v>116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554.03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3005344</v>
      </c>
      <c r="B1866">
        <v>1</v>
      </c>
      <c r="C1866" t="s">
        <v>106</v>
      </c>
      <c r="D1866" t="s">
        <v>122</v>
      </c>
      <c r="E1866" t="s">
        <v>221</v>
      </c>
      <c r="F1866" t="s">
        <v>1391</v>
      </c>
      <c r="G1866" t="s">
        <v>128</v>
      </c>
      <c r="H1866" t="s">
        <v>58</v>
      </c>
      <c r="I1866" t="s">
        <v>129</v>
      </c>
      <c r="J1866" t="s">
        <v>130</v>
      </c>
      <c r="K1866" t="s">
        <v>131</v>
      </c>
      <c r="L1866" t="s">
        <v>5582</v>
      </c>
      <c r="M1866" t="s">
        <v>5583</v>
      </c>
      <c r="N1866">
        <v>0.26</v>
      </c>
      <c r="O1866">
        <v>110</v>
      </c>
      <c r="P1866">
        <v>1777</v>
      </c>
      <c r="Q1866">
        <v>0</v>
      </c>
      <c r="R1866">
        <v>0</v>
      </c>
      <c r="S1866">
        <v>0</v>
      </c>
      <c r="T1866">
        <v>0</v>
      </c>
      <c r="U1866">
        <v>28.57</v>
      </c>
      <c r="V1866">
        <v>461.53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3008324</v>
      </c>
      <c r="B1867">
        <v>1</v>
      </c>
      <c r="C1867" t="s">
        <v>106</v>
      </c>
      <c r="D1867" t="s">
        <v>107</v>
      </c>
      <c r="E1867" t="s">
        <v>140</v>
      </c>
      <c r="F1867" t="s">
        <v>5584</v>
      </c>
      <c r="G1867" t="s">
        <v>142</v>
      </c>
      <c r="H1867" t="s">
        <v>61</v>
      </c>
      <c r="I1867" t="s">
        <v>129</v>
      </c>
      <c r="J1867" t="s">
        <v>130</v>
      </c>
      <c r="K1867" t="s">
        <v>131</v>
      </c>
      <c r="L1867" t="s">
        <v>5585</v>
      </c>
      <c r="M1867" t="s">
        <v>5586</v>
      </c>
      <c r="N1867">
        <v>3.8450000000000002</v>
      </c>
      <c r="O1867">
        <v>0</v>
      </c>
      <c r="P1867">
        <v>62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238.38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3006948</v>
      </c>
      <c r="B1868">
        <v>1</v>
      </c>
      <c r="C1868" t="s">
        <v>106</v>
      </c>
      <c r="D1868" t="s">
        <v>107</v>
      </c>
      <c r="E1868" t="s">
        <v>169</v>
      </c>
      <c r="F1868" t="s">
        <v>5587</v>
      </c>
      <c r="G1868" t="s">
        <v>171</v>
      </c>
      <c r="H1868" t="s">
        <v>61</v>
      </c>
      <c r="I1868" t="s">
        <v>129</v>
      </c>
      <c r="J1868" t="s">
        <v>130</v>
      </c>
      <c r="K1868" t="s">
        <v>131</v>
      </c>
      <c r="L1868" t="s">
        <v>5588</v>
      </c>
      <c r="M1868" t="s">
        <v>5589</v>
      </c>
      <c r="N1868">
        <v>2.4409999999999998</v>
      </c>
      <c r="O1868">
        <v>0</v>
      </c>
      <c r="P1868">
        <v>6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14.65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3006237</v>
      </c>
      <c r="B1869">
        <v>1</v>
      </c>
      <c r="C1869" t="s">
        <v>75</v>
      </c>
      <c r="D1869" t="s">
        <v>93</v>
      </c>
      <c r="E1869" t="s">
        <v>145</v>
      </c>
      <c r="F1869" t="s">
        <v>5590</v>
      </c>
      <c r="G1869" t="s">
        <v>256</v>
      </c>
      <c r="H1869" t="s">
        <v>61</v>
      </c>
      <c r="I1869" t="s">
        <v>129</v>
      </c>
      <c r="J1869" t="s">
        <v>130</v>
      </c>
      <c r="K1869" t="s">
        <v>131</v>
      </c>
      <c r="L1869" t="s">
        <v>5591</v>
      </c>
      <c r="M1869" t="s">
        <v>5592</v>
      </c>
      <c r="N1869">
        <v>1.649</v>
      </c>
      <c r="O1869">
        <v>0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1.65</v>
      </c>
      <c r="Y1869">
        <v>0</v>
      </c>
      <c r="Z1869">
        <v>0</v>
      </c>
    </row>
    <row r="1870" spans="1:26" x14ac:dyDescent="0.3">
      <c r="A1870">
        <v>3007614</v>
      </c>
      <c r="B1870">
        <v>1</v>
      </c>
      <c r="C1870" t="s">
        <v>75</v>
      </c>
      <c r="D1870" t="s">
        <v>82</v>
      </c>
      <c r="E1870" t="s">
        <v>145</v>
      </c>
      <c r="F1870" t="s">
        <v>5593</v>
      </c>
      <c r="G1870" t="s">
        <v>206</v>
      </c>
      <c r="H1870" t="s">
        <v>61</v>
      </c>
      <c r="I1870" t="s">
        <v>129</v>
      </c>
      <c r="J1870" t="s">
        <v>130</v>
      </c>
      <c r="K1870" t="s">
        <v>131</v>
      </c>
      <c r="L1870" t="s">
        <v>5594</v>
      </c>
      <c r="M1870" t="s">
        <v>5595</v>
      </c>
      <c r="N1870">
        <v>1.4159999999999999</v>
      </c>
      <c r="O1870">
        <v>0</v>
      </c>
      <c r="P1870">
        <v>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1.42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3009665</v>
      </c>
      <c r="B1871">
        <v>1</v>
      </c>
      <c r="C1871" t="s">
        <v>75</v>
      </c>
      <c r="D1871" t="s">
        <v>78</v>
      </c>
      <c r="E1871" t="s">
        <v>153</v>
      </c>
      <c r="F1871" t="s">
        <v>5596</v>
      </c>
      <c r="G1871" t="s">
        <v>2444</v>
      </c>
      <c r="H1871" t="s">
        <v>58</v>
      </c>
      <c r="I1871" t="s">
        <v>129</v>
      </c>
      <c r="J1871" t="s">
        <v>130</v>
      </c>
      <c r="K1871" t="s">
        <v>131</v>
      </c>
      <c r="L1871" t="s">
        <v>5597</v>
      </c>
      <c r="M1871" t="s">
        <v>5598</v>
      </c>
      <c r="N1871">
        <v>2.4089999999999998</v>
      </c>
      <c r="O1871">
        <v>0</v>
      </c>
      <c r="P1871">
        <v>373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898.41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3012695</v>
      </c>
      <c r="B1872">
        <v>1</v>
      </c>
      <c r="C1872" t="s">
        <v>75</v>
      </c>
      <c r="D1872" t="s">
        <v>100</v>
      </c>
      <c r="E1872" t="s">
        <v>221</v>
      </c>
      <c r="F1872" t="s">
        <v>5599</v>
      </c>
      <c r="G1872" t="s">
        <v>128</v>
      </c>
      <c r="H1872" t="s">
        <v>58</v>
      </c>
      <c r="I1872" t="s">
        <v>129</v>
      </c>
      <c r="J1872" t="s">
        <v>130</v>
      </c>
      <c r="K1872" t="s">
        <v>131</v>
      </c>
      <c r="L1872" t="s">
        <v>5600</v>
      </c>
      <c r="M1872" t="s">
        <v>5601</v>
      </c>
      <c r="N1872">
        <v>0.61799999999999999</v>
      </c>
      <c r="O1872">
        <v>23</v>
      </c>
      <c r="P1872">
        <v>1627</v>
      </c>
      <c r="Q1872">
        <v>0</v>
      </c>
      <c r="R1872">
        <v>0</v>
      </c>
      <c r="S1872">
        <v>0</v>
      </c>
      <c r="T1872">
        <v>0</v>
      </c>
      <c r="U1872">
        <v>14.21</v>
      </c>
      <c r="V1872">
        <v>1005.12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3008574</v>
      </c>
      <c r="B1873">
        <v>1</v>
      </c>
      <c r="C1873" t="s">
        <v>75</v>
      </c>
      <c r="D1873" t="s">
        <v>91</v>
      </c>
      <c r="E1873" t="s">
        <v>169</v>
      </c>
      <c r="F1873" t="s">
        <v>5602</v>
      </c>
      <c r="G1873" t="s">
        <v>161</v>
      </c>
      <c r="H1873" t="s">
        <v>61</v>
      </c>
      <c r="I1873" t="s">
        <v>129</v>
      </c>
      <c r="J1873" t="s">
        <v>130</v>
      </c>
      <c r="K1873" t="s">
        <v>131</v>
      </c>
      <c r="L1873" t="s">
        <v>5603</v>
      </c>
      <c r="M1873" t="s">
        <v>5604</v>
      </c>
      <c r="N1873">
        <v>0.68</v>
      </c>
      <c r="O1873">
        <v>0</v>
      </c>
      <c r="P1873">
        <v>366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248.98</v>
      </c>
      <c r="W1873">
        <v>0</v>
      </c>
      <c r="X1873">
        <v>0</v>
      </c>
      <c r="Y1873">
        <v>0</v>
      </c>
      <c r="Z1873">
        <v>0</v>
      </c>
    </row>
    <row r="1874" spans="1:26" x14ac:dyDescent="0.3">
      <c r="A1874">
        <v>3005372</v>
      </c>
      <c r="B1874">
        <v>1</v>
      </c>
      <c r="C1874" t="s">
        <v>75</v>
      </c>
      <c r="D1874" t="s">
        <v>90</v>
      </c>
      <c r="E1874" t="s">
        <v>145</v>
      </c>
      <c r="F1874" t="s">
        <v>5605</v>
      </c>
      <c r="G1874" t="s">
        <v>256</v>
      </c>
      <c r="H1874" t="s">
        <v>61</v>
      </c>
      <c r="I1874" t="s">
        <v>129</v>
      </c>
      <c r="J1874" t="s">
        <v>130</v>
      </c>
      <c r="K1874" t="s">
        <v>131</v>
      </c>
      <c r="L1874" t="s">
        <v>5606</v>
      </c>
      <c r="M1874" t="s">
        <v>5607</v>
      </c>
      <c r="N1874">
        <v>2.4390000000000001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2.44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3013107</v>
      </c>
      <c r="B1875">
        <v>1</v>
      </c>
      <c r="C1875" t="s">
        <v>75</v>
      </c>
      <c r="D1875" t="s">
        <v>99</v>
      </c>
      <c r="E1875" t="s">
        <v>140</v>
      </c>
      <c r="F1875" t="s">
        <v>5608</v>
      </c>
      <c r="G1875" t="s">
        <v>142</v>
      </c>
      <c r="H1875" t="s">
        <v>61</v>
      </c>
      <c r="I1875" t="s">
        <v>129</v>
      </c>
      <c r="J1875" t="s">
        <v>130</v>
      </c>
      <c r="K1875" t="s">
        <v>131</v>
      </c>
      <c r="L1875" t="s">
        <v>5609</v>
      </c>
      <c r="M1875" t="s">
        <v>5610</v>
      </c>
      <c r="N1875">
        <v>1.2849999999999999</v>
      </c>
      <c r="O1875">
        <v>0</v>
      </c>
      <c r="P1875">
        <v>37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47.53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3006756</v>
      </c>
      <c r="B1876">
        <v>1</v>
      </c>
      <c r="C1876" t="s">
        <v>75</v>
      </c>
      <c r="D1876" t="s">
        <v>96</v>
      </c>
      <c r="E1876" t="s">
        <v>140</v>
      </c>
      <c r="F1876" t="s">
        <v>5611</v>
      </c>
      <c r="G1876" t="s">
        <v>854</v>
      </c>
      <c r="H1876" t="s">
        <v>61</v>
      </c>
      <c r="I1876" t="s">
        <v>129</v>
      </c>
      <c r="J1876" t="s">
        <v>130</v>
      </c>
      <c r="K1876" t="s">
        <v>131</v>
      </c>
      <c r="L1876" t="s">
        <v>5612</v>
      </c>
      <c r="M1876" t="s">
        <v>5613</v>
      </c>
      <c r="N1876">
        <v>1.04</v>
      </c>
      <c r="O1876">
        <v>0</v>
      </c>
      <c r="P1876">
        <v>26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27.05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3004584</v>
      </c>
      <c r="B1877">
        <v>1</v>
      </c>
      <c r="C1877" t="s">
        <v>75</v>
      </c>
      <c r="D1877" t="s">
        <v>82</v>
      </c>
      <c r="E1877" t="s">
        <v>153</v>
      </c>
      <c r="F1877" t="s">
        <v>5614</v>
      </c>
      <c r="G1877" t="s">
        <v>136</v>
      </c>
      <c r="H1877" t="s">
        <v>58</v>
      </c>
      <c r="I1877" t="s">
        <v>129</v>
      </c>
      <c r="J1877" t="s">
        <v>130</v>
      </c>
      <c r="K1877" t="s">
        <v>137</v>
      </c>
      <c r="L1877" t="s">
        <v>5615</v>
      </c>
      <c r="M1877" t="s">
        <v>5616</v>
      </c>
      <c r="N1877">
        <v>6.5119999999999996</v>
      </c>
      <c r="O1877">
        <v>0</v>
      </c>
      <c r="P1877">
        <v>1421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9253.8700000000008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3012052</v>
      </c>
      <c r="B1878">
        <v>1</v>
      </c>
      <c r="C1878" t="s">
        <v>75</v>
      </c>
      <c r="D1878" t="s">
        <v>86</v>
      </c>
      <c r="E1878" t="s">
        <v>164</v>
      </c>
      <c r="F1878" t="s">
        <v>5617</v>
      </c>
      <c r="G1878" t="s">
        <v>161</v>
      </c>
      <c r="H1878" t="s">
        <v>61</v>
      </c>
      <c r="I1878" t="s">
        <v>129</v>
      </c>
      <c r="J1878" t="s">
        <v>130</v>
      </c>
      <c r="K1878" t="s">
        <v>131</v>
      </c>
      <c r="L1878" t="s">
        <v>5618</v>
      </c>
      <c r="M1878" t="s">
        <v>5619</v>
      </c>
      <c r="N1878">
        <v>0.64800000000000002</v>
      </c>
      <c r="O1878">
        <v>0</v>
      </c>
      <c r="P1878">
        <v>18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11.67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3009618</v>
      </c>
      <c r="B1879">
        <v>1</v>
      </c>
      <c r="C1879" t="s">
        <v>106</v>
      </c>
      <c r="D1879" t="s">
        <v>109</v>
      </c>
      <c r="E1879" t="s">
        <v>221</v>
      </c>
      <c r="F1879" t="s">
        <v>5620</v>
      </c>
      <c r="G1879" t="s">
        <v>128</v>
      </c>
      <c r="H1879" t="s">
        <v>58</v>
      </c>
      <c r="I1879" t="s">
        <v>129</v>
      </c>
      <c r="J1879" t="s">
        <v>130</v>
      </c>
      <c r="K1879" t="s">
        <v>131</v>
      </c>
      <c r="L1879" t="s">
        <v>5621</v>
      </c>
      <c r="M1879" t="s">
        <v>5622</v>
      </c>
      <c r="N1879">
        <v>0.28599999999999998</v>
      </c>
      <c r="O1879">
        <v>0</v>
      </c>
      <c r="P1879">
        <v>0</v>
      </c>
      <c r="Q1879">
        <v>0</v>
      </c>
      <c r="R1879">
        <v>0</v>
      </c>
      <c r="S1879">
        <v>4</v>
      </c>
      <c r="T1879">
        <v>318</v>
      </c>
      <c r="U1879">
        <v>0</v>
      </c>
      <c r="V1879">
        <v>0</v>
      </c>
      <c r="W1879">
        <v>0</v>
      </c>
      <c r="X1879">
        <v>0</v>
      </c>
      <c r="Y1879">
        <v>1.1499999999999999</v>
      </c>
      <c r="Z1879">
        <v>91.07</v>
      </c>
    </row>
    <row r="1880" spans="1:26" x14ac:dyDescent="0.3">
      <c r="A1880">
        <v>3008573</v>
      </c>
      <c r="B1880">
        <v>1</v>
      </c>
      <c r="C1880" t="s">
        <v>75</v>
      </c>
      <c r="D1880" t="s">
        <v>85</v>
      </c>
      <c r="E1880" t="s">
        <v>169</v>
      </c>
      <c r="F1880" t="s">
        <v>5623</v>
      </c>
      <c r="G1880" t="s">
        <v>161</v>
      </c>
      <c r="H1880" t="s">
        <v>61</v>
      </c>
      <c r="I1880" t="s">
        <v>129</v>
      </c>
      <c r="J1880" t="s">
        <v>130</v>
      </c>
      <c r="K1880" t="s">
        <v>131</v>
      </c>
      <c r="L1880" t="s">
        <v>5624</v>
      </c>
      <c r="M1880" t="s">
        <v>5625</v>
      </c>
      <c r="N1880">
        <v>0.80300000000000005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41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32.909999999999997</v>
      </c>
    </row>
    <row r="1881" spans="1:26" x14ac:dyDescent="0.3">
      <c r="A1881">
        <v>3005335</v>
      </c>
      <c r="B1881">
        <v>1</v>
      </c>
      <c r="C1881" t="s">
        <v>75</v>
      </c>
      <c r="D1881" t="s">
        <v>93</v>
      </c>
      <c r="E1881" t="s">
        <v>153</v>
      </c>
      <c r="F1881" t="s">
        <v>5626</v>
      </c>
      <c r="G1881" t="s">
        <v>196</v>
      </c>
      <c r="H1881" t="s">
        <v>58</v>
      </c>
      <c r="I1881" t="s">
        <v>129</v>
      </c>
      <c r="J1881" t="s">
        <v>130</v>
      </c>
      <c r="K1881" t="s">
        <v>131</v>
      </c>
      <c r="L1881" t="s">
        <v>5627</v>
      </c>
      <c r="M1881" t="s">
        <v>5628</v>
      </c>
      <c r="N1881">
        <v>1.948</v>
      </c>
      <c r="O1881">
        <v>2</v>
      </c>
      <c r="P1881">
        <v>110</v>
      </c>
      <c r="Q1881">
        <v>0</v>
      </c>
      <c r="R1881">
        <v>0</v>
      </c>
      <c r="S1881">
        <v>1</v>
      </c>
      <c r="T1881">
        <v>140</v>
      </c>
      <c r="U1881">
        <v>3.9</v>
      </c>
      <c r="V1881">
        <v>214.33</v>
      </c>
      <c r="W1881">
        <v>0</v>
      </c>
      <c r="X1881">
        <v>0</v>
      </c>
      <c r="Y1881">
        <v>1.95</v>
      </c>
      <c r="Z1881">
        <v>272.79000000000002</v>
      </c>
    </row>
    <row r="1882" spans="1:26" x14ac:dyDescent="0.3">
      <c r="A1882">
        <v>3006598</v>
      </c>
      <c r="B1882">
        <v>1</v>
      </c>
      <c r="C1882" t="s">
        <v>75</v>
      </c>
      <c r="D1882" t="s">
        <v>82</v>
      </c>
      <c r="E1882" t="s">
        <v>140</v>
      </c>
      <c r="F1882" t="s">
        <v>5629</v>
      </c>
      <c r="G1882" t="s">
        <v>142</v>
      </c>
      <c r="H1882" t="s">
        <v>61</v>
      </c>
      <c r="I1882" t="s">
        <v>129</v>
      </c>
      <c r="J1882" t="s">
        <v>130</v>
      </c>
      <c r="K1882" t="s">
        <v>131</v>
      </c>
      <c r="L1882" t="s">
        <v>5630</v>
      </c>
      <c r="M1882" t="s">
        <v>5631</v>
      </c>
      <c r="N1882">
        <v>1.593</v>
      </c>
      <c r="O1882">
        <v>0</v>
      </c>
      <c r="P1882">
        <v>31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49.39</v>
      </c>
      <c r="W1882">
        <v>0</v>
      </c>
      <c r="X1882">
        <v>0</v>
      </c>
      <c r="Y1882">
        <v>0</v>
      </c>
      <c r="Z1882">
        <v>0</v>
      </c>
    </row>
    <row r="1883" spans="1:26" x14ac:dyDescent="0.3">
      <c r="A1883">
        <v>3006963</v>
      </c>
      <c r="B1883">
        <v>1</v>
      </c>
      <c r="C1883" t="s">
        <v>75</v>
      </c>
      <c r="D1883" t="s">
        <v>91</v>
      </c>
      <c r="E1883" t="s">
        <v>140</v>
      </c>
      <c r="F1883" t="s">
        <v>2437</v>
      </c>
      <c r="G1883" t="s">
        <v>161</v>
      </c>
      <c r="H1883" t="s">
        <v>61</v>
      </c>
      <c r="I1883" t="s">
        <v>129</v>
      </c>
      <c r="J1883" t="s">
        <v>130</v>
      </c>
      <c r="K1883" t="s">
        <v>131</v>
      </c>
      <c r="L1883" t="s">
        <v>5632</v>
      </c>
      <c r="M1883" t="s">
        <v>5633</v>
      </c>
      <c r="N1883">
        <v>1.6140000000000001</v>
      </c>
      <c r="O1883">
        <v>0</v>
      </c>
      <c r="P1883">
        <v>165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266.29000000000002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3007872</v>
      </c>
      <c r="B1884">
        <v>1</v>
      </c>
      <c r="C1884" t="s">
        <v>75</v>
      </c>
      <c r="D1884" t="s">
        <v>83</v>
      </c>
      <c r="E1884" t="s">
        <v>221</v>
      </c>
      <c r="F1884" t="s">
        <v>5634</v>
      </c>
      <c r="G1884" t="s">
        <v>128</v>
      </c>
      <c r="H1884" t="s">
        <v>58</v>
      </c>
      <c r="I1884" t="s">
        <v>129</v>
      </c>
      <c r="J1884" t="s">
        <v>130</v>
      </c>
      <c r="K1884" t="s">
        <v>131</v>
      </c>
      <c r="L1884" t="s">
        <v>5635</v>
      </c>
      <c r="M1884" t="s">
        <v>5636</v>
      </c>
      <c r="N1884">
        <v>0.39500000000000002</v>
      </c>
      <c r="O1884">
        <v>0</v>
      </c>
      <c r="P1884">
        <v>0</v>
      </c>
      <c r="Q1884">
        <v>26</v>
      </c>
      <c r="R1884">
        <v>1262</v>
      </c>
      <c r="S1884">
        <v>0</v>
      </c>
      <c r="T1884">
        <v>0</v>
      </c>
      <c r="U1884">
        <v>0</v>
      </c>
      <c r="V1884">
        <v>0</v>
      </c>
      <c r="W1884">
        <v>10.27</v>
      </c>
      <c r="X1884">
        <v>498.49</v>
      </c>
      <c r="Y1884">
        <v>0</v>
      </c>
      <c r="Z1884">
        <v>0</v>
      </c>
    </row>
    <row r="1885" spans="1:26" x14ac:dyDescent="0.3">
      <c r="A1885">
        <v>3005334</v>
      </c>
      <c r="B1885">
        <v>1</v>
      </c>
      <c r="C1885" t="s">
        <v>75</v>
      </c>
      <c r="D1885" t="s">
        <v>97</v>
      </c>
      <c r="E1885" t="s">
        <v>145</v>
      </c>
      <c r="F1885" t="s">
        <v>5637</v>
      </c>
      <c r="G1885" t="s">
        <v>206</v>
      </c>
      <c r="H1885" t="s">
        <v>61</v>
      </c>
      <c r="I1885" t="s">
        <v>129</v>
      </c>
      <c r="J1885" t="s">
        <v>130</v>
      </c>
      <c r="K1885" t="s">
        <v>131</v>
      </c>
      <c r="L1885" t="s">
        <v>5638</v>
      </c>
      <c r="M1885" t="s">
        <v>5639</v>
      </c>
      <c r="N1885">
        <v>2.923</v>
      </c>
      <c r="O1885">
        <v>0</v>
      </c>
      <c r="P1885">
        <v>34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99.39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3013087</v>
      </c>
      <c r="B1886">
        <v>1</v>
      </c>
      <c r="C1886" t="s">
        <v>75</v>
      </c>
      <c r="D1886" t="s">
        <v>95</v>
      </c>
      <c r="E1886" t="s">
        <v>145</v>
      </c>
      <c r="F1886" t="s">
        <v>5640</v>
      </c>
      <c r="G1886" t="s">
        <v>206</v>
      </c>
      <c r="H1886" t="s">
        <v>61</v>
      </c>
      <c r="I1886" t="s">
        <v>129</v>
      </c>
      <c r="J1886" t="s">
        <v>130</v>
      </c>
      <c r="K1886" t="s">
        <v>131</v>
      </c>
      <c r="L1886" t="s">
        <v>5641</v>
      </c>
      <c r="M1886" t="s">
        <v>5642</v>
      </c>
      <c r="N1886">
        <v>1.0389999999999999</v>
      </c>
      <c r="O1886">
        <v>0</v>
      </c>
      <c r="P1886">
        <v>2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2.08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3008194</v>
      </c>
      <c r="B1887">
        <v>1</v>
      </c>
      <c r="C1887" t="s">
        <v>75</v>
      </c>
      <c r="D1887" t="s">
        <v>102</v>
      </c>
      <c r="E1887" t="s">
        <v>145</v>
      </c>
      <c r="F1887" t="s">
        <v>5643</v>
      </c>
      <c r="G1887" t="s">
        <v>256</v>
      </c>
      <c r="H1887" t="s">
        <v>61</v>
      </c>
      <c r="I1887" t="s">
        <v>129</v>
      </c>
      <c r="J1887" t="s">
        <v>130</v>
      </c>
      <c r="K1887" t="s">
        <v>131</v>
      </c>
      <c r="L1887" t="s">
        <v>5644</v>
      </c>
      <c r="M1887" t="s">
        <v>5645</v>
      </c>
      <c r="N1887">
        <v>2.9020000000000001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2.9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3011314</v>
      </c>
      <c r="B1888">
        <v>1</v>
      </c>
      <c r="C1888" t="s">
        <v>75</v>
      </c>
      <c r="D1888" t="s">
        <v>104</v>
      </c>
      <c r="E1888" t="s">
        <v>221</v>
      </c>
      <c r="F1888" t="s">
        <v>5646</v>
      </c>
      <c r="G1888" t="s">
        <v>128</v>
      </c>
      <c r="H1888" t="s">
        <v>58</v>
      </c>
      <c r="I1888" t="s">
        <v>129</v>
      </c>
      <c r="J1888" t="s">
        <v>130</v>
      </c>
      <c r="K1888" t="s">
        <v>131</v>
      </c>
      <c r="L1888" t="s">
        <v>5647</v>
      </c>
      <c r="M1888" t="s">
        <v>5648</v>
      </c>
      <c r="N1888">
        <v>0.45800000000000002</v>
      </c>
      <c r="O1888">
        <v>29</v>
      </c>
      <c r="P1888">
        <v>199</v>
      </c>
      <c r="Q1888">
        <v>0</v>
      </c>
      <c r="R1888">
        <v>0</v>
      </c>
      <c r="S1888">
        <v>0</v>
      </c>
      <c r="T1888">
        <v>0</v>
      </c>
      <c r="U1888">
        <v>13.29</v>
      </c>
      <c r="V1888">
        <v>91.17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3008452</v>
      </c>
      <c r="B1889">
        <v>1</v>
      </c>
      <c r="C1889" t="s">
        <v>75</v>
      </c>
      <c r="D1889" t="s">
        <v>79</v>
      </c>
      <c r="E1889" t="s">
        <v>153</v>
      </c>
      <c r="F1889" t="s">
        <v>5649</v>
      </c>
      <c r="G1889" t="s">
        <v>196</v>
      </c>
      <c r="H1889" t="s">
        <v>58</v>
      </c>
      <c r="I1889" t="s">
        <v>129</v>
      </c>
      <c r="J1889" t="s">
        <v>130</v>
      </c>
      <c r="K1889" t="s">
        <v>131</v>
      </c>
      <c r="L1889" t="s">
        <v>5650</v>
      </c>
      <c r="M1889" t="s">
        <v>5651</v>
      </c>
      <c r="N1889">
        <v>1.095</v>
      </c>
      <c r="O1889">
        <v>4</v>
      </c>
      <c r="P1889">
        <v>114</v>
      </c>
      <c r="Q1889">
        <v>0</v>
      </c>
      <c r="R1889">
        <v>0</v>
      </c>
      <c r="S1889">
        <v>0</v>
      </c>
      <c r="T1889">
        <v>20</v>
      </c>
      <c r="U1889">
        <v>4.38</v>
      </c>
      <c r="V1889">
        <v>124.8</v>
      </c>
      <c r="W1889">
        <v>0</v>
      </c>
      <c r="X1889">
        <v>0</v>
      </c>
      <c r="Y1889">
        <v>0</v>
      </c>
      <c r="Z1889">
        <v>21.9</v>
      </c>
    </row>
    <row r="1890" spans="1:26" x14ac:dyDescent="0.3">
      <c r="A1890">
        <v>3005977</v>
      </c>
      <c r="B1890">
        <v>1</v>
      </c>
      <c r="C1890" t="s">
        <v>75</v>
      </c>
      <c r="D1890" t="s">
        <v>91</v>
      </c>
      <c r="E1890" t="s">
        <v>140</v>
      </c>
      <c r="F1890" t="s">
        <v>5652</v>
      </c>
      <c r="G1890" t="s">
        <v>2284</v>
      </c>
      <c r="H1890" t="s">
        <v>61</v>
      </c>
      <c r="I1890" t="s">
        <v>129</v>
      </c>
      <c r="J1890" t="s">
        <v>130</v>
      </c>
      <c r="K1890" t="s">
        <v>131</v>
      </c>
      <c r="L1890" t="s">
        <v>5653</v>
      </c>
      <c r="M1890" t="s">
        <v>5654</v>
      </c>
      <c r="N1890">
        <v>3.4510000000000001</v>
      </c>
      <c r="O1890">
        <v>0</v>
      </c>
      <c r="P1890">
        <v>268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924.91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3012690</v>
      </c>
      <c r="B1891">
        <v>1</v>
      </c>
      <c r="C1891" t="s">
        <v>75</v>
      </c>
      <c r="D1891" t="s">
        <v>99</v>
      </c>
      <c r="E1891" t="s">
        <v>169</v>
      </c>
      <c r="F1891" t="s">
        <v>5655</v>
      </c>
      <c r="G1891" t="s">
        <v>171</v>
      </c>
      <c r="H1891" t="s">
        <v>61</v>
      </c>
      <c r="I1891" t="s">
        <v>129</v>
      </c>
      <c r="J1891" t="s">
        <v>130</v>
      </c>
      <c r="K1891" t="s">
        <v>131</v>
      </c>
      <c r="L1891" t="s">
        <v>5656</v>
      </c>
      <c r="M1891" t="s">
        <v>5657</v>
      </c>
      <c r="N1891">
        <v>1.1870000000000001</v>
      </c>
      <c r="O1891">
        <v>0</v>
      </c>
      <c r="P1891">
        <v>210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249.26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3012727</v>
      </c>
      <c r="B1892">
        <v>1</v>
      </c>
      <c r="C1892" t="s">
        <v>75</v>
      </c>
      <c r="D1892" t="s">
        <v>85</v>
      </c>
      <c r="E1892" t="s">
        <v>145</v>
      </c>
      <c r="F1892" t="s">
        <v>5658</v>
      </c>
      <c r="G1892" t="s">
        <v>206</v>
      </c>
      <c r="H1892" t="s">
        <v>61</v>
      </c>
      <c r="I1892" t="s">
        <v>129</v>
      </c>
      <c r="J1892" t="s">
        <v>130</v>
      </c>
      <c r="K1892" t="s">
        <v>131</v>
      </c>
      <c r="L1892" t="s">
        <v>5659</v>
      </c>
      <c r="M1892" t="s">
        <v>5660</v>
      </c>
      <c r="N1892">
        <v>1.216</v>
      </c>
      <c r="O1892">
        <v>0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1.22</v>
      </c>
      <c r="Y1892">
        <v>0</v>
      </c>
      <c r="Z1892">
        <v>0</v>
      </c>
    </row>
    <row r="1893" spans="1:26" x14ac:dyDescent="0.3">
      <c r="A1893">
        <v>3008359</v>
      </c>
      <c r="B1893">
        <v>1</v>
      </c>
      <c r="C1893" t="s">
        <v>106</v>
      </c>
      <c r="D1893" t="s">
        <v>119</v>
      </c>
      <c r="E1893" t="s">
        <v>145</v>
      </c>
      <c r="F1893" t="s">
        <v>5661</v>
      </c>
      <c r="G1893" t="s">
        <v>206</v>
      </c>
      <c r="H1893" t="s">
        <v>61</v>
      </c>
      <c r="I1893" t="s">
        <v>129</v>
      </c>
      <c r="J1893" t="s">
        <v>130</v>
      </c>
      <c r="K1893" t="s">
        <v>131</v>
      </c>
      <c r="L1893" t="s">
        <v>5662</v>
      </c>
      <c r="M1893" t="s">
        <v>5663</v>
      </c>
      <c r="N1893">
        <v>2.4630000000000001</v>
      </c>
      <c r="O1893">
        <v>0</v>
      </c>
      <c r="P1893">
        <v>11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27.1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3008492</v>
      </c>
      <c r="B1894">
        <v>1</v>
      </c>
      <c r="C1894" t="s">
        <v>106</v>
      </c>
      <c r="D1894" t="s">
        <v>122</v>
      </c>
      <c r="E1894" t="s">
        <v>145</v>
      </c>
      <c r="F1894" t="s">
        <v>5664</v>
      </c>
      <c r="G1894" t="s">
        <v>206</v>
      </c>
      <c r="H1894" t="s">
        <v>61</v>
      </c>
      <c r="I1894" t="s">
        <v>129</v>
      </c>
      <c r="J1894" t="s">
        <v>130</v>
      </c>
      <c r="K1894" t="s">
        <v>131</v>
      </c>
      <c r="L1894" t="s">
        <v>5665</v>
      </c>
      <c r="M1894" t="s">
        <v>5109</v>
      </c>
      <c r="N1894">
        <v>1.1619999999999999</v>
      </c>
      <c r="O1894">
        <v>0</v>
      </c>
      <c r="P1894">
        <v>11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12.78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3007794</v>
      </c>
      <c r="B1895">
        <v>1</v>
      </c>
      <c r="C1895" t="s">
        <v>75</v>
      </c>
      <c r="D1895" t="s">
        <v>104</v>
      </c>
      <c r="E1895" t="s">
        <v>221</v>
      </c>
      <c r="F1895" t="s">
        <v>5666</v>
      </c>
      <c r="G1895" t="s">
        <v>374</v>
      </c>
      <c r="H1895" t="s">
        <v>58</v>
      </c>
      <c r="I1895" t="s">
        <v>129</v>
      </c>
      <c r="J1895" t="s">
        <v>130</v>
      </c>
      <c r="K1895" t="s">
        <v>131</v>
      </c>
      <c r="L1895" t="s">
        <v>5667</v>
      </c>
      <c r="M1895" t="s">
        <v>5668</v>
      </c>
      <c r="N1895">
        <v>0.96899999999999997</v>
      </c>
      <c r="O1895">
        <v>0</v>
      </c>
      <c r="P1895">
        <v>123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119.14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3007771</v>
      </c>
      <c r="B1896">
        <v>1</v>
      </c>
      <c r="C1896" t="s">
        <v>75</v>
      </c>
      <c r="D1896" t="s">
        <v>90</v>
      </c>
      <c r="E1896" t="s">
        <v>126</v>
      </c>
      <c r="F1896" t="s">
        <v>5669</v>
      </c>
      <c r="G1896" t="s">
        <v>374</v>
      </c>
      <c r="H1896" t="s">
        <v>58</v>
      </c>
      <c r="I1896" t="s">
        <v>129</v>
      </c>
      <c r="J1896" t="s">
        <v>130</v>
      </c>
      <c r="K1896" t="s">
        <v>131</v>
      </c>
      <c r="L1896" t="s">
        <v>5670</v>
      </c>
      <c r="M1896" t="s">
        <v>2020</v>
      </c>
      <c r="N1896">
        <v>1.6890000000000001</v>
      </c>
      <c r="O1896">
        <v>0</v>
      </c>
      <c r="P1896">
        <v>0</v>
      </c>
      <c r="Q1896">
        <v>0</v>
      </c>
      <c r="R1896">
        <v>0</v>
      </c>
      <c r="S1896">
        <v>2</v>
      </c>
      <c r="T1896">
        <v>266</v>
      </c>
      <c r="U1896">
        <v>0</v>
      </c>
      <c r="V1896">
        <v>0</v>
      </c>
      <c r="W1896">
        <v>0</v>
      </c>
      <c r="X1896">
        <v>0</v>
      </c>
      <c r="Y1896">
        <v>3.38</v>
      </c>
      <c r="Z1896">
        <v>449.24</v>
      </c>
    </row>
    <row r="1897" spans="1:26" x14ac:dyDescent="0.3">
      <c r="A1897">
        <v>3005930</v>
      </c>
      <c r="B1897">
        <v>1</v>
      </c>
      <c r="C1897" t="s">
        <v>106</v>
      </c>
      <c r="D1897" t="s">
        <v>117</v>
      </c>
      <c r="E1897" t="s">
        <v>140</v>
      </c>
      <c r="F1897" t="s">
        <v>4674</v>
      </c>
      <c r="G1897" t="s">
        <v>161</v>
      </c>
      <c r="H1897" t="s">
        <v>61</v>
      </c>
      <c r="I1897" t="s">
        <v>129</v>
      </c>
      <c r="J1897" t="s">
        <v>130</v>
      </c>
      <c r="K1897" t="s">
        <v>131</v>
      </c>
      <c r="L1897" t="s">
        <v>5671</v>
      </c>
      <c r="M1897" t="s">
        <v>5672</v>
      </c>
      <c r="N1897">
        <v>3.2719999999999998</v>
      </c>
      <c r="O1897">
        <v>0</v>
      </c>
      <c r="P1897">
        <v>53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173.44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3004567</v>
      </c>
      <c r="B1898">
        <v>1</v>
      </c>
      <c r="C1898" t="s">
        <v>75</v>
      </c>
      <c r="D1898" t="s">
        <v>83</v>
      </c>
      <c r="E1898" t="s">
        <v>221</v>
      </c>
      <c r="F1898" t="s">
        <v>5673</v>
      </c>
      <c r="G1898" t="s">
        <v>136</v>
      </c>
      <c r="H1898" t="s">
        <v>58</v>
      </c>
      <c r="I1898" t="s">
        <v>129</v>
      </c>
      <c r="J1898" t="s">
        <v>130</v>
      </c>
      <c r="K1898" t="s">
        <v>137</v>
      </c>
      <c r="L1898" t="s">
        <v>5674</v>
      </c>
      <c r="M1898" t="s">
        <v>5675</v>
      </c>
      <c r="N1898">
        <v>1.81</v>
      </c>
      <c r="O1898">
        <v>0</v>
      </c>
      <c r="P1898">
        <v>0</v>
      </c>
      <c r="Q1898">
        <v>26</v>
      </c>
      <c r="R1898">
        <v>1262</v>
      </c>
      <c r="S1898">
        <v>0</v>
      </c>
      <c r="T1898">
        <v>0</v>
      </c>
      <c r="U1898">
        <v>0</v>
      </c>
      <c r="V1898">
        <v>0</v>
      </c>
      <c r="W1898">
        <v>47.06</v>
      </c>
      <c r="X1898">
        <v>2284.2199999999998</v>
      </c>
      <c r="Y1898">
        <v>0</v>
      </c>
      <c r="Z1898">
        <v>0</v>
      </c>
    </row>
    <row r="1899" spans="1:26" x14ac:dyDescent="0.3">
      <c r="A1899">
        <v>3007203</v>
      </c>
      <c r="B1899">
        <v>1</v>
      </c>
      <c r="C1899" t="s">
        <v>106</v>
      </c>
      <c r="D1899" t="s">
        <v>107</v>
      </c>
      <c r="E1899" t="s">
        <v>126</v>
      </c>
      <c r="F1899" t="s">
        <v>5676</v>
      </c>
      <c r="G1899" t="s">
        <v>128</v>
      </c>
      <c r="H1899" t="s">
        <v>58</v>
      </c>
      <c r="I1899" t="s">
        <v>129</v>
      </c>
      <c r="J1899" t="s">
        <v>130</v>
      </c>
      <c r="K1899" t="s">
        <v>131</v>
      </c>
      <c r="L1899" t="s">
        <v>5677</v>
      </c>
      <c r="M1899" t="s">
        <v>5678</v>
      </c>
      <c r="N1899">
        <v>3.1139999999999999</v>
      </c>
      <c r="O1899">
        <v>0</v>
      </c>
      <c r="P1899">
        <v>0</v>
      </c>
      <c r="Q1899">
        <v>25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77.84</v>
      </c>
      <c r="X1899">
        <v>0</v>
      </c>
      <c r="Y1899">
        <v>0</v>
      </c>
      <c r="Z1899">
        <v>0</v>
      </c>
    </row>
    <row r="1900" spans="1:26" x14ac:dyDescent="0.3">
      <c r="A1900">
        <v>3008498</v>
      </c>
      <c r="B1900">
        <v>2</v>
      </c>
      <c r="C1900" t="s">
        <v>75</v>
      </c>
      <c r="D1900" t="s">
        <v>83</v>
      </c>
      <c r="E1900" t="s">
        <v>153</v>
      </c>
      <c r="F1900" t="s">
        <v>5679</v>
      </c>
      <c r="G1900" t="s">
        <v>196</v>
      </c>
      <c r="H1900" t="s">
        <v>58</v>
      </c>
      <c r="I1900" t="s">
        <v>129</v>
      </c>
      <c r="J1900" t="s">
        <v>130</v>
      </c>
      <c r="K1900" t="s">
        <v>131</v>
      </c>
      <c r="L1900" t="s">
        <v>4980</v>
      </c>
      <c r="M1900" t="s">
        <v>5680</v>
      </c>
      <c r="N1900">
        <v>1.028</v>
      </c>
      <c r="O1900">
        <v>0</v>
      </c>
      <c r="P1900">
        <v>0</v>
      </c>
      <c r="Q1900">
        <v>3</v>
      </c>
      <c r="R1900">
        <v>315</v>
      </c>
      <c r="S1900">
        <v>0</v>
      </c>
      <c r="T1900">
        <v>0</v>
      </c>
      <c r="U1900">
        <v>0</v>
      </c>
      <c r="V1900">
        <v>0</v>
      </c>
      <c r="W1900">
        <v>3.08</v>
      </c>
      <c r="X1900">
        <v>323.74</v>
      </c>
      <c r="Y1900">
        <v>0</v>
      </c>
      <c r="Z1900">
        <v>0</v>
      </c>
    </row>
    <row r="1901" spans="1:26" x14ac:dyDescent="0.3">
      <c r="A1901">
        <v>3009556</v>
      </c>
      <c r="B1901">
        <v>1</v>
      </c>
      <c r="C1901" t="s">
        <v>75</v>
      </c>
      <c r="D1901" t="s">
        <v>85</v>
      </c>
      <c r="E1901" t="s">
        <v>145</v>
      </c>
      <c r="F1901" t="s">
        <v>5681</v>
      </c>
      <c r="G1901" t="s">
        <v>147</v>
      </c>
      <c r="H1901" t="s">
        <v>61</v>
      </c>
      <c r="I1901" t="s">
        <v>129</v>
      </c>
      <c r="J1901" t="s">
        <v>130</v>
      </c>
      <c r="K1901" t="s">
        <v>131</v>
      </c>
      <c r="L1901" t="s">
        <v>5682</v>
      </c>
      <c r="M1901" t="s">
        <v>5683</v>
      </c>
      <c r="N1901">
        <v>1.2010000000000001</v>
      </c>
      <c r="O1901">
        <v>0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1.2</v>
      </c>
      <c r="Y1901">
        <v>0</v>
      </c>
      <c r="Z1901">
        <v>0</v>
      </c>
    </row>
    <row r="1902" spans="1:26" x14ac:dyDescent="0.3">
      <c r="A1902">
        <v>3007510</v>
      </c>
      <c r="B1902">
        <v>1</v>
      </c>
      <c r="C1902" t="s">
        <v>75</v>
      </c>
      <c r="D1902" t="s">
        <v>103</v>
      </c>
      <c r="E1902" t="s">
        <v>145</v>
      </c>
      <c r="F1902" t="s">
        <v>5684</v>
      </c>
      <c r="G1902" t="s">
        <v>206</v>
      </c>
      <c r="H1902" t="s">
        <v>61</v>
      </c>
      <c r="I1902" t="s">
        <v>129</v>
      </c>
      <c r="J1902" t="s">
        <v>130</v>
      </c>
      <c r="K1902" t="s">
        <v>131</v>
      </c>
      <c r="L1902" t="s">
        <v>5685</v>
      </c>
      <c r="M1902" t="s">
        <v>5686</v>
      </c>
      <c r="N1902">
        <v>0.96399999999999997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0.96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3005435</v>
      </c>
      <c r="B1903">
        <v>1</v>
      </c>
      <c r="C1903" t="s">
        <v>75</v>
      </c>
      <c r="D1903" t="s">
        <v>85</v>
      </c>
      <c r="E1903" t="s">
        <v>169</v>
      </c>
      <c r="F1903" t="s">
        <v>5687</v>
      </c>
      <c r="G1903" t="s">
        <v>171</v>
      </c>
      <c r="H1903" t="s">
        <v>61</v>
      </c>
      <c r="I1903" t="s">
        <v>129</v>
      </c>
      <c r="J1903" t="s">
        <v>130</v>
      </c>
      <c r="K1903" t="s">
        <v>131</v>
      </c>
      <c r="L1903" t="s">
        <v>5688</v>
      </c>
      <c r="M1903" t="s">
        <v>5689</v>
      </c>
      <c r="N1903">
        <v>3.379</v>
      </c>
      <c r="O1903">
        <v>0</v>
      </c>
      <c r="P1903">
        <v>0</v>
      </c>
      <c r="Q1903">
        <v>0</v>
      </c>
      <c r="R1903">
        <v>104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351.43</v>
      </c>
      <c r="Y1903">
        <v>0</v>
      </c>
      <c r="Z1903">
        <v>0</v>
      </c>
    </row>
    <row r="1904" spans="1:26" x14ac:dyDescent="0.3">
      <c r="A1904">
        <v>3013134</v>
      </c>
      <c r="B1904">
        <v>1</v>
      </c>
      <c r="C1904" t="s">
        <v>106</v>
      </c>
      <c r="D1904" t="s">
        <v>109</v>
      </c>
      <c r="E1904" t="s">
        <v>145</v>
      </c>
      <c r="F1904" t="s">
        <v>5690</v>
      </c>
      <c r="G1904" t="s">
        <v>147</v>
      </c>
      <c r="H1904" t="s">
        <v>61</v>
      </c>
      <c r="I1904" t="s">
        <v>129</v>
      </c>
      <c r="J1904" t="s">
        <v>130</v>
      </c>
      <c r="K1904" t="s">
        <v>131</v>
      </c>
      <c r="L1904" t="s">
        <v>5691</v>
      </c>
      <c r="M1904" t="s">
        <v>5692</v>
      </c>
      <c r="N1904">
        <v>3.2480000000000002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3.25</v>
      </c>
    </row>
    <row r="1905" spans="1:26" x14ac:dyDescent="0.3">
      <c r="A1905">
        <v>3012700</v>
      </c>
      <c r="B1905">
        <v>1</v>
      </c>
      <c r="C1905" t="s">
        <v>75</v>
      </c>
      <c r="D1905" t="s">
        <v>104</v>
      </c>
      <c r="E1905" t="s">
        <v>126</v>
      </c>
      <c r="F1905" t="s">
        <v>5693</v>
      </c>
      <c r="G1905" t="s">
        <v>128</v>
      </c>
      <c r="H1905" t="s">
        <v>58</v>
      </c>
      <c r="I1905" t="s">
        <v>129</v>
      </c>
      <c r="J1905" t="s">
        <v>130</v>
      </c>
      <c r="K1905" t="s">
        <v>131</v>
      </c>
      <c r="L1905" t="s">
        <v>5694</v>
      </c>
      <c r="M1905" t="s">
        <v>5695</v>
      </c>
      <c r="N1905">
        <v>0.52300000000000002</v>
      </c>
      <c r="O1905">
        <v>10</v>
      </c>
      <c r="P1905">
        <v>3893</v>
      </c>
      <c r="Q1905">
        <v>0</v>
      </c>
      <c r="R1905">
        <v>0</v>
      </c>
      <c r="S1905">
        <v>0</v>
      </c>
      <c r="T1905">
        <v>0</v>
      </c>
      <c r="U1905">
        <v>5.23</v>
      </c>
      <c r="V1905">
        <v>2034.09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3009171</v>
      </c>
      <c r="B1906">
        <v>1</v>
      </c>
      <c r="C1906" t="s">
        <v>75</v>
      </c>
      <c r="D1906" t="s">
        <v>85</v>
      </c>
      <c r="E1906" t="s">
        <v>126</v>
      </c>
      <c r="F1906" t="s">
        <v>4060</v>
      </c>
      <c r="G1906" t="s">
        <v>128</v>
      </c>
      <c r="H1906" t="s">
        <v>58</v>
      </c>
      <c r="I1906" t="s">
        <v>129</v>
      </c>
      <c r="J1906" t="s">
        <v>130</v>
      </c>
      <c r="K1906" t="s">
        <v>131</v>
      </c>
      <c r="L1906" t="s">
        <v>5696</v>
      </c>
      <c r="M1906" t="s">
        <v>5697</v>
      </c>
      <c r="N1906">
        <v>0.72499999999999998</v>
      </c>
      <c r="O1906">
        <v>0</v>
      </c>
      <c r="P1906">
        <v>0</v>
      </c>
      <c r="Q1906">
        <v>7</v>
      </c>
      <c r="R1906">
        <v>220</v>
      </c>
      <c r="S1906">
        <v>56</v>
      </c>
      <c r="T1906">
        <v>213</v>
      </c>
      <c r="U1906">
        <v>0</v>
      </c>
      <c r="V1906">
        <v>0</v>
      </c>
      <c r="W1906">
        <v>5.08</v>
      </c>
      <c r="X1906">
        <v>159.5</v>
      </c>
      <c r="Y1906">
        <v>40.6</v>
      </c>
      <c r="Z1906">
        <v>154.43</v>
      </c>
    </row>
    <row r="1907" spans="1:26" x14ac:dyDescent="0.3">
      <c r="A1907">
        <v>3007876</v>
      </c>
      <c r="B1907">
        <v>1</v>
      </c>
      <c r="C1907" t="s">
        <v>75</v>
      </c>
      <c r="D1907" t="s">
        <v>83</v>
      </c>
      <c r="E1907" t="s">
        <v>221</v>
      </c>
      <c r="F1907" t="s">
        <v>4444</v>
      </c>
      <c r="G1907" t="s">
        <v>128</v>
      </c>
      <c r="H1907" t="s">
        <v>58</v>
      </c>
      <c r="I1907" t="s">
        <v>129</v>
      </c>
      <c r="J1907" t="s">
        <v>130</v>
      </c>
      <c r="K1907" t="s">
        <v>131</v>
      </c>
      <c r="L1907" t="s">
        <v>5698</v>
      </c>
      <c r="M1907" t="s">
        <v>5699</v>
      </c>
      <c r="N1907">
        <v>1.0820000000000001</v>
      </c>
      <c r="O1907">
        <v>0</v>
      </c>
      <c r="P1907">
        <v>0</v>
      </c>
      <c r="Q1907">
        <v>3</v>
      </c>
      <c r="R1907">
        <v>1558</v>
      </c>
      <c r="S1907">
        <v>2</v>
      </c>
      <c r="T1907">
        <v>2402</v>
      </c>
      <c r="U1907">
        <v>0</v>
      </c>
      <c r="V1907">
        <v>0</v>
      </c>
      <c r="W1907">
        <v>3.25</v>
      </c>
      <c r="X1907">
        <v>1685.24</v>
      </c>
      <c r="Y1907">
        <v>2.16</v>
      </c>
      <c r="Z1907">
        <v>2598.16</v>
      </c>
    </row>
    <row r="1908" spans="1:26" x14ac:dyDescent="0.3">
      <c r="A1908">
        <v>3005297</v>
      </c>
      <c r="B1908">
        <v>1</v>
      </c>
      <c r="C1908" t="s">
        <v>75</v>
      </c>
      <c r="D1908" t="s">
        <v>79</v>
      </c>
      <c r="E1908" t="s">
        <v>221</v>
      </c>
      <c r="F1908" t="s">
        <v>5700</v>
      </c>
      <c r="G1908" t="s">
        <v>128</v>
      </c>
      <c r="H1908" t="s">
        <v>58</v>
      </c>
      <c r="I1908" t="s">
        <v>129</v>
      </c>
      <c r="J1908" t="s">
        <v>130</v>
      </c>
      <c r="K1908" t="s">
        <v>131</v>
      </c>
      <c r="L1908" t="s">
        <v>5701</v>
      </c>
      <c r="M1908" t="s">
        <v>5702</v>
      </c>
      <c r="N1908">
        <v>0.375</v>
      </c>
      <c r="O1908">
        <v>0</v>
      </c>
      <c r="P1908">
        <v>0</v>
      </c>
      <c r="Q1908">
        <v>10</v>
      </c>
      <c r="R1908">
        <v>35</v>
      </c>
      <c r="S1908">
        <v>0</v>
      </c>
      <c r="T1908">
        <v>0</v>
      </c>
      <c r="U1908">
        <v>0</v>
      </c>
      <c r="V1908">
        <v>0</v>
      </c>
      <c r="W1908">
        <v>3.75</v>
      </c>
      <c r="X1908">
        <v>13.13</v>
      </c>
      <c r="Y1908">
        <v>0</v>
      </c>
      <c r="Z1908">
        <v>0</v>
      </c>
    </row>
    <row r="1909" spans="1:26" x14ac:dyDescent="0.3">
      <c r="A1909">
        <v>3009123</v>
      </c>
      <c r="B1909">
        <v>2</v>
      </c>
      <c r="C1909" t="s">
        <v>75</v>
      </c>
      <c r="D1909" t="s">
        <v>89</v>
      </c>
      <c r="E1909" t="s">
        <v>169</v>
      </c>
      <c r="F1909" t="s">
        <v>5703</v>
      </c>
      <c r="G1909" t="s">
        <v>147</v>
      </c>
      <c r="H1909" t="s">
        <v>61</v>
      </c>
      <c r="I1909" t="s">
        <v>129</v>
      </c>
      <c r="J1909" t="s">
        <v>130</v>
      </c>
      <c r="K1909" t="s">
        <v>131</v>
      </c>
      <c r="L1909" t="s">
        <v>4650</v>
      </c>
      <c r="M1909" t="s">
        <v>5704</v>
      </c>
      <c r="N1909">
        <v>0.74199999999999999</v>
      </c>
      <c r="O1909">
        <v>0</v>
      </c>
      <c r="P1909">
        <v>304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225.51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3012085</v>
      </c>
      <c r="B1910">
        <v>1</v>
      </c>
      <c r="C1910" t="s">
        <v>75</v>
      </c>
      <c r="D1910" t="s">
        <v>74</v>
      </c>
      <c r="E1910" t="s">
        <v>126</v>
      </c>
      <c r="F1910" t="s">
        <v>5705</v>
      </c>
      <c r="G1910" t="s">
        <v>128</v>
      </c>
      <c r="H1910" t="s">
        <v>58</v>
      </c>
      <c r="I1910" t="s">
        <v>129</v>
      </c>
      <c r="J1910" t="s">
        <v>130</v>
      </c>
      <c r="K1910" t="s">
        <v>131</v>
      </c>
      <c r="L1910" t="s">
        <v>5706</v>
      </c>
      <c r="M1910" t="s">
        <v>5707</v>
      </c>
      <c r="N1910">
        <v>2.2970000000000002</v>
      </c>
      <c r="O1910">
        <v>2</v>
      </c>
      <c r="P1910">
        <v>128</v>
      </c>
      <c r="Q1910">
        <v>0</v>
      </c>
      <c r="R1910">
        <v>0</v>
      </c>
      <c r="S1910">
        <v>0</v>
      </c>
      <c r="T1910">
        <v>0</v>
      </c>
      <c r="U1910">
        <v>4.59</v>
      </c>
      <c r="V1910">
        <v>294.04000000000002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3008470</v>
      </c>
      <c r="B1911">
        <v>1</v>
      </c>
      <c r="C1911" t="s">
        <v>106</v>
      </c>
      <c r="D1911" t="s">
        <v>117</v>
      </c>
      <c r="E1911" t="s">
        <v>126</v>
      </c>
      <c r="F1911" t="s">
        <v>1624</v>
      </c>
      <c r="G1911" t="s">
        <v>128</v>
      </c>
      <c r="H1911" t="s">
        <v>58</v>
      </c>
      <c r="I1911" t="s">
        <v>129</v>
      </c>
      <c r="J1911" t="s">
        <v>130</v>
      </c>
      <c r="K1911" t="s">
        <v>131</v>
      </c>
      <c r="L1911" t="s">
        <v>5708</v>
      </c>
      <c r="M1911" t="s">
        <v>5709</v>
      </c>
      <c r="N1911">
        <v>0.313</v>
      </c>
      <c r="O1911">
        <v>75</v>
      </c>
      <c r="P1911">
        <v>32</v>
      </c>
      <c r="Q1911">
        <v>0</v>
      </c>
      <c r="R1911">
        <v>0</v>
      </c>
      <c r="S1911">
        <v>0</v>
      </c>
      <c r="T1911">
        <v>0</v>
      </c>
      <c r="U1911">
        <v>23.46</v>
      </c>
      <c r="V1911">
        <v>10.01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3007921</v>
      </c>
      <c r="B1912">
        <v>1</v>
      </c>
      <c r="C1912" t="s">
        <v>75</v>
      </c>
      <c r="D1912" t="s">
        <v>104</v>
      </c>
      <c r="E1912" t="s">
        <v>221</v>
      </c>
      <c r="F1912" t="s">
        <v>5710</v>
      </c>
      <c r="G1912" t="s">
        <v>128</v>
      </c>
      <c r="H1912" t="s">
        <v>58</v>
      </c>
      <c r="I1912" t="s">
        <v>129</v>
      </c>
      <c r="J1912" t="s">
        <v>130</v>
      </c>
      <c r="K1912" t="s">
        <v>131</v>
      </c>
      <c r="L1912" t="s">
        <v>5711</v>
      </c>
      <c r="M1912" t="s">
        <v>5712</v>
      </c>
      <c r="N1912">
        <v>0.254</v>
      </c>
      <c r="O1912">
        <v>58</v>
      </c>
      <c r="P1912">
        <v>16686</v>
      </c>
      <c r="Q1912">
        <v>0</v>
      </c>
      <c r="R1912">
        <v>0</v>
      </c>
      <c r="S1912">
        <v>0</v>
      </c>
      <c r="T1912">
        <v>0</v>
      </c>
      <c r="U1912">
        <v>14.73</v>
      </c>
      <c r="V1912">
        <v>4236.3900000000003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3005432</v>
      </c>
      <c r="B1913">
        <v>1</v>
      </c>
      <c r="C1913" t="s">
        <v>106</v>
      </c>
      <c r="D1913" t="s">
        <v>107</v>
      </c>
      <c r="E1913" t="s">
        <v>140</v>
      </c>
      <c r="F1913" t="s">
        <v>5713</v>
      </c>
      <c r="G1913" t="s">
        <v>142</v>
      </c>
      <c r="H1913" t="s">
        <v>61</v>
      </c>
      <c r="I1913" t="s">
        <v>129</v>
      </c>
      <c r="J1913" t="s">
        <v>130</v>
      </c>
      <c r="K1913" t="s">
        <v>131</v>
      </c>
      <c r="L1913" t="s">
        <v>5714</v>
      </c>
      <c r="M1913" t="s">
        <v>5715</v>
      </c>
      <c r="N1913">
        <v>1.738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17.38</v>
      </c>
    </row>
    <row r="1914" spans="1:26" x14ac:dyDescent="0.3">
      <c r="A1914">
        <v>3002377</v>
      </c>
      <c r="B1914">
        <v>1</v>
      </c>
      <c r="C1914" t="s">
        <v>75</v>
      </c>
      <c r="D1914" t="s">
        <v>84</v>
      </c>
      <c r="E1914" t="s">
        <v>153</v>
      </c>
      <c r="F1914" t="s">
        <v>5716</v>
      </c>
      <c r="G1914" t="s">
        <v>136</v>
      </c>
      <c r="H1914" t="s">
        <v>58</v>
      </c>
      <c r="I1914" t="s">
        <v>129</v>
      </c>
      <c r="J1914" t="s">
        <v>130</v>
      </c>
      <c r="K1914" t="s">
        <v>137</v>
      </c>
      <c r="L1914" t="s">
        <v>5717</v>
      </c>
      <c r="M1914" t="s">
        <v>5718</v>
      </c>
      <c r="N1914">
        <v>3.806</v>
      </c>
      <c r="O1914">
        <v>0</v>
      </c>
      <c r="P1914">
        <v>381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1449.92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3010320</v>
      </c>
      <c r="B1915">
        <v>1</v>
      </c>
      <c r="C1915" t="s">
        <v>106</v>
      </c>
      <c r="D1915" t="s">
        <v>120</v>
      </c>
      <c r="E1915" t="s">
        <v>153</v>
      </c>
      <c r="F1915" t="s">
        <v>5719</v>
      </c>
      <c r="G1915" t="s">
        <v>196</v>
      </c>
      <c r="H1915" t="s">
        <v>58</v>
      </c>
      <c r="I1915" t="s">
        <v>129</v>
      </c>
      <c r="J1915" t="s">
        <v>130</v>
      </c>
      <c r="K1915" t="s">
        <v>131</v>
      </c>
      <c r="L1915" t="s">
        <v>5720</v>
      </c>
      <c r="M1915" t="s">
        <v>5721</v>
      </c>
      <c r="N1915">
        <v>4.5620000000000003</v>
      </c>
      <c r="O1915">
        <v>0</v>
      </c>
      <c r="P1915">
        <v>6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27.37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3011214</v>
      </c>
      <c r="B1916">
        <v>1</v>
      </c>
      <c r="C1916" t="s">
        <v>75</v>
      </c>
      <c r="D1916" t="s">
        <v>76</v>
      </c>
      <c r="E1916" t="s">
        <v>164</v>
      </c>
      <c r="F1916" t="s">
        <v>506</v>
      </c>
      <c r="G1916" t="s">
        <v>452</v>
      </c>
      <c r="H1916" t="s">
        <v>61</v>
      </c>
      <c r="I1916" t="s">
        <v>129</v>
      </c>
      <c r="J1916" t="s">
        <v>130</v>
      </c>
      <c r="K1916" t="s">
        <v>131</v>
      </c>
      <c r="L1916" t="s">
        <v>5722</v>
      </c>
      <c r="M1916" t="s">
        <v>5723</v>
      </c>
      <c r="N1916">
        <v>1.4550000000000001</v>
      </c>
      <c r="O1916">
        <v>0</v>
      </c>
      <c r="P1916">
        <v>120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174.65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3008027</v>
      </c>
      <c r="B1917">
        <v>1</v>
      </c>
      <c r="C1917" t="s">
        <v>75</v>
      </c>
      <c r="D1917" t="s">
        <v>92</v>
      </c>
      <c r="E1917" t="s">
        <v>145</v>
      </c>
      <c r="F1917" t="s">
        <v>5724</v>
      </c>
      <c r="G1917" t="s">
        <v>147</v>
      </c>
      <c r="H1917" t="s">
        <v>61</v>
      </c>
      <c r="I1917" t="s">
        <v>129</v>
      </c>
      <c r="J1917" t="s">
        <v>130</v>
      </c>
      <c r="K1917" t="s">
        <v>131</v>
      </c>
      <c r="L1917" t="s">
        <v>5725</v>
      </c>
      <c r="M1917" t="s">
        <v>5726</v>
      </c>
      <c r="N1917">
        <v>3.1379999999999999</v>
      </c>
      <c r="O1917">
        <v>0</v>
      </c>
      <c r="P1917">
        <v>2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6.28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3000122</v>
      </c>
      <c r="B1918">
        <v>1</v>
      </c>
      <c r="C1918" t="s">
        <v>75</v>
      </c>
      <c r="D1918" t="s">
        <v>104</v>
      </c>
      <c r="E1918" t="s">
        <v>140</v>
      </c>
      <c r="F1918" t="s">
        <v>5727</v>
      </c>
      <c r="G1918" t="s">
        <v>181</v>
      </c>
      <c r="H1918" t="s">
        <v>61</v>
      </c>
      <c r="I1918" t="s">
        <v>129</v>
      </c>
      <c r="J1918" t="s">
        <v>130</v>
      </c>
      <c r="K1918" t="s">
        <v>137</v>
      </c>
      <c r="L1918" t="s">
        <v>5728</v>
      </c>
      <c r="M1918" t="s">
        <v>5729</v>
      </c>
      <c r="N1918">
        <v>6.6879999999999997</v>
      </c>
      <c r="O1918">
        <v>0</v>
      </c>
      <c r="P1918">
        <v>114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762.44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3008365</v>
      </c>
      <c r="B1919">
        <v>2</v>
      </c>
      <c r="C1919" t="s">
        <v>75</v>
      </c>
      <c r="D1919" t="s">
        <v>81</v>
      </c>
      <c r="E1919" t="s">
        <v>140</v>
      </c>
      <c r="F1919" t="s">
        <v>5730</v>
      </c>
      <c r="G1919" t="s">
        <v>206</v>
      </c>
      <c r="H1919" t="s">
        <v>61</v>
      </c>
      <c r="I1919" t="s">
        <v>129</v>
      </c>
      <c r="J1919" t="s">
        <v>130</v>
      </c>
      <c r="K1919" t="s">
        <v>131</v>
      </c>
      <c r="L1919" t="s">
        <v>5731</v>
      </c>
      <c r="M1919" t="s">
        <v>5732</v>
      </c>
      <c r="N1919">
        <v>2.5289999999999999</v>
      </c>
      <c r="O1919">
        <v>0</v>
      </c>
      <c r="P1919">
        <v>48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121.41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3007930</v>
      </c>
      <c r="B1920">
        <v>1</v>
      </c>
      <c r="C1920" t="s">
        <v>75</v>
      </c>
      <c r="D1920" t="s">
        <v>83</v>
      </c>
      <c r="E1920" t="s">
        <v>169</v>
      </c>
      <c r="F1920" t="s">
        <v>647</v>
      </c>
      <c r="G1920" t="s">
        <v>171</v>
      </c>
      <c r="H1920" t="s">
        <v>61</v>
      </c>
      <c r="I1920" t="s">
        <v>129</v>
      </c>
      <c r="J1920" t="s">
        <v>130</v>
      </c>
      <c r="K1920" t="s">
        <v>131</v>
      </c>
      <c r="L1920" t="s">
        <v>5733</v>
      </c>
      <c r="M1920" t="s">
        <v>5734</v>
      </c>
      <c r="N1920">
        <v>5.391</v>
      </c>
      <c r="O1920">
        <v>0</v>
      </c>
      <c r="P1920">
        <v>0</v>
      </c>
      <c r="Q1920">
        <v>0</v>
      </c>
      <c r="R1920">
        <v>234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1261.57</v>
      </c>
      <c r="Y1920">
        <v>0</v>
      </c>
      <c r="Z1920">
        <v>0</v>
      </c>
    </row>
    <row r="1921" spans="1:26" x14ac:dyDescent="0.3">
      <c r="A1921">
        <v>3004662</v>
      </c>
      <c r="B1921">
        <v>1</v>
      </c>
      <c r="C1921" t="s">
        <v>75</v>
      </c>
      <c r="D1921" t="s">
        <v>95</v>
      </c>
      <c r="E1921" t="s">
        <v>221</v>
      </c>
      <c r="F1921" t="s">
        <v>5735</v>
      </c>
      <c r="G1921" t="s">
        <v>374</v>
      </c>
      <c r="H1921" t="s">
        <v>58</v>
      </c>
      <c r="I1921" t="s">
        <v>129</v>
      </c>
      <c r="J1921" t="s">
        <v>130</v>
      </c>
      <c r="K1921" t="s">
        <v>137</v>
      </c>
      <c r="L1921" t="s">
        <v>5736</v>
      </c>
      <c r="M1921" t="s">
        <v>5737</v>
      </c>
      <c r="N1921">
        <v>0.16700000000000001</v>
      </c>
      <c r="O1921">
        <v>2</v>
      </c>
      <c r="P1921">
        <v>3963</v>
      </c>
      <c r="Q1921">
        <v>0</v>
      </c>
      <c r="R1921">
        <v>0</v>
      </c>
      <c r="S1921">
        <v>0</v>
      </c>
      <c r="T1921">
        <v>0</v>
      </c>
      <c r="U1921">
        <v>0.33</v>
      </c>
      <c r="V1921">
        <v>661.6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3012635</v>
      </c>
      <c r="B1922">
        <v>2</v>
      </c>
      <c r="C1922" t="s">
        <v>106</v>
      </c>
      <c r="D1922" t="s">
        <v>107</v>
      </c>
      <c r="E1922" t="s">
        <v>169</v>
      </c>
      <c r="F1922" t="s">
        <v>5738</v>
      </c>
      <c r="G1922" t="s">
        <v>147</v>
      </c>
      <c r="H1922" t="s">
        <v>61</v>
      </c>
      <c r="I1922" t="s">
        <v>129</v>
      </c>
      <c r="J1922" t="s">
        <v>130</v>
      </c>
      <c r="K1922" t="s">
        <v>131</v>
      </c>
      <c r="L1922" t="s">
        <v>5438</v>
      </c>
      <c r="M1922" t="s">
        <v>5739</v>
      </c>
      <c r="N1922">
        <v>0.6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145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86.96</v>
      </c>
    </row>
    <row r="1923" spans="1:26" x14ac:dyDescent="0.3">
      <c r="A1923">
        <v>3001323</v>
      </c>
      <c r="B1923">
        <v>1</v>
      </c>
      <c r="C1923" t="s">
        <v>106</v>
      </c>
      <c r="D1923" t="s">
        <v>108</v>
      </c>
      <c r="E1923" t="s">
        <v>221</v>
      </c>
      <c r="F1923" t="s">
        <v>5740</v>
      </c>
      <c r="G1923" t="s">
        <v>136</v>
      </c>
      <c r="H1923" t="s">
        <v>58</v>
      </c>
      <c r="I1923" t="s">
        <v>129</v>
      </c>
      <c r="J1923" t="s">
        <v>130</v>
      </c>
      <c r="K1923" t="s">
        <v>137</v>
      </c>
      <c r="L1923" t="s">
        <v>5741</v>
      </c>
      <c r="M1923" t="s">
        <v>5742</v>
      </c>
      <c r="N1923">
        <v>4.1840000000000002</v>
      </c>
      <c r="O1923">
        <v>14</v>
      </c>
      <c r="P1923">
        <v>494</v>
      </c>
      <c r="Q1923">
        <v>0</v>
      </c>
      <c r="R1923">
        <v>0</v>
      </c>
      <c r="S1923">
        <v>0</v>
      </c>
      <c r="T1923">
        <v>0</v>
      </c>
      <c r="U1923">
        <v>58.57</v>
      </c>
      <c r="V1923">
        <v>2066.6999999999998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3005415</v>
      </c>
      <c r="B1924">
        <v>1</v>
      </c>
      <c r="C1924" t="s">
        <v>75</v>
      </c>
      <c r="D1924" t="s">
        <v>84</v>
      </c>
      <c r="E1924" t="s">
        <v>153</v>
      </c>
      <c r="F1924" t="s">
        <v>5743</v>
      </c>
      <c r="G1924" t="s">
        <v>374</v>
      </c>
      <c r="H1924" t="s">
        <v>58</v>
      </c>
      <c r="I1924" t="s">
        <v>129</v>
      </c>
      <c r="J1924" t="s">
        <v>130</v>
      </c>
      <c r="K1924" t="s">
        <v>131</v>
      </c>
      <c r="L1924" t="s">
        <v>5744</v>
      </c>
      <c r="M1924" t="s">
        <v>5745</v>
      </c>
      <c r="N1924">
        <v>0.14299999999999999</v>
      </c>
      <c r="O1924">
        <v>0</v>
      </c>
      <c r="P1924">
        <v>98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14.04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3008329</v>
      </c>
      <c r="B1925">
        <v>1</v>
      </c>
      <c r="C1925" t="s">
        <v>75</v>
      </c>
      <c r="D1925" t="s">
        <v>103</v>
      </c>
      <c r="E1925" t="s">
        <v>126</v>
      </c>
      <c r="F1925" t="s">
        <v>5746</v>
      </c>
      <c r="G1925" t="s">
        <v>128</v>
      </c>
      <c r="H1925" t="s">
        <v>58</v>
      </c>
      <c r="I1925" t="s">
        <v>129</v>
      </c>
      <c r="J1925" t="s">
        <v>130</v>
      </c>
      <c r="K1925" t="s">
        <v>131</v>
      </c>
      <c r="L1925" t="s">
        <v>5747</v>
      </c>
      <c r="M1925" t="s">
        <v>5748</v>
      </c>
      <c r="N1925">
        <v>0.48799999999999999</v>
      </c>
      <c r="O1925">
        <v>6</v>
      </c>
      <c r="P1925">
        <v>402</v>
      </c>
      <c r="Q1925">
        <v>0</v>
      </c>
      <c r="R1925">
        <v>0</v>
      </c>
      <c r="S1925">
        <v>0</v>
      </c>
      <c r="T1925">
        <v>0</v>
      </c>
      <c r="U1925">
        <v>2.93</v>
      </c>
      <c r="V1925">
        <v>195.98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3006846</v>
      </c>
      <c r="B1926">
        <v>1</v>
      </c>
      <c r="C1926" t="s">
        <v>75</v>
      </c>
      <c r="D1926" t="s">
        <v>79</v>
      </c>
      <c r="E1926" t="s">
        <v>145</v>
      </c>
      <c r="F1926" t="s">
        <v>5749</v>
      </c>
      <c r="G1926" t="s">
        <v>256</v>
      </c>
      <c r="H1926" t="s">
        <v>61</v>
      </c>
      <c r="I1926" t="s">
        <v>129</v>
      </c>
      <c r="J1926" t="s">
        <v>130</v>
      </c>
      <c r="K1926" t="s">
        <v>131</v>
      </c>
      <c r="L1926" t="s">
        <v>5750</v>
      </c>
      <c r="M1926" t="s">
        <v>5751</v>
      </c>
      <c r="N1926">
        <v>3.0720000000000001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3.07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3008418</v>
      </c>
      <c r="B1927">
        <v>1</v>
      </c>
      <c r="C1927" t="s">
        <v>75</v>
      </c>
      <c r="D1927" t="s">
        <v>82</v>
      </c>
      <c r="E1927" t="s">
        <v>145</v>
      </c>
      <c r="F1927" t="s">
        <v>5752</v>
      </c>
      <c r="G1927" t="s">
        <v>147</v>
      </c>
      <c r="H1927" t="s">
        <v>61</v>
      </c>
      <c r="I1927" t="s">
        <v>129</v>
      </c>
      <c r="J1927" t="s">
        <v>130</v>
      </c>
      <c r="K1927" t="s">
        <v>131</v>
      </c>
      <c r="L1927" t="s">
        <v>5753</v>
      </c>
      <c r="M1927" t="s">
        <v>5754</v>
      </c>
      <c r="N1927">
        <v>4.8520000000000003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4.8499999999999996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3007683</v>
      </c>
      <c r="B1928">
        <v>1</v>
      </c>
      <c r="C1928" t="s">
        <v>75</v>
      </c>
      <c r="D1928" t="s">
        <v>82</v>
      </c>
      <c r="E1928" t="s">
        <v>169</v>
      </c>
      <c r="F1928" t="s">
        <v>5755</v>
      </c>
      <c r="G1928" t="s">
        <v>171</v>
      </c>
      <c r="H1928" t="s">
        <v>61</v>
      </c>
      <c r="I1928" t="s">
        <v>129</v>
      </c>
      <c r="J1928" t="s">
        <v>130</v>
      </c>
      <c r="K1928" t="s">
        <v>131</v>
      </c>
      <c r="L1928" t="s">
        <v>5756</v>
      </c>
      <c r="M1928" t="s">
        <v>5757</v>
      </c>
      <c r="N1928">
        <v>0.68899999999999995</v>
      </c>
      <c r="O1928">
        <v>0</v>
      </c>
      <c r="P1928">
        <v>211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145.38999999999999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3002150</v>
      </c>
      <c r="B1929">
        <v>1</v>
      </c>
      <c r="C1929" t="s">
        <v>75</v>
      </c>
      <c r="D1929" t="s">
        <v>84</v>
      </c>
      <c r="E1929" t="s">
        <v>140</v>
      </c>
      <c r="F1929" t="s">
        <v>915</v>
      </c>
      <c r="G1929" t="s">
        <v>192</v>
      </c>
      <c r="H1929" t="s">
        <v>61</v>
      </c>
      <c r="I1929" t="s">
        <v>129</v>
      </c>
      <c r="J1929" t="s">
        <v>130</v>
      </c>
      <c r="K1929" t="s">
        <v>137</v>
      </c>
      <c r="L1929" t="s">
        <v>5758</v>
      </c>
      <c r="M1929" t="s">
        <v>5759</v>
      </c>
      <c r="N1929">
        <v>4.3609999999999998</v>
      </c>
      <c r="O1929">
        <v>0</v>
      </c>
      <c r="P1929">
        <v>8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34.89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3006756</v>
      </c>
      <c r="B1930">
        <v>2</v>
      </c>
      <c r="C1930" t="s">
        <v>75</v>
      </c>
      <c r="D1930" t="s">
        <v>96</v>
      </c>
      <c r="E1930" t="s">
        <v>169</v>
      </c>
      <c r="F1930" t="s">
        <v>5760</v>
      </c>
      <c r="G1930" t="s">
        <v>854</v>
      </c>
      <c r="H1930" t="s">
        <v>61</v>
      </c>
      <c r="I1930" t="s">
        <v>129</v>
      </c>
      <c r="J1930" t="s">
        <v>130</v>
      </c>
      <c r="K1930" t="s">
        <v>131</v>
      </c>
      <c r="L1930" t="s">
        <v>5613</v>
      </c>
      <c r="M1930" t="s">
        <v>5761</v>
      </c>
      <c r="N1930">
        <v>2.476</v>
      </c>
      <c r="O1930">
        <v>0</v>
      </c>
      <c r="P1930">
        <v>202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500.12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3011352</v>
      </c>
      <c r="B1931">
        <v>1</v>
      </c>
      <c r="C1931" t="s">
        <v>75</v>
      </c>
      <c r="D1931" t="s">
        <v>96</v>
      </c>
      <c r="E1931" t="s">
        <v>126</v>
      </c>
      <c r="F1931" t="s">
        <v>5762</v>
      </c>
      <c r="G1931" t="s">
        <v>161</v>
      </c>
      <c r="H1931" t="s">
        <v>58</v>
      </c>
      <c r="I1931" t="s">
        <v>129</v>
      </c>
      <c r="J1931" t="s">
        <v>130</v>
      </c>
      <c r="K1931" t="s">
        <v>131</v>
      </c>
      <c r="L1931" t="s">
        <v>5763</v>
      </c>
      <c r="M1931" t="s">
        <v>5764</v>
      </c>
      <c r="N1931">
        <v>0.91</v>
      </c>
      <c r="O1931">
        <v>1</v>
      </c>
      <c r="P1931">
        <v>2490</v>
      </c>
      <c r="Q1931">
        <v>0</v>
      </c>
      <c r="R1931">
        <v>0</v>
      </c>
      <c r="S1931">
        <v>0</v>
      </c>
      <c r="T1931">
        <v>0</v>
      </c>
      <c r="U1931">
        <v>0.91</v>
      </c>
      <c r="V1931">
        <v>2267.11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3005459</v>
      </c>
      <c r="B1932">
        <v>1</v>
      </c>
      <c r="C1932" t="s">
        <v>106</v>
      </c>
      <c r="D1932" t="s">
        <v>119</v>
      </c>
      <c r="E1932" t="s">
        <v>126</v>
      </c>
      <c r="F1932" t="s">
        <v>4460</v>
      </c>
      <c r="G1932" t="s">
        <v>374</v>
      </c>
      <c r="H1932" t="s">
        <v>58</v>
      </c>
      <c r="I1932" t="s">
        <v>129</v>
      </c>
      <c r="J1932" t="s">
        <v>130</v>
      </c>
      <c r="K1932" t="s">
        <v>137</v>
      </c>
      <c r="L1932" t="s">
        <v>5765</v>
      </c>
      <c r="M1932" t="s">
        <v>5766</v>
      </c>
      <c r="N1932">
        <v>0.53100000000000003</v>
      </c>
      <c r="O1932">
        <v>22</v>
      </c>
      <c r="P1932">
        <v>2065</v>
      </c>
      <c r="Q1932">
        <v>0</v>
      </c>
      <c r="R1932">
        <v>0</v>
      </c>
      <c r="S1932">
        <v>0</v>
      </c>
      <c r="T1932">
        <v>0</v>
      </c>
      <c r="U1932">
        <v>11.68</v>
      </c>
      <c r="V1932">
        <v>1096.74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3006288</v>
      </c>
      <c r="B1933">
        <v>1</v>
      </c>
      <c r="C1933" t="s">
        <v>75</v>
      </c>
      <c r="D1933" t="s">
        <v>98</v>
      </c>
      <c r="E1933" t="s">
        <v>153</v>
      </c>
      <c r="F1933" t="s">
        <v>5767</v>
      </c>
      <c r="G1933" t="s">
        <v>196</v>
      </c>
      <c r="H1933" t="s">
        <v>58</v>
      </c>
      <c r="I1933" t="s">
        <v>129</v>
      </c>
      <c r="J1933" t="s">
        <v>130</v>
      </c>
      <c r="K1933" t="s">
        <v>131</v>
      </c>
      <c r="L1933" t="s">
        <v>5768</v>
      </c>
      <c r="M1933" t="s">
        <v>5769</v>
      </c>
      <c r="N1933">
        <v>4.6139999999999999</v>
      </c>
      <c r="O1933">
        <v>0</v>
      </c>
      <c r="P1933">
        <v>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18.46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3007668</v>
      </c>
      <c r="B1934">
        <v>1</v>
      </c>
      <c r="C1934" t="s">
        <v>106</v>
      </c>
      <c r="D1934" t="s">
        <v>105</v>
      </c>
      <c r="E1934" t="s">
        <v>145</v>
      </c>
      <c r="F1934" t="s">
        <v>5770</v>
      </c>
      <c r="G1934" t="s">
        <v>147</v>
      </c>
      <c r="H1934" t="s">
        <v>61</v>
      </c>
      <c r="I1934" t="s">
        <v>129</v>
      </c>
      <c r="J1934" t="s">
        <v>130</v>
      </c>
      <c r="K1934" t="s">
        <v>131</v>
      </c>
      <c r="L1934" t="s">
        <v>5771</v>
      </c>
      <c r="M1934" t="s">
        <v>5772</v>
      </c>
      <c r="N1934">
        <v>0.82599999999999996</v>
      </c>
      <c r="O1934">
        <v>0</v>
      </c>
      <c r="P1934">
        <v>0</v>
      </c>
      <c r="Q1934">
        <v>0</v>
      </c>
      <c r="R1934">
        <v>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1.65</v>
      </c>
      <c r="Y1934">
        <v>0</v>
      </c>
      <c r="Z1934">
        <v>0</v>
      </c>
    </row>
    <row r="1935" spans="1:26" x14ac:dyDescent="0.3">
      <c r="A1935">
        <v>3011348</v>
      </c>
      <c r="B1935">
        <v>1</v>
      </c>
      <c r="C1935" t="s">
        <v>106</v>
      </c>
      <c r="D1935" t="s">
        <v>115</v>
      </c>
      <c r="E1935" t="s">
        <v>153</v>
      </c>
      <c r="F1935" t="s">
        <v>5773</v>
      </c>
      <c r="G1935" t="s">
        <v>196</v>
      </c>
      <c r="H1935" t="s">
        <v>58</v>
      </c>
      <c r="I1935" t="s">
        <v>129</v>
      </c>
      <c r="J1935" t="s">
        <v>130</v>
      </c>
      <c r="K1935" t="s">
        <v>131</v>
      </c>
      <c r="L1935" t="s">
        <v>5774</v>
      </c>
      <c r="M1935" t="s">
        <v>5775</v>
      </c>
      <c r="N1935">
        <v>1.474</v>
      </c>
      <c r="O1935">
        <v>0</v>
      </c>
      <c r="P1935">
        <v>783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1154.45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3007886</v>
      </c>
      <c r="B1936">
        <v>1</v>
      </c>
      <c r="C1936" t="s">
        <v>75</v>
      </c>
      <c r="D1936" t="s">
        <v>95</v>
      </c>
      <c r="E1936" t="s">
        <v>221</v>
      </c>
      <c r="F1936" t="s">
        <v>5776</v>
      </c>
      <c r="G1936" t="s">
        <v>374</v>
      </c>
      <c r="H1936" t="s">
        <v>58</v>
      </c>
      <c r="I1936" t="s">
        <v>129</v>
      </c>
      <c r="J1936" t="s">
        <v>130</v>
      </c>
      <c r="K1936" t="s">
        <v>131</v>
      </c>
      <c r="L1936" t="s">
        <v>5777</v>
      </c>
      <c r="M1936" t="s">
        <v>5778</v>
      </c>
      <c r="N1936">
        <v>6.8000000000000005E-2</v>
      </c>
      <c r="O1936">
        <v>0</v>
      </c>
      <c r="P1936">
        <v>963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65.16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3005457</v>
      </c>
      <c r="B1937">
        <v>1</v>
      </c>
      <c r="C1937" t="s">
        <v>75</v>
      </c>
      <c r="D1937" t="s">
        <v>101</v>
      </c>
      <c r="E1937" t="s">
        <v>153</v>
      </c>
      <c r="F1937" t="s">
        <v>5779</v>
      </c>
      <c r="G1937" t="s">
        <v>128</v>
      </c>
      <c r="H1937" t="s">
        <v>58</v>
      </c>
      <c r="I1937" t="s">
        <v>129</v>
      </c>
      <c r="J1937" t="s">
        <v>130</v>
      </c>
      <c r="K1937" t="s">
        <v>131</v>
      </c>
      <c r="L1937" t="s">
        <v>5780</v>
      </c>
      <c r="M1937" t="s">
        <v>5781</v>
      </c>
      <c r="N1937">
        <v>0.36799999999999999</v>
      </c>
      <c r="O1937">
        <v>0</v>
      </c>
      <c r="P1937">
        <v>0</v>
      </c>
      <c r="Q1937">
        <v>1</v>
      </c>
      <c r="R1937">
        <v>429</v>
      </c>
      <c r="S1937">
        <v>0</v>
      </c>
      <c r="T1937">
        <v>0</v>
      </c>
      <c r="U1937">
        <v>0</v>
      </c>
      <c r="V1937">
        <v>0</v>
      </c>
      <c r="W1937">
        <v>0.37</v>
      </c>
      <c r="X1937">
        <v>158.02000000000001</v>
      </c>
      <c r="Y1937">
        <v>0</v>
      </c>
      <c r="Z1937">
        <v>0</v>
      </c>
    </row>
    <row r="1938" spans="1:26" x14ac:dyDescent="0.3">
      <c r="A1938">
        <v>3006834</v>
      </c>
      <c r="B1938">
        <v>1</v>
      </c>
      <c r="C1938" t="s">
        <v>106</v>
      </c>
      <c r="D1938" t="s">
        <v>108</v>
      </c>
      <c r="E1938" t="s">
        <v>164</v>
      </c>
      <c r="F1938" t="s">
        <v>5782</v>
      </c>
      <c r="G1938" t="s">
        <v>161</v>
      </c>
      <c r="H1938" t="s">
        <v>61</v>
      </c>
      <c r="I1938" t="s">
        <v>129</v>
      </c>
      <c r="J1938" t="s">
        <v>130</v>
      </c>
      <c r="K1938" t="s">
        <v>131</v>
      </c>
      <c r="L1938" t="s">
        <v>5783</v>
      </c>
      <c r="M1938" t="s">
        <v>5784</v>
      </c>
      <c r="N1938">
        <v>0.82</v>
      </c>
      <c r="O1938">
        <v>0</v>
      </c>
      <c r="P1938">
        <v>7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5.74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3009189</v>
      </c>
      <c r="B1939">
        <v>1</v>
      </c>
      <c r="C1939" t="s">
        <v>106</v>
      </c>
      <c r="D1939" t="s">
        <v>121</v>
      </c>
      <c r="E1939" t="s">
        <v>153</v>
      </c>
      <c r="F1939" t="s">
        <v>5785</v>
      </c>
      <c r="G1939" t="s">
        <v>128</v>
      </c>
      <c r="H1939" t="s">
        <v>58</v>
      </c>
      <c r="I1939" t="s">
        <v>129</v>
      </c>
      <c r="J1939" t="s">
        <v>130</v>
      </c>
      <c r="K1939" t="s">
        <v>131</v>
      </c>
      <c r="L1939" t="s">
        <v>5786</v>
      </c>
      <c r="M1939" t="s">
        <v>5787</v>
      </c>
      <c r="N1939">
        <v>4.867</v>
      </c>
      <c r="O1939">
        <v>0</v>
      </c>
      <c r="P1939">
        <v>268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1304.4100000000001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3010302</v>
      </c>
      <c r="B1940">
        <v>1</v>
      </c>
      <c r="C1940" t="s">
        <v>75</v>
      </c>
      <c r="D1940" t="s">
        <v>104</v>
      </c>
      <c r="E1940" t="s">
        <v>140</v>
      </c>
      <c r="F1940" t="s">
        <v>5788</v>
      </c>
      <c r="G1940" t="s">
        <v>166</v>
      </c>
      <c r="H1940" t="s">
        <v>61</v>
      </c>
      <c r="I1940" t="s">
        <v>129</v>
      </c>
      <c r="J1940" t="s">
        <v>130</v>
      </c>
      <c r="K1940" t="s">
        <v>131</v>
      </c>
      <c r="L1940" t="s">
        <v>5789</v>
      </c>
      <c r="M1940" t="s">
        <v>5790</v>
      </c>
      <c r="N1940">
        <v>1.39</v>
      </c>
      <c r="O1940">
        <v>0</v>
      </c>
      <c r="P1940">
        <v>17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23.64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3009264</v>
      </c>
      <c r="B1941">
        <v>1</v>
      </c>
      <c r="C1941" t="s">
        <v>75</v>
      </c>
      <c r="D1941" t="s">
        <v>83</v>
      </c>
      <c r="E1941" t="s">
        <v>145</v>
      </c>
      <c r="F1941" t="s">
        <v>5791</v>
      </c>
      <c r="G1941" t="s">
        <v>147</v>
      </c>
      <c r="H1941" t="s">
        <v>61</v>
      </c>
      <c r="I1941" t="s">
        <v>129</v>
      </c>
      <c r="J1941" t="s">
        <v>130</v>
      </c>
      <c r="K1941" t="s">
        <v>131</v>
      </c>
      <c r="L1941" t="s">
        <v>5792</v>
      </c>
      <c r="M1941" t="s">
        <v>5793</v>
      </c>
      <c r="N1941">
        <v>1.407</v>
      </c>
      <c r="O1941">
        <v>0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1.41</v>
      </c>
      <c r="Y1941">
        <v>0</v>
      </c>
      <c r="Z1941">
        <v>0</v>
      </c>
    </row>
    <row r="1942" spans="1:26" x14ac:dyDescent="0.3">
      <c r="A1942">
        <v>3010302</v>
      </c>
      <c r="B1942">
        <v>2</v>
      </c>
      <c r="C1942" t="s">
        <v>75</v>
      </c>
      <c r="D1942" t="s">
        <v>104</v>
      </c>
      <c r="E1942" t="s">
        <v>169</v>
      </c>
      <c r="F1942" t="s">
        <v>5794</v>
      </c>
      <c r="G1942" t="s">
        <v>166</v>
      </c>
      <c r="H1942" t="s">
        <v>61</v>
      </c>
      <c r="I1942" t="s">
        <v>129</v>
      </c>
      <c r="J1942" t="s">
        <v>130</v>
      </c>
      <c r="K1942" t="s">
        <v>131</v>
      </c>
      <c r="L1942" t="s">
        <v>5790</v>
      </c>
      <c r="M1942" t="s">
        <v>5795</v>
      </c>
      <c r="N1942">
        <v>0.69</v>
      </c>
      <c r="O1942">
        <v>0</v>
      </c>
      <c r="P1942">
        <v>45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31.03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3010098</v>
      </c>
      <c r="B1943">
        <v>1</v>
      </c>
      <c r="C1943" t="s">
        <v>75</v>
      </c>
      <c r="D1943" t="s">
        <v>94</v>
      </c>
      <c r="E1943" t="s">
        <v>169</v>
      </c>
      <c r="F1943" t="s">
        <v>5796</v>
      </c>
      <c r="G1943" t="s">
        <v>142</v>
      </c>
      <c r="H1943" t="s">
        <v>61</v>
      </c>
      <c r="I1943" t="s">
        <v>129</v>
      </c>
      <c r="J1943" t="s">
        <v>130</v>
      </c>
      <c r="K1943" t="s">
        <v>131</v>
      </c>
      <c r="L1943" t="s">
        <v>5797</v>
      </c>
      <c r="M1943" t="s">
        <v>5798</v>
      </c>
      <c r="N1943">
        <v>3.165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26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82.29</v>
      </c>
    </row>
    <row r="1944" spans="1:26" x14ac:dyDescent="0.3">
      <c r="A1944">
        <v>3007235</v>
      </c>
      <c r="B1944">
        <v>1</v>
      </c>
      <c r="C1944" t="s">
        <v>75</v>
      </c>
      <c r="D1944" t="s">
        <v>82</v>
      </c>
      <c r="E1944" t="s">
        <v>169</v>
      </c>
      <c r="F1944" t="s">
        <v>5799</v>
      </c>
      <c r="G1944" t="s">
        <v>378</v>
      </c>
      <c r="H1944" t="s">
        <v>61</v>
      </c>
      <c r="I1944" t="s">
        <v>129</v>
      </c>
      <c r="J1944" t="s">
        <v>59</v>
      </c>
      <c r="K1944" t="s">
        <v>131</v>
      </c>
      <c r="L1944" t="s">
        <v>5800</v>
      </c>
      <c r="M1944" t="s">
        <v>5801</v>
      </c>
      <c r="N1944">
        <v>1.139</v>
      </c>
      <c r="O1944">
        <v>0</v>
      </c>
      <c r="P1944">
        <v>851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969.41</v>
      </c>
      <c r="W1944">
        <v>0</v>
      </c>
      <c r="X1944">
        <v>0</v>
      </c>
      <c r="Y1944">
        <v>0</v>
      </c>
      <c r="Z1944">
        <v>0</v>
      </c>
    </row>
    <row r="1945" spans="1:26" x14ac:dyDescent="0.3">
      <c r="A1945">
        <v>3008439</v>
      </c>
      <c r="B1945">
        <v>1</v>
      </c>
      <c r="C1945" t="s">
        <v>75</v>
      </c>
      <c r="D1945" t="s">
        <v>81</v>
      </c>
      <c r="E1945" t="s">
        <v>126</v>
      </c>
      <c r="F1945" t="s">
        <v>5802</v>
      </c>
      <c r="G1945" t="s">
        <v>128</v>
      </c>
      <c r="H1945" t="s">
        <v>58</v>
      </c>
      <c r="I1945" t="s">
        <v>129</v>
      </c>
      <c r="J1945" t="s">
        <v>130</v>
      </c>
      <c r="K1945" t="s">
        <v>131</v>
      </c>
      <c r="L1945" t="s">
        <v>5803</v>
      </c>
      <c r="M1945" t="s">
        <v>5804</v>
      </c>
      <c r="N1945">
        <v>0.14299999999999999</v>
      </c>
      <c r="O1945">
        <v>9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1.29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3005252</v>
      </c>
      <c r="B1946">
        <v>1</v>
      </c>
      <c r="C1946" t="s">
        <v>75</v>
      </c>
      <c r="D1946" t="s">
        <v>85</v>
      </c>
      <c r="E1946" t="s">
        <v>145</v>
      </c>
      <c r="F1946" t="s">
        <v>5805</v>
      </c>
      <c r="G1946" t="s">
        <v>206</v>
      </c>
      <c r="H1946" t="s">
        <v>61</v>
      </c>
      <c r="I1946" t="s">
        <v>129</v>
      </c>
      <c r="J1946" t="s">
        <v>130</v>
      </c>
      <c r="K1946" t="s">
        <v>131</v>
      </c>
      <c r="L1946" t="s">
        <v>5806</v>
      </c>
      <c r="M1946" t="s">
        <v>5807</v>
      </c>
      <c r="N1946">
        <v>1.6639999999999999</v>
      </c>
      <c r="O1946">
        <v>0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1.66</v>
      </c>
      <c r="Y1946">
        <v>0</v>
      </c>
      <c r="Z1946">
        <v>0</v>
      </c>
    </row>
    <row r="1947" spans="1:26" x14ac:dyDescent="0.3">
      <c r="A1947">
        <v>3009243</v>
      </c>
      <c r="B1947">
        <v>1</v>
      </c>
      <c r="C1947" t="s">
        <v>75</v>
      </c>
      <c r="D1947" t="s">
        <v>81</v>
      </c>
      <c r="E1947" t="s">
        <v>145</v>
      </c>
      <c r="F1947" t="s">
        <v>5808</v>
      </c>
      <c r="G1947" t="s">
        <v>256</v>
      </c>
      <c r="H1947" t="s">
        <v>61</v>
      </c>
      <c r="I1947" t="s">
        <v>129</v>
      </c>
      <c r="J1947" t="s">
        <v>130</v>
      </c>
      <c r="K1947" t="s">
        <v>131</v>
      </c>
      <c r="L1947" t="s">
        <v>5809</v>
      </c>
      <c r="M1947" t="s">
        <v>5810</v>
      </c>
      <c r="N1947">
        <v>1.139</v>
      </c>
      <c r="O1947">
        <v>0</v>
      </c>
      <c r="P1947">
        <v>13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14.81</v>
      </c>
      <c r="W1947">
        <v>0</v>
      </c>
      <c r="X1947">
        <v>0</v>
      </c>
      <c r="Y1947">
        <v>0</v>
      </c>
      <c r="Z1947">
        <v>0</v>
      </c>
    </row>
    <row r="1948" spans="1:26" x14ac:dyDescent="0.3">
      <c r="A1948">
        <v>3005420</v>
      </c>
      <c r="B1948">
        <v>1</v>
      </c>
      <c r="C1948" t="s">
        <v>75</v>
      </c>
      <c r="D1948" t="s">
        <v>101</v>
      </c>
      <c r="E1948" t="s">
        <v>153</v>
      </c>
      <c r="F1948" t="s">
        <v>5811</v>
      </c>
      <c r="G1948" t="s">
        <v>196</v>
      </c>
      <c r="H1948" t="s">
        <v>58</v>
      </c>
      <c r="I1948" t="s">
        <v>129</v>
      </c>
      <c r="J1948" t="s">
        <v>130</v>
      </c>
      <c r="K1948" t="s">
        <v>131</v>
      </c>
      <c r="L1948" t="s">
        <v>5812</v>
      </c>
      <c r="M1948" t="s">
        <v>5813</v>
      </c>
      <c r="N1948">
        <v>2.1419999999999999</v>
      </c>
      <c r="O1948">
        <v>0</v>
      </c>
      <c r="P1948">
        <v>80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171.33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3005670</v>
      </c>
      <c r="B1949">
        <v>1</v>
      </c>
      <c r="C1949" t="s">
        <v>75</v>
      </c>
      <c r="D1949" t="s">
        <v>91</v>
      </c>
      <c r="E1949" t="s">
        <v>164</v>
      </c>
      <c r="F1949" t="s">
        <v>1921</v>
      </c>
      <c r="G1949" t="s">
        <v>452</v>
      </c>
      <c r="H1949" t="s">
        <v>61</v>
      </c>
      <c r="I1949" t="s">
        <v>129</v>
      </c>
      <c r="J1949" t="s">
        <v>130</v>
      </c>
      <c r="K1949" t="s">
        <v>131</v>
      </c>
      <c r="L1949" t="s">
        <v>5814</v>
      </c>
      <c r="M1949" t="s">
        <v>5815</v>
      </c>
      <c r="N1949">
        <v>5.5720000000000001</v>
      </c>
      <c r="O1949">
        <v>0</v>
      </c>
      <c r="P1949">
        <v>187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1042.04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3007372</v>
      </c>
      <c r="B1950">
        <v>1</v>
      </c>
      <c r="C1950" t="s">
        <v>75</v>
      </c>
      <c r="D1950" t="s">
        <v>91</v>
      </c>
      <c r="E1950" t="s">
        <v>164</v>
      </c>
      <c r="F1950" t="s">
        <v>3720</v>
      </c>
      <c r="G1950" t="s">
        <v>452</v>
      </c>
      <c r="H1950" t="s">
        <v>61</v>
      </c>
      <c r="I1950" t="s">
        <v>129</v>
      </c>
      <c r="J1950" t="s">
        <v>130</v>
      </c>
      <c r="K1950" t="s">
        <v>131</v>
      </c>
      <c r="L1950" t="s">
        <v>5816</v>
      </c>
      <c r="M1950" t="s">
        <v>5817</v>
      </c>
      <c r="N1950">
        <v>1.835</v>
      </c>
      <c r="O1950">
        <v>0</v>
      </c>
      <c r="P1950">
        <v>115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211.01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3004588</v>
      </c>
      <c r="B1951">
        <v>1</v>
      </c>
      <c r="C1951" t="s">
        <v>75</v>
      </c>
      <c r="D1951" t="s">
        <v>82</v>
      </c>
      <c r="E1951" t="s">
        <v>153</v>
      </c>
      <c r="F1951" t="s">
        <v>5818</v>
      </c>
      <c r="G1951" t="s">
        <v>136</v>
      </c>
      <c r="H1951" t="s">
        <v>58</v>
      </c>
      <c r="I1951" t="s">
        <v>129</v>
      </c>
      <c r="J1951" t="s">
        <v>130</v>
      </c>
      <c r="K1951" t="s">
        <v>137</v>
      </c>
      <c r="L1951" t="s">
        <v>5819</v>
      </c>
      <c r="M1951" t="s">
        <v>5820</v>
      </c>
      <c r="N1951">
        <v>5.9219999999999997</v>
      </c>
      <c r="O1951">
        <v>0</v>
      </c>
      <c r="P1951">
        <v>498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2949.13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3005185</v>
      </c>
      <c r="B1952">
        <v>1</v>
      </c>
      <c r="C1952" t="s">
        <v>75</v>
      </c>
      <c r="D1952" t="s">
        <v>74</v>
      </c>
      <c r="E1952" t="s">
        <v>140</v>
      </c>
      <c r="F1952" t="s">
        <v>2468</v>
      </c>
      <c r="G1952" t="s">
        <v>161</v>
      </c>
      <c r="H1952" t="s">
        <v>61</v>
      </c>
      <c r="I1952" t="s">
        <v>129</v>
      </c>
      <c r="J1952" t="s">
        <v>130</v>
      </c>
      <c r="K1952" t="s">
        <v>131</v>
      </c>
      <c r="L1952" t="s">
        <v>5821</v>
      </c>
      <c r="M1952" t="s">
        <v>5822</v>
      </c>
      <c r="N1952">
        <v>2.36</v>
      </c>
      <c r="O1952">
        <v>0</v>
      </c>
      <c r="P1952">
        <v>117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276.11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3005458</v>
      </c>
      <c r="B1953">
        <v>1</v>
      </c>
      <c r="C1953" t="s">
        <v>75</v>
      </c>
      <c r="D1953" t="s">
        <v>82</v>
      </c>
      <c r="E1953" t="s">
        <v>145</v>
      </c>
      <c r="F1953" t="s">
        <v>5823</v>
      </c>
      <c r="G1953" t="s">
        <v>147</v>
      </c>
      <c r="H1953" t="s">
        <v>61</v>
      </c>
      <c r="I1953" t="s">
        <v>129</v>
      </c>
      <c r="J1953" t="s">
        <v>130</v>
      </c>
      <c r="K1953" t="s">
        <v>131</v>
      </c>
      <c r="L1953" t="s">
        <v>5824</v>
      </c>
      <c r="M1953" t="s">
        <v>5825</v>
      </c>
      <c r="N1953">
        <v>2.5030000000000001</v>
      </c>
      <c r="O1953">
        <v>0</v>
      </c>
      <c r="P1953">
        <v>2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5.01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3007756</v>
      </c>
      <c r="B1954">
        <v>1</v>
      </c>
      <c r="C1954" t="s">
        <v>75</v>
      </c>
      <c r="D1954" t="s">
        <v>78</v>
      </c>
      <c r="E1954" t="s">
        <v>145</v>
      </c>
      <c r="F1954" t="s">
        <v>5826</v>
      </c>
      <c r="G1954" t="s">
        <v>147</v>
      </c>
      <c r="H1954" t="s">
        <v>61</v>
      </c>
      <c r="I1954" t="s">
        <v>129</v>
      </c>
      <c r="J1954" t="s">
        <v>130</v>
      </c>
      <c r="K1954" t="s">
        <v>131</v>
      </c>
      <c r="L1954" t="s">
        <v>5827</v>
      </c>
      <c r="M1954" t="s">
        <v>5828</v>
      </c>
      <c r="N1954">
        <v>1.2430000000000001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1.24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3009217</v>
      </c>
      <c r="B1955">
        <v>1</v>
      </c>
      <c r="C1955" t="s">
        <v>75</v>
      </c>
      <c r="D1955" t="s">
        <v>92</v>
      </c>
      <c r="E1955" t="s">
        <v>140</v>
      </c>
      <c r="F1955" t="s">
        <v>5829</v>
      </c>
      <c r="G1955" t="s">
        <v>142</v>
      </c>
      <c r="H1955" t="s">
        <v>61</v>
      </c>
      <c r="I1955" t="s">
        <v>129</v>
      </c>
      <c r="J1955" t="s">
        <v>130</v>
      </c>
      <c r="K1955" t="s">
        <v>131</v>
      </c>
      <c r="L1955" t="s">
        <v>5830</v>
      </c>
      <c r="M1955" t="s">
        <v>5831</v>
      </c>
      <c r="N1955">
        <v>1.099</v>
      </c>
      <c r="O1955">
        <v>0</v>
      </c>
      <c r="P1955">
        <v>35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38.47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3005275</v>
      </c>
      <c r="B1956">
        <v>1</v>
      </c>
      <c r="C1956" t="s">
        <v>75</v>
      </c>
      <c r="D1956" t="s">
        <v>81</v>
      </c>
      <c r="E1956" t="s">
        <v>140</v>
      </c>
      <c r="F1956" t="s">
        <v>202</v>
      </c>
      <c r="G1956" t="s">
        <v>142</v>
      </c>
      <c r="H1956" t="s">
        <v>61</v>
      </c>
      <c r="I1956" t="s">
        <v>129</v>
      </c>
      <c r="J1956" t="s">
        <v>130</v>
      </c>
      <c r="K1956" t="s">
        <v>131</v>
      </c>
      <c r="L1956" t="s">
        <v>5832</v>
      </c>
      <c r="M1956" t="s">
        <v>5833</v>
      </c>
      <c r="N1956">
        <v>2.681</v>
      </c>
      <c r="O1956">
        <v>0</v>
      </c>
      <c r="P1956">
        <v>32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85.8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3008807</v>
      </c>
      <c r="B1957">
        <v>1</v>
      </c>
      <c r="C1957" t="s">
        <v>75</v>
      </c>
      <c r="D1957" t="s">
        <v>84</v>
      </c>
      <c r="E1957" t="s">
        <v>164</v>
      </c>
      <c r="F1957" t="s">
        <v>5834</v>
      </c>
      <c r="G1957" t="s">
        <v>161</v>
      </c>
      <c r="H1957" t="s">
        <v>61</v>
      </c>
      <c r="I1957" t="s">
        <v>129</v>
      </c>
      <c r="J1957" t="s">
        <v>130</v>
      </c>
      <c r="K1957" t="s">
        <v>131</v>
      </c>
      <c r="L1957" t="s">
        <v>5835</v>
      </c>
      <c r="M1957" t="s">
        <v>5836</v>
      </c>
      <c r="N1957">
        <v>0.29099999999999998</v>
      </c>
      <c r="O1957">
        <v>0</v>
      </c>
      <c r="P1957">
        <v>18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5.25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3011089</v>
      </c>
      <c r="B1958">
        <v>1</v>
      </c>
      <c r="C1958" t="s">
        <v>75</v>
      </c>
      <c r="D1958" t="s">
        <v>97</v>
      </c>
      <c r="E1958" t="s">
        <v>140</v>
      </c>
      <c r="F1958" t="s">
        <v>5837</v>
      </c>
      <c r="G1958" t="s">
        <v>142</v>
      </c>
      <c r="H1958" t="s">
        <v>61</v>
      </c>
      <c r="I1958" t="s">
        <v>129</v>
      </c>
      <c r="J1958" t="s">
        <v>130</v>
      </c>
      <c r="K1958" t="s">
        <v>131</v>
      </c>
      <c r="L1958" t="s">
        <v>5838</v>
      </c>
      <c r="M1958" t="s">
        <v>5839</v>
      </c>
      <c r="N1958">
        <v>3.7959999999999998</v>
      </c>
      <c r="O1958">
        <v>0</v>
      </c>
      <c r="P1958">
        <v>28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106.3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3008480</v>
      </c>
      <c r="B1959">
        <v>1</v>
      </c>
      <c r="C1959" t="s">
        <v>106</v>
      </c>
      <c r="D1959" t="s">
        <v>115</v>
      </c>
      <c r="E1959" t="s">
        <v>126</v>
      </c>
      <c r="F1959" t="s">
        <v>5840</v>
      </c>
      <c r="G1959" t="s">
        <v>128</v>
      </c>
      <c r="H1959" t="s">
        <v>58</v>
      </c>
      <c r="I1959" t="s">
        <v>129</v>
      </c>
      <c r="J1959" t="s">
        <v>130</v>
      </c>
      <c r="K1959" t="s">
        <v>131</v>
      </c>
      <c r="L1959" t="s">
        <v>5841</v>
      </c>
      <c r="M1959" t="s">
        <v>5842</v>
      </c>
      <c r="N1959">
        <v>0.61899999999999999</v>
      </c>
      <c r="O1959">
        <v>10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6.19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3009599</v>
      </c>
      <c r="B1960">
        <v>1</v>
      </c>
      <c r="C1960" t="s">
        <v>106</v>
      </c>
      <c r="D1960" t="s">
        <v>121</v>
      </c>
      <c r="E1960" t="s">
        <v>134</v>
      </c>
      <c r="F1960" t="s">
        <v>5843</v>
      </c>
      <c r="G1960" t="s">
        <v>128</v>
      </c>
      <c r="H1960" t="s">
        <v>58</v>
      </c>
      <c r="I1960" t="s">
        <v>129</v>
      </c>
      <c r="J1960" t="s">
        <v>130</v>
      </c>
      <c r="K1960" t="s">
        <v>131</v>
      </c>
      <c r="L1960" t="s">
        <v>5844</v>
      </c>
      <c r="M1960" t="s">
        <v>5845</v>
      </c>
      <c r="N1960">
        <v>0.35899999999999999</v>
      </c>
      <c r="O1960">
        <v>21</v>
      </c>
      <c r="P1960">
        <v>0</v>
      </c>
      <c r="Q1960">
        <v>115</v>
      </c>
      <c r="R1960">
        <v>1695</v>
      </c>
      <c r="S1960">
        <v>0</v>
      </c>
      <c r="T1960">
        <v>0</v>
      </c>
      <c r="U1960">
        <v>7.54</v>
      </c>
      <c r="V1960">
        <v>0</v>
      </c>
      <c r="W1960">
        <v>41.3</v>
      </c>
      <c r="X1960">
        <v>608.79</v>
      </c>
      <c r="Y1960">
        <v>0</v>
      </c>
      <c r="Z1960">
        <v>0</v>
      </c>
    </row>
    <row r="1961" spans="1:26" x14ac:dyDescent="0.3">
      <c r="A1961">
        <v>3008527</v>
      </c>
      <c r="B1961">
        <v>1</v>
      </c>
      <c r="C1961" t="s">
        <v>75</v>
      </c>
      <c r="D1961" t="s">
        <v>95</v>
      </c>
      <c r="E1961" t="s">
        <v>145</v>
      </c>
      <c r="F1961" t="s">
        <v>5846</v>
      </c>
      <c r="G1961" t="s">
        <v>256</v>
      </c>
      <c r="H1961" t="s">
        <v>61</v>
      </c>
      <c r="I1961" t="s">
        <v>129</v>
      </c>
      <c r="J1961" t="s">
        <v>130</v>
      </c>
      <c r="K1961" t="s">
        <v>131</v>
      </c>
      <c r="L1961" t="s">
        <v>5847</v>
      </c>
      <c r="M1961" t="s">
        <v>5848</v>
      </c>
      <c r="N1961">
        <v>1.9039999999999999</v>
      </c>
      <c r="O1961">
        <v>0</v>
      </c>
      <c r="P1961">
        <v>32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60.92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3011384</v>
      </c>
      <c r="B1962">
        <v>1</v>
      </c>
      <c r="C1962" t="s">
        <v>106</v>
      </c>
      <c r="D1962" t="s">
        <v>107</v>
      </c>
      <c r="E1962" t="s">
        <v>140</v>
      </c>
      <c r="F1962" t="s">
        <v>5849</v>
      </c>
      <c r="G1962" t="s">
        <v>142</v>
      </c>
      <c r="H1962" t="s">
        <v>61</v>
      </c>
      <c r="I1962" t="s">
        <v>129</v>
      </c>
      <c r="J1962" t="s">
        <v>130</v>
      </c>
      <c r="K1962" t="s">
        <v>131</v>
      </c>
      <c r="L1962" t="s">
        <v>5850</v>
      </c>
      <c r="M1962" t="s">
        <v>5851</v>
      </c>
      <c r="N1962">
        <v>3.0489999999999999</v>
      </c>
      <c r="O1962">
        <v>0</v>
      </c>
      <c r="P1962">
        <v>42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128.07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3008378</v>
      </c>
      <c r="B1963">
        <v>1</v>
      </c>
      <c r="C1963" t="s">
        <v>75</v>
      </c>
      <c r="D1963" t="s">
        <v>81</v>
      </c>
      <c r="E1963" t="s">
        <v>140</v>
      </c>
      <c r="F1963" t="s">
        <v>3595</v>
      </c>
      <c r="G1963" t="s">
        <v>192</v>
      </c>
      <c r="H1963" t="s">
        <v>61</v>
      </c>
      <c r="I1963" t="s">
        <v>129</v>
      </c>
      <c r="J1963" t="s">
        <v>130</v>
      </c>
      <c r="K1963" t="s">
        <v>137</v>
      </c>
      <c r="L1963" t="s">
        <v>5852</v>
      </c>
      <c r="M1963" t="s">
        <v>5853</v>
      </c>
      <c r="N1963">
        <v>7.0990000000000002</v>
      </c>
      <c r="O1963">
        <v>0</v>
      </c>
      <c r="P1963">
        <v>39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276.87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3006829</v>
      </c>
      <c r="B1964">
        <v>1</v>
      </c>
      <c r="C1964" t="s">
        <v>106</v>
      </c>
      <c r="D1964" t="s">
        <v>108</v>
      </c>
      <c r="E1964" t="s">
        <v>145</v>
      </c>
      <c r="F1964" t="s">
        <v>5854</v>
      </c>
      <c r="G1964" t="s">
        <v>256</v>
      </c>
      <c r="H1964" t="s">
        <v>61</v>
      </c>
      <c r="I1964" t="s">
        <v>129</v>
      </c>
      <c r="J1964" t="s">
        <v>130</v>
      </c>
      <c r="K1964" t="s">
        <v>131</v>
      </c>
      <c r="L1964" t="s">
        <v>5855</v>
      </c>
      <c r="M1964" t="s">
        <v>5856</v>
      </c>
      <c r="N1964">
        <v>1.111</v>
      </c>
      <c r="O1964">
        <v>0</v>
      </c>
      <c r="P1964">
        <v>4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4.45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3005355</v>
      </c>
      <c r="B1965">
        <v>1</v>
      </c>
      <c r="C1965" t="s">
        <v>75</v>
      </c>
      <c r="D1965" t="s">
        <v>81</v>
      </c>
      <c r="E1965" t="s">
        <v>140</v>
      </c>
      <c r="F1965" t="s">
        <v>5857</v>
      </c>
      <c r="G1965" t="s">
        <v>161</v>
      </c>
      <c r="H1965" t="s">
        <v>61</v>
      </c>
      <c r="I1965" t="s">
        <v>129</v>
      </c>
      <c r="J1965" t="s">
        <v>130</v>
      </c>
      <c r="K1965" t="s">
        <v>131</v>
      </c>
      <c r="L1965" t="s">
        <v>5858</v>
      </c>
      <c r="M1965" t="s">
        <v>5859</v>
      </c>
      <c r="N1965">
        <v>2.1080000000000001</v>
      </c>
      <c r="O1965">
        <v>0</v>
      </c>
      <c r="P1965">
        <v>104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219.23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3007932</v>
      </c>
      <c r="B1966">
        <v>2</v>
      </c>
      <c r="C1966" t="s">
        <v>75</v>
      </c>
      <c r="D1966" t="s">
        <v>98</v>
      </c>
      <c r="E1966" t="s">
        <v>153</v>
      </c>
      <c r="F1966" t="s">
        <v>5860</v>
      </c>
      <c r="G1966" t="s">
        <v>128</v>
      </c>
      <c r="H1966" t="s">
        <v>58</v>
      </c>
      <c r="I1966" t="s">
        <v>129</v>
      </c>
      <c r="J1966" t="s">
        <v>130</v>
      </c>
      <c r="K1966" t="s">
        <v>131</v>
      </c>
      <c r="L1966" t="s">
        <v>5861</v>
      </c>
      <c r="M1966" t="s">
        <v>5862</v>
      </c>
      <c r="N1966">
        <v>1.0880000000000001</v>
      </c>
      <c r="O1966">
        <v>4</v>
      </c>
      <c r="P1966">
        <v>824</v>
      </c>
      <c r="Q1966">
        <v>0</v>
      </c>
      <c r="R1966">
        <v>0</v>
      </c>
      <c r="S1966">
        <v>0</v>
      </c>
      <c r="T1966">
        <v>0</v>
      </c>
      <c r="U1966">
        <v>4.3499999999999996</v>
      </c>
      <c r="V1966">
        <v>896.66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3007995</v>
      </c>
      <c r="B1967">
        <v>1</v>
      </c>
      <c r="C1967" t="s">
        <v>106</v>
      </c>
      <c r="D1967" t="s">
        <v>108</v>
      </c>
      <c r="E1967" t="s">
        <v>153</v>
      </c>
      <c r="F1967" t="s">
        <v>5863</v>
      </c>
      <c r="G1967" t="s">
        <v>128</v>
      </c>
      <c r="H1967" t="s">
        <v>58</v>
      </c>
      <c r="I1967" t="s">
        <v>129</v>
      </c>
      <c r="J1967" t="s">
        <v>130</v>
      </c>
      <c r="K1967" t="s">
        <v>131</v>
      </c>
      <c r="L1967" t="s">
        <v>5864</v>
      </c>
      <c r="M1967" t="s">
        <v>5865</v>
      </c>
      <c r="N1967">
        <v>0.86099999999999999</v>
      </c>
      <c r="O1967">
        <v>13</v>
      </c>
      <c r="P1967">
        <v>1582</v>
      </c>
      <c r="Q1967">
        <v>0</v>
      </c>
      <c r="R1967">
        <v>0</v>
      </c>
      <c r="S1967">
        <v>0</v>
      </c>
      <c r="T1967">
        <v>0</v>
      </c>
      <c r="U1967">
        <v>11.19</v>
      </c>
      <c r="V1967">
        <v>1361.84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3005795</v>
      </c>
      <c r="B1968">
        <v>1</v>
      </c>
      <c r="C1968" t="s">
        <v>106</v>
      </c>
      <c r="D1968" t="s">
        <v>118</v>
      </c>
      <c r="E1968" t="s">
        <v>140</v>
      </c>
      <c r="F1968" t="s">
        <v>5866</v>
      </c>
      <c r="G1968" t="s">
        <v>161</v>
      </c>
      <c r="H1968" t="s">
        <v>61</v>
      </c>
      <c r="I1968" t="s">
        <v>129</v>
      </c>
      <c r="J1968" t="s">
        <v>130</v>
      </c>
      <c r="K1968" t="s">
        <v>131</v>
      </c>
      <c r="L1968" t="s">
        <v>5867</v>
      </c>
      <c r="M1968" t="s">
        <v>5868</v>
      </c>
      <c r="N1968">
        <v>1.31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56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73.37</v>
      </c>
    </row>
    <row r="1969" spans="1:26" x14ac:dyDescent="0.3">
      <c r="A1969">
        <v>3005730</v>
      </c>
      <c r="B1969">
        <v>1</v>
      </c>
      <c r="C1969" t="s">
        <v>75</v>
      </c>
      <c r="D1969" t="s">
        <v>96</v>
      </c>
      <c r="E1969" t="s">
        <v>140</v>
      </c>
      <c r="F1969" t="s">
        <v>5869</v>
      </c>
      <c r="G1969" t="s">
        <v>142</v>
      </c>
      <c r="H1969" t="s">
        <v>61</v>
      </c>
      <c r="I1969" t="s">
        <v>129</v>
      </c>
      <c r="J1969" t="s">
        <v>130</v>
      </c>
      <c r="K1969" t="s">
        <v>131</v>
      </c>
      <c r="L1969" t="s">
        <v>5870</v>
      </c>
      <c r="M1969" t="s">
        <v>5871</v>
      </c>
      <c r="N1969">
        <v>1.798</v>
      </c>
      <c r="O1969">
        <v>0</v>
      </c>
      <c r="P1969">
        <v>79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142.08000000000001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3005374</v>
      </c>
      <c r="B1970">
        <v>1</v>
      </c>
      <c r="C1970" t="s">
        <v>106</v>
      </c>
      <c r="D1970" t="s">
        <v>120</v>
      </c>
      <c r="E1970" t="s">
        <v>126</v>
      </c>
      <c r="F1970" t="s">
        <v>2820</v>
      </c>
      <c r="G1970" t="s">
        <v>136</v>
      </c>
      <c r="H1970" t="s">
        <v>58</v>
      </c>
      <c r="I1970" t="s">
        <v>129</v>
      </c>
      <c r="J1970" t="s">
        <v>130</v>
      </c>
      <c r="K1970" t="s">
        <v>137</v>
      </c>
      <c r="L1970" t="s">
        <v>5872</v>
      </c>
      <c r="M1970" t="s">
        <v>5873</v>
      </c>
      <c r="N1970">
        <v>7.6580000000000004</v>
      </c>
      <c r="O1970">
        <v>203</v>
      </c>
      <c r="P1970">
        <v>138</v>
      </c>
      <c r="Q1970">
        <v>0</v>
      </c>
      <c r="R1970">
        <v>0</v>
      </c>
      <c r="S1970">
        <v>0</v>
      </c>
      <c r="T1970">
        <v>0</v>
      </c>
      <c r="U1970">
        <v>1554.59</v>
      </c>
      <c r="V1970">
        <v>1056.81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3005488</v>
      </c>
      <c r="B1971">
        <v>1</v>
      </c>
      <c r="C1971" t="s">
        <v>106</v>
      </c>
      <c r="D1971" t="s">
        <v>120</v>
      </c>
      <c r="E1971" t="s">
        <v>140</v>
      </c>
      <c r="F1971" t="s">
        <v>5874</v>
      </c>
      <c r="G1971" t="s">
        <v>142</v>
      </c>
      <c r="H1971" t="s">
        <v>61</v>
      </c>
      <c r="I1971" t="s">
        <v>129</v>
      </c>
      <c r="J1971" t="s">
        <v>130</v>
      </c>
      <c r="K1971" t="s">
        <v>131</v>
      </c>
      <c r="L1971" t="s">
        <v>5875</v>
      </c>
      <c r="M1971" t="s">
        <v>5876</v>
      </c>
      <c r="N1971">
        <v>2.0569999999999999</v>
      </c>
      <c r="O1971">
        <v>0</v>
      </c>
      <c r="P1971">
        <v>22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45.26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3003201</v>
      </c>
      <c r="B1972">
        <v>1</v>
      </c>
      <c r="C1972" t="s">
        <v>106</v>
      </c>
      <c r="D1972" t="s">
        <v>122</v>
      </c>
      <c r="E1972" t="s">
        <v>153</v>
      </c>
      <c r="F1972" t="s">
        <v>5877</v>
      </c>
      <c r="G1972" t="s">
        <v>128</v>
      </c>
      <c r="H1972" t="s">
        <v>58</v>
      </c>
      <c r="I1972" t="s">
        <v>129</v>
      </c>
      <c r="J1972" t="s">
        <v>130</v>
      </c>
      <c r="K1972" t="s">
        <v>131</v>
      </c>
      <c r="L1972" t="s">
        <v>5878</v>
      </c>
      <c r="M1972" t="s">
        <v>5879</v>
      </c>
      <c r="N1972">
        <v>1.135</v>
      </c>
      <c r="O1972">
        <v>0</v>
      </c>
      <c r="P1972">
        <v>761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863.49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3007443</v>
      </c>
      <c r="B1973">
        <v>1</v>
      </c>
      <c r="C1973" t="s">
        <v>75</v>
      </c>
      <c r="D1973" t="s">
        <v>81</v>
      </c>
      <c r="E1973" t="s">
        <v>164</v>
      </c>
      <c r="F1973" t="s">
        <v>5880</v>
      </c>
      <c r="G1973" t="s">
        <v>185</v>
      </c>
      <c r="H1973" t="s">
        <v>61</v>
      </c>
      <c r="I1973" t="s">
        <v>129</v>
      </c>
      <c r="J1973" t="s">
        <v>130</v>
      </c>
      <c r="K1973" t="s">
        <v>131</v>
      </c>
      <c r="L1973" t="s">
        <v>5881</v>
      </c>
      <c r="M1973" t="s">
        <v>5882</v>
      </c>
      <c r="N1973">
        <v>1.57</v>
      </c>
      <c r="O1973">
        <v>0</v>
      </c>
      <c r="P1973">
        <v>59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92.64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3008413</v>
      </c>
      <c r="B1974">
        <v>1</v>
      </c>
      <c r="C1974" t="s">
        <v>75</v>
      </c>
      <c r="D1974" t="s">
        <v>83</v>
      </c>
      <c r="E1974" t="s">
        <v>153</v>
      </c>
      <c r="F1974" t="s">
        <v>5679</v>
      </c>
      <c r="G1974" t="s">
        <v>161</v>
      </c>
      <c r="H1974" t="s">
        <v>58</v>
      </c>
      <c r="I1974" t="s">
        <v>129</v>
      </c>
      <c r="J1974" t="s">
        <v>130</v>
      </c>
      <c r="K1974" t="s">
        <v>131</v>
      </c>
      <c r="L1974" t="s">
        <v>5883</v>
      </c>
      <c r="M1974" t="s">
        <v>5884</v>
      </c>
      <c r="N1974">
        <v>0.996</v>
      </c>
      <c r="O1974">
        <v>0</v>
      </c>
      <c r="P1974">
        <v>0</v>
      </c>
      <c r="Q1974">
        <v>3</v>
      </c>
      <c r="R1974">
        <v>300</v>
      </c>
      <c r="S1974">
        <v>0</v>
      </c>
      <c r="T1974">
        <v>0</v>
      </c>
      <c r="U1974">
        <v>0</v>
      </c>
      <c r="V1974">
        <v>0</v>
      </c>
      <c r="W1974">
        <v>2.99</v>
      </c>
      <c r="X1974">
        <v>298.92</v>
      </c>
      <c r="Y1974">
        <v>0</v>
      </c>
      <c r="Z1974">
        <v>0</v>
      </c>
    </row>
    <row r="1975" spans="1:26" x14ac:dyDescent="0.3">
      <c r="A1975">
        <v>3007576</v>
      </c>
      <c r="B1975">
        <v>1</v>
      </c>
      <c r="C1975" t="s">
        <v>75</v>
      </c>
      <c r="D1975" t="s">
        <v>86</v>
      </c>
      <c r="E1975" t="s">
        <v>140</v>
      </c>
      <c r="F1975" t="s">
        <v>5885</v>
      </c>
      <c r="G1975" t="s">
        <v>161</v>
      </c>
      <c r="H1975" t="s">
        <v>61</v>
      </c>
      <c r="I1975" t="s">
        <v>129</v>
      </c>
      <c r="J1975" t="s">
        <v>130</v>
      </c>
      <c r="K1975" t="s">
        <v>131</v>
      </c>
      <c r="L1975" t="s">
        <v>5886</v>
      </c>
      <c r="M1975" t="s">
        <v>5887</v>
      </c>
      <c r="N1975">
        <v>0.621</v>
      </c>
      <c r="O1975">
        <v>0</v>
      </c>
      <c r="P1975">
        <v>171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106.13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3004689</v>
      </c>
      <c r="B1976">
        <v>1</v>
      </c>
      <c r="C1976" t="s">
        <v>75</v>
      </c>
      <c r="D1976" t="s">
        <v>81</v>
      </c>
      <c r="E1976" t="s">
        <v>164</v>
      </c>
      <c r="F1976" t="s">
        <v>5888</v>
      </c>
      <c r="G1976" t="s">
        <v>192</v>
      </c>
      <c r="H1976" t="s">
        <v>61</v>
      </c>
      <c r="I1976" t="s">
        <v>129</v>
      </c>
      <c r="J1976" t="s">
        <v>130</v>
      </c>
      <c r="K1976" t="s">
        <v>137</v>
      </c>
      <c r="L1976" t="s">
        <v>5889</v>
      </c>
      <c r="M1976" t="s">
        <v>5890</v>
      </c>
      <c r="N1976">
        <v>1.2889999999999999</v>
      </c>
      <c r="O1976">
        <v>0</v>
      </c>
      <c r="P1976">
        <v>101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130.18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3006992</v>
      </c>
      <c r="B1977">
        <v>1</v>
      </c>
      <c r="C1977" t="s">
        <v>75</v>
      </c>
      <c r="D1977" t="s">
        <v>93</v>
      </c>
      <c r="E1977" t="s">
        <v>145</v>
      </c>
      <c r="F1977" t="s">
        <v>5891</v>
      </c>
      <c r="G1977" t="s">
        <v>256</v>
      </c>
      <c r="H1977" t="s">
        <v>61</v>
      </c>
      <c r="I1977" t="s">
        <v>129</v>
      </c>
      <c r="J1977" t="s">
        <v>130</v>
      </c>
      <c r="K1977" t="s">
        <v>131</v>
      </c>
      <c r="L1977" t="s">
        <v>5892</v>
      </c>
      <c r="M1977" t="s">
        <v>5893</v>
      </c>
      <c r="N1977">
        <v>1.224</v>
      </c>
      <c r="O1977">
        <v>0</v>
      </c>
      <c r="P1977">
        <v>0</v>
      </c>
      <c r="Q1977">
        <v>0</v>
      </c>
      <c r="R1977">
        <v>4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4.9000000000000004</v>
      </c>
      <c r="Y1977">
        <v>0</v>
      </c>
      <c r="Z1977">
        <v>0</v>
      </c>
    </row>
    <row r="1978" spans="1:26" x14ac:dyDescent="0.3">
      <c r="A1978">
        <v>3005305</v>
      </c>
      <c r="B1978">
        <v>1</v>
      </c>
      <c r="C1978" t="s">
        <v>106</v>
      </c>
      <c r="D1978" t="s">
        <v>122</v>
      </c>
      <c r="E1978" t="s">
        <v>145</v>
      </c>
      <c r="F1978" t="s">
        <v>5894</v>
      </c>
      <c r="G1978" t="s">
        <v>378</v>
      </c>
      <c r="H1978" t="s">
        <v>61</v>
      </c>
      <c r="I1978" t="s">
        <v>129</v>
      </c>
      <c r="J1978" t="s">
        <v>59</v>
      </c>
      <c r="K1978" t="s">
        <v>131</v>
      </c>
      <c r="L1978" t="s">
        <v>5895</v>
      </c>
      <c r="M1978" t="s">
        <v>5896</v>
      </c>
      <c r="N1978">
        <v>1.956</v>
      </c>
      <c r="O1978">
        <v>0</v>
      </c>
      <c r="P1978">
        <v>3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5.87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3007917</v>
      </c>
      <c r="B1979">
        <v>1</v>
      </c>
      <c r="C1979" t="s">
        <v>75</v>
      </c>
      <c r="D1979" t="s">
        <v>100</v>
      </c>
      <c r="E1979" t="s">
        <v>221</v>
      </c>
      <c r="F1979" t="s">
        <v>5897</v>
      </c>
      <c r="G1979" t="s">
        <v>128</v>
      </c>
      <c r="H1979" t="s">
        <v>58</v>
      </c>
      <c r="I1979" t="s">
        <v>129</v>
      </c>
      <c r="J1979" t="s">
        <v>130</v>
      </c>
      <c r="K1979" t="s">
        <v>131</v>
      </c>
      <c r="L1979" t="s">
        <v>5898</v>
      </c>
      <c r="M1979" t="s">
        <v>5899</v>
      </c>
      <c r="N1979">
        <v>0.497</v>
      </c>
      <c r="O1979">
        <v>2</v>
      </c>
      <c r="P1979">
        <v>72</v>
      </c>
      <c r="Q1979">
        <v>0</v>
      </c>
      <c r="R1979">
        <v>0</v>
      </c>
      <c r="S1979">
        <v>0</v>
      </c>
      <c r="T1979">
        <v>0</v>
      </c>
      <c r="U1979">
        <v>0.99</v>
      </c>
      <c r="V1979">
        <v>35.76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3012108</v>
      </c>
      <c r="B1980">
        <v>1</v>
      </c>
      <c r="C1980" t="s">
        <v>75</v>
      </c>
      <c r="D1980" t="s">
        <v>83</v>
      </c>
      <c r="E1980" t="s">
        <v>145</v>
      </c>
      <c r="F1980" t="s">
        <v>5900</v>
      </c>
      <c r="G1980" t="s">
        <v>206</v>
      </c>
      <c r="H1980" t="s">
        <v>61</v>
      </c>
      <c r="I1980" t="s">
        <v>129</v>
      </c>
      <c r="J1980" t="s">
        <v>130</v>
      </c>
      <c r="K1980" t="s">
        <v>131</v>
      </c>
      <c r="L1980" t="s">
        <v>5901</v>
      </c>
      <c r="M1980" t="s">
        <v>5902</v>
      </c>
      <c r="N1980">
        <v>8.8539999999999992</v>
      </c>
      <c r="O1980">
        <v>0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8.85</v>
      </c>
      <c r="Y1980">
        <v>0</v>
      </c>
      <c r="Z1980">
        <v>0</v>
      </c>
    </row>
    <row r="1981" spans="1:26" x14ac:dyDescent="0.3">
      <c r="A1981">
        <v>3007392</v>
      </c>
      <c r="B1981">
        <v>1</v>
      </c>
      <c r="C1981" t="s">
        <v>106</v>
      </c>
      <c r="D1981" t="s">
        <v>115</v>
      </c>
      <c r="E1981" t="s">
        <v>169</v>
      </c>
      <c r="F1981" t="s">
        <v>5903</v>
      </c>
      <c r="G1981" t="s">
        <v>171</v>
      </c>
      <c r="H1981" t="s">
        <v>61</v>
      </c>
      <c r="I1981" t="s">
        <v>129</v>
      </c>
      <c r="J1981" t="s">
        <v>130</v>
      </c>
      <c r="K1981" t="s">
        <v>131</v>
      </c>
      <c r="L1981" t="s">
        <v>5904</v>
      </c>
      <c r="M1981" t="s">
        <v>5905</v>
      </c>
      <c r="N1981">
        <v>1.587</v>
      </c>
      <c r="O1981">
        <v>0</v>
      </c>
      <c r="P1981">
        <v>39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61.88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3006828</v>
      </c>
      <c r="B1982">
        <v>1</v>
      </c>
      <c r="C1982" t="s">
        <v>106</v>
      </c>
      <c r="D1982" t="s">
        <v>108</v>
      </c>
      <c r="E1982" t="s">
        <v>169</v>
      </c>
      <c r="F1982" t="s">
        <v>3223</v>
      </c>
      <c r="G1982" t="s">
        <v>171</v>
      </c>
      <c r="H1982" t="s">
        <v>61</v>
      </c>
      <c r="I1982" t="s">
        <v>129</v>
      </c>
      <c r="J1982" t="s">
        <v>130</v>
      </c>
      <c r="K1982" t="s">
        <v>131</v>
      </c>
      <c r="L1982" t="s">
        <v>5906</v>
      </c>
      <c r="M1982" t="s">
        <v>5907</v>
      </c>
      <c r="N1982">
        <v>2.6480000000000001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34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90.03</v>
      </c>
    </row>
    <row r="1983" spans="1:26" x14ac:dyDescent="0.3">
      <c r="A1983">
        <v>3010203</v>
      </c>
      <c r="B1983">
        <v>1</v>
      </c>
      <c r="C1983" t="s">
        <v>75</v>
      </c>
      <c r="D1983" t="s">
        <v>95</v>
      </c>
      <c r="E1983" t="s">
        <v>164</v>
      </c>
      <c r="F1983" t="s">
        <v>5908</v>
      </c>
      <c r="G1983" t="s">
        <v>1382</v>
      </c>
      <c r="H1983" t="s">
        <v>61</v>
      </c>
      <c r="I1983" t="s">
        <v>129</v>
      </c>
      <c r="J1983" t="s">
        <v>130</v>
      </c>
      <c r="K1983" t="s">
        <v>131</v>
      </c>
      <c r="L1983" t="s">
        <v>5909</v>
      </c>
      <c r="M1983" t="s">
        <v>5910</v>
      </c>
      <c r="N1983">
        <v>0.79100000000000004</v>
      </c>
      <c r="O1983">
        <v>0</v>
      </c>
      <c r="P1983">
        <v>7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5.54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3004587</v>
      </c>
      <c r="B1984">
        <v>1</v>
      </c>
      <c r="C1984" t="s">
        <v>75</v>
      </c>
      <c r="D1984" t="s">
        <v>95</v>
      </c>
      <c r="E1984" t="s">
        <v>164</v>
      </c>
      <c r="F1984" t="s">
        <v>5911</v>
      </c>
      <c r="G1984" t="s">
        <v>142</v>
      </c>
      <c r="H1984" t="s">
        <v>61</v>
      </c>
      <c r="I1984" t="s">
        <v>129</v>
      </c>
      <c r="J1984" t="s">
        <v>130</v>
      </c>
      <c r="K1984" t="s">
        <v>131</v>
      </c>
      <c r="L1984" t="s">
        <v>5912</v>
      </c>
      <c r="M1984" t="s">
        <v>5913</v>
      </c>
      <c r="N1984">
        <v>4.8360000000000003</v>
      </c>
      <c r="O1984">
        <v>0</v>
      </c>
      <c r="P1984">
        <v>31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149.9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3007405</v>
      </c>
      <c r="B1985">
        <v>1</v>
      </c>
      <c r="C1985" t="s">
        <v>75</v>
      </c>
      <c r="D1985" t="s">
        <v>104</v>
      </c>
      <c r="E1985" t="s">
        <v>153</v>
      </c>
      <c r="F1985" t="s">
        <v>5914</v>
      </c>
      <c r="G1985" t="s">
        <v>192</v>
      </c>
      <c r="H1985" t="s">
        <v>58</v>
      </c>
      <c r="I1985" t="s">
        <v>129</v>
      </c>
      <c r="J1985" t="s">
        <v>130</v>
      </c>
      <c r="K1985" t="s">
        <v>137</v>
      </c>
      <c r="L1985" t="s">
        <v>5915</v>
      </c>
      <c r="M1985" t="s">
        <v>5916</v>
      </c>
      <c r="N1985">
        <v>0.79100000000000004</v>
      </c>
      <c r="O1985">
        <v>24</v>
      </c>
      <c r="P1985">
        <v>2473</v>
      </c>
      <c r="Q1985">
        <v>0</v>
      </c>
      <c r="R1985">
        <v>0</v>
      </c>
      <c r="S1985">
        <v>0</v>
      </c>
      <c r="T1985">
        <v>0</v>
      </c>
      <c r="U1985">
        <v>18.97</v>
      </c>
      <c r="V1985">
        <v>1955.04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3006869</v>
      </c>
      <c r="B1986">
        <v>1</v>
      </c>
      <c r="C1986" t="s">
        <v>106</v>
      </c>
      <c r="D1986" t="s">
        <v>121</v>
      </c>
      <c r="E1986" t="s">
        <v>153</v>
      </c>
      <c r="F1986" t="s">
        <v>5917</v>
      </c>
      <c r="G1986" t="s">
        <v>128</v>
      </c>
      <c r="H1986" t="s">
        <v>58</v>
      </c>
      <c r="I1986" t="s">
        <v>129</v>
      </c>
      <c r="J1986" t="s">
        <v>130</v>
      </c>
      <c r="K1986" t="s">
        <v>131</v>
      </c>
      <c r="L1986" t="s">
        <v>5918</v>
      </c>
      <c r="M1986" t="s">
        <v>5919</v>
      </c>
      <c r="N1986">
        <v>0.432</v>
      </c>
      <c r="O1986">
        <v>0</v>
      </c>
      <c r="P1986">
        <v>590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254.99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3007764</v>
      </c>
      <c r="B1987">
        <v>1</v>
      </c>
      <c r="C1987" t="s">
        <v>75</v>
      </c>
      <c r="D1987" t="s">
        <v>83</v>
      </c>
      <c r="E1987" t="s">
        <v>126</v>
      </c>
      <c r="F1987" t="s">
        <v>5355</v>
      </c>
      <c r="G1987" t="s">
        <v>128</v>
      </c>
      <c r="H1987" t="s">
        <v>58</v>
      </c>
      <c r="I1987" t="s">
        <v>129</v>
      </c>
      <c r="J1987" t="s">
        <v>130</v>
      </c>
      <c r="K1987" t="s">
        <v>131</v>
      </c>
      <c r="L1987" t="s">
        <v>5920</v>
      </c>
      <c r="M1987" t="s">
        <v>5921</v>
      </c>
      <c r="N1987">
        <v>1</v>
      </c>
      <c r="O1987">
        <v>0</v>
      </c>
      <c r="P1987">
        <v>0</v>
      </c>
      <c r="Q1987">
        <v>0</v>
      </c>
      <c r="R1987">
        <v>0</v>
      </c>
      <c r="S1987">
        <v>25</v>
      </c>
      <c r="T1987">
        <v>405</v>
      </c>
      <c r="U1987">
        <v>0</v>
      </c>
      <c r="V1987">
        <v>0</v>
      </c>
      <c r="W1987">
        <v>0</v>
      </c>
      <c r="X1987">
        <v>0</v>
      </c>
      <c r="Y1987">
        <v>24.99</v>
      </c>
      <c r="Z1987">
        <v>404.88</v>
      </c>
    </row>
    <row r="1988" spans="1:26" x14ac:dyDescent="0.3">
      <c r="A1988">
        <v>3005253</v>
      </c>
      <c r="B1988">
        <v>1</v>
      </c>
      <c r="C1988" t="s">
        <v>106</v>
      </c>
      <c r="D1988" t="s">
        <v>107</v>
      </c>
      <c r="E1988" t="s">
        <v>153</v>
      </c>
      <c r="F1988" t="s">
        <v>5922</v>
      </c>
      <c r="G1988" t="s">
        <v>374</v>
      </c>
      <c r="H1988" t="s">
        <v>58</v>
      </c>
      <c r="I1988" t="s">
        <v>129</v>
      </c>
      <c r="J1988" t="s">
        <v>130</v>
      </c>
      <c r="K1988" t="s">
        <v>137</v>
      </c>
      <c r="L1988" t="s">
        <v>5923</v>
      </c>
      <c r="M1988" t="s">
        <v>5924</v>
      </c>
      <c r="N1988">
        <v>0.22500000000000001</v>
      </c>
      <c r="O1988">
        <v>42</v>
      </c>
      <c r="P1988">
        <v>349</v>
      </c>
      <c r="Q1988">
        <v>0</v>
      </c>
      <c r="R1988">
        <v>0</v>
      </c>
      <c r="S1988">
        <v>0</v>
      </c>
      <c r="T1988">
        <v>0</v>
      </c>
      <c r="U1988">
        <v>9.44</v>
      </c>
      <c r="V1988">
        <v>78.430000000000007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3005313</v>
      </c>
      <c r="B1989">
        <v>1</v>
      </c>
      <c r="C1989" t="s">
        <v>106</v>
      </c>
      <c r="D1989" t="s">
        <v>119</v>
      </c>
      <c r="E1989" t="s">
        <v>126</v>
      </c>
      <c r="F1989" t="s">
        <v>5925</v>
      </c>
      <c r="G1989" t="s">
        <v>128</v>
      </c>
      <c r="H1989" t="s">
        <v>58</v>
      </c>
      <c r="I1989" t="s">
        <v>129</v>
      </c>
      <c r="J1989" t="s">
        <v>130</v>
      </c>
      <c r="K1989" t="s">
        <v>131</v>
      </c>
      <c r="L1989" t="s">
        <v>5926</v>
      </c>
      <c r="M1989" t="s">
        <v>5927</v>
      </c>
      <c r="N1989">
        <v>1.0029999999999999</v>
      </c>
      <c r="O1989">
        <v>4</v>
      </c>
      <c r="P1989">
        <v>19</v>
      </c>
      <c r="Q1989">
        <v>0</v>
      </c>
      <c r="R1989">
        <v>0</v>
      </c>
      <c r="S1989">
        <v>0</v>
      </c>
      <c r="T1989">
        <v>0</v>
      </c>
      <c r="U1989">
        <v>4.01</v>
      </c>
      <c r="V1989">
        <v>19.059999999999999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3007954</v>
      </c>
      <c r="B1990">
        <v>1</v>
      </c>
      <c r="C1990" t="s">
        <v>75</v>
      </c>
      <c r="D1990" t="s">
        <v>78</v>
      </c>
      <c r="E1990" t="s">
        <v>140</v>
      </c>
      <c r="F1990" t="s">
        <v>5928</v>
      </c>
      <c r="G1990" t="s">
        <v>142</v>
      </c>
      <c r="H1990" t="s">
        <v>61</v>
      </c>
      <c r="I1990" t="s">
        <v>129</v>
      </c>
      <c r="J1990" t="s">
        <v>130</v>
      </c>
      <c r="K1990" t="s">
        <v>131</v>
      </c>
      <c r="L1990" t="s">
        <v>5929</v>
      </c>
      <c r="M1990" t="s">
        <v>5930</v>
      </c>
      <c r="N1990">
        <v>1.6220000000000001</v>
      </c>
      <c r="O1990">
        <v>0</v>
      </c>
      <c r="P1990">
        <v>64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103.8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3007974</v>
      </c>
      <c r="B1991">
        <v>1</v>
      </c>
      <c r="C1991" t="s">
        <v>75</v>
      </c>
      <c r="D1991" t="s">
        <v>93</v>
      </c>
      <c r="E1991" t="s">
        <v>221</v>
      </c>
      <c r="F1991" t="s">
        <v>5931</v>
      </c>
      <c r="G1991" t="s">
        <v>128</v>
      </c>
      <c r="H1991" t="s">
        <v>58</v>
      </c>
      <c r="I1991" t="s">
        <v>129</v>
      </c>
      <c r="J1991" t="s">
        <v>130</v>
      </c>
      <c r="K1991" t="s">
        <v>131</v>
      </c>
      <c r="L1991" t="s">
        <v>5932</v>
      </c>
      <c r="M1991" t="s">
        <v>5933</v>
      </c>
      <c r="N1991">
        <v>0.219</v>
      </c>
      <c r="O1991">
        <v>0</v>
      </c>
      <c r="P1991">
        <v>24</v>
      </c>
      <c r="Q1991">
        <v>41</v>
      </c>
      <c r="R1991">
        <v>623</v>
      </c>
      <c r="S1991">
        <v>0</v>
      </c>
      <c r="T1991">
        <v>0</v>
      </c>
      <c r="U1991">
        <v>0</v>
      </c>
      <c r="V1991">
        <v>5.27</v>
      </c>
      <c r="W1991">
        <v>9</v>
      </c>
      <c r="X1991">
        <v>136.71</v>
      </c>
      <c r="Y1991">
        <v>0</v>
      </c>
      <c r="Z1991">
        <v>0</v>
      </c>
    </row>
    <row r="1992" spans="1:26" x14ac:dyDescent="0.3">
      <c r="A1992">
        <v>3007869</v>
      </c>
      <c r="B1992">
        <v>1</v>
      </c>
      <c r="C1992" t="s">
        <v>75</v>
      </c>
      <c r="D1992" t="s">
        <v>83</v>
      </c>
      <c r="E1992" t="s">
        <v>221</v>
      </c>
      <c r="F1992" t="s">
        <v>4125</v>
      </c>
      <c r="G1992" t="s">
        <v>128</v>
      </c>
      <c r="H1992" t="s">
        <v>58</v>
      </c>
      <c r="I1992" t="s">
        <v>129</v>
      </c>
      <c r="J1992" t="s">
        <v>130</v>
      </c>
      <c r="K1992" t="s">
        <v>131</v>
      </c>
      <c r="L1992" t="s">
        <v>5934</v>
      </c>
      <c r="M1992" t="s">
        <v>5935</v>
      </c>
      <c r="N1992">
        <v>0.33400000000000002</v>
      </c>
      <c r="O1992">
        <v>0</v>
      </c>
      <c r="P1992">
        <v>0</v>
      </c>
      <c r="Q1992">
        <v>3</v>
      </c>
      <c r="R1992">
        <v>1167</v>
      </c>
      <c r="S1992">
        <v>0</v>
      </c>
      <c r="T1992">
        <v>0</v>
      </c>
      <c r="U1992">
        <v>0</v>
      </c>
      <c r="V1992">
        <v>0</v>
      </c>
      <c r="W1992">
        <v>1</v>
      </c>
      <c r="X1992">
        <v>389.97</v>
      </c>
      <c r="Y1992">
        <v>0</v>
      </c>
      <c r="Z1992">
        <v>0</v>
      </c>
    </row>
    <row r="1993" spans="1:26" x14ac:dyDescent="0.3">
      <c r="A1993">
        <v>3011366</v>
      </c>
      <c r="B1993">
        <v>1</v>
      </c>
      <c r="C1993" t="s">
        <v>75</v>
      </c>
      <c r="D1993" t="s">
        <v>83</v>
      </c>
      <c r="E1993" t="s">
        <v>140</v>
      </c>
      <c r="F1993" t="s">
        <v>5936</v>
      </c>
      <c r="G1993" t="s">
        <v>142</v>
      </c>
      <c r="H1993" t="s">
        <v>61</v>
      </c>
      <c r="I1993" t="s">
        <v>129</v>
      </c>
      <c r="J1993" t="s">
        <v>130</v>
      </c>
      <c r="K1993" t="s">
        <v>131</v>
      </c>
      <c r="L1993" t="s">
        <v>5937</v>
      </c>
      <c r="M1993" t="s">
        <v>5938</v>
      </c>
      <c r="N1993">
        <v>7.7220000000000004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81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625.45000000000005</v>
      </c>
    </row>
    <row r="1994" spans="1:26" x14ac:dyDescent="0.3">
      <c r="A1994">
        <v>3007441</v>
      </c>
      <c r="B1994">
        <v>1</v>
      </c>
      <c r="C1994" t="s">
        <v>75</v>
      </c>
      <c r="D1994" t="s">
        <v>81</v>
      </c>
      <c r="E1994" t="s">
        <v>145</v>
      </c>
      <c r="F1994" t="s">
        <v>5939</v>
      </c>
      <c r="G1994" t="s">
        <v>256</v>
      </c>
      <c r="H1994" t="s">
        <v>61</v>
      </c>
      <c r="I1994" t="s">
        <v>129</v>
      </c>
      <c r="J1994" t="s">
        <v>130</v>
      </c>
      <c r="K1994" t="s">
        <v>131</v>
      </c>
      <c r="L1994" t="s">
        <v>5940</v>
      </c>
      <c r="M1994" t="s">
        <v>5941</v>
      </c>
      <c r="N1994">
        <v>4.1609999999999996</v>
      </c>
      <c r="O1994">
        <v>0</v>
      </c>
      <c r="P1994">
        <v>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12.48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3007486</v>
      </c>
      <c r="B1995">
        <v>1</v>
      </c>
      <c r="C1995" t="s">
        <v>106</v>
      </c>
      <c r="D1995" t="s">
        <v>121</v>
      </c>
      <c r="E1995" t="s">
        <v>153</v>
      </c>
      <c r="F1995" t="s">
        <v>5942</v>
      </c>
      <c r="G1995" t="s">
        <v>128</v>
      </c>
      <c r="H1995" t="s">
        <v>58</v>
      </c>
      <c r="I1995" t="s">
        <v>129</v>
      </c>
      <c r="J1995" t="s">
        <v>130</v>
      </c>
      <c r="K1995" t="s">
        <v>131</v>
      </c>
      <c r="L1995" t="s">
        <v>5943</v>
      </c>
      <c r="M1995" t="s">
        <v>5944</v>
      </c>
      <c r="N1995">
        <v>0.38800000000000001</v>
      </c>
      <c r="O1995">
        <v>1</v>
      </c>
      <c r="P1995">
        <v>316</v>
      </c>
      <c r="Q1995">
        <v>0</v>
      </c>
      <c r="R1995">
        <v>0</v>
      </c>
      <c r="S1995">
        <v>0</v>
      </c>
      <c r="T1995">
        <v>0</v>
      </c>
      <c r="U1995">
        <v>0.39</v>
      </c>
      <c r="V1995">
        <v>122.64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3009636</v>
      </c>
      <c r="B1996">
        <v>1</v>
      </c>
      <c r="C1996" t="s">
        <v>75</v>
      </c>
      <c r="D1996" t="s">
        <v>104</v>
      </c>
      <c r="E1996" t="s">
        <v>169</v>
      </c>
      <c r="F1996" t="s">
        <v>5945</v>
      </c>
      <c r="G1996" t="s">
        <v>171</v>
      </c>
      <c r="H1996" t="s">
        <v>61</v>
      </c>
      <c r="I1996" t="s">
        <v>129</v>
      </c>
      <c r="J1996" t="s">
        <v>130</v>
      </c>
      <c r="K1996" t="s">
        <v>131</v>
      </c>
      <c r="L1996" t="s">
        <v>5946</v>
      </c>
      <c r="M1996" t="s">
        <v>5947</v>
      </c>
      <c r="N1996">
        <v>0.70299999999999996</v>
      </c>
      <c r="O1996">
        <v>0</v>
      </c>
      <c r="P1996">
        <v>19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13.36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3000206</v>
      </c>
      <c r="B1997">
        <v>1</v>
      </c>
      <c r="C1997" t="s">
        <v>106</v>
      </c>
      <c r="D1997" t="s">
        <v>108</v>
      </c>
      <c r="E1997" t="s">
        <v>221</v>
      </c>
      <c r="F1997" t="s">
        <v>5948</v>
      </c>
      <c r="G1997" t="s">
        <v>181</v>
      </c>
      <c r="H1997" t="s">
        <v>58</v>
      </c>
      <c r="I1997" t="s">
        <v>129</v>
      </c>
      <c r="J1997" t="s">
        <v>130</v>
      </c>
      <c r="K1997" t="s">
        <v>137</v>
      </c>
      <c r="L1997" t="s">
        <v>5949</v>
      </c>
      <c r="M1997" t="s">
        <v>5950</v>
      </c>
      <c r="N1997">
        <v>2.335</v>
      </c>
      <c r="O1997">
        <v>0</v>
      </c>
      <c r="P1997">
        <v>0</v>
      </c>
      <c r="Q1997">
        <v>0</v>
      </c>
      <c r="R1997">
        <v>53</v>
      </c>
      <c r="S1997">
        <v>0</v>
      </c>
      <c r="T1997">
        <v>621</v>
      </c>
      <c r="U1997">
        <v>0</v>
      </c>
      <c r="V1997">
        <v>0</v>
      </c>
      <c r="W1997">
        <v>0</v>
      </c>
      <c r="X1997">
        <v>123.76</v>
      </c>
      <c r="Y1997">
        <v>0</v>
      </c>
      <c r="Z1997">
        <v>1450.04</v>
      </c>
    </row>
    <row r="1998" spans="1:26" x14ac:dyDescent="0.3">
      <c r="A1998">
        <v>3011350</v>
      </c>
      <c r="B1998">
        <v>1</v>
      </c>
      <c r="C1998" t="s">
        <v>75</v>
      </c>
      <c r="D1998" t="s">
        <v>95</v>
      </c>
      <c r="E1998" t="s">
        <v>145</v>
      </c>
      <c r="F1998" t="s">
        <v>2241</v>
      </c>
      <c r="G1998" t="s">
        <v>206</v>
      </c>
      <c r="H1998" t="s">
        <v>61</v>
      </c>
      <c r="I1998" t="s">
        <v>129</v>
      </c>
      <c r="J1998" t="s">
        <v>130</v>
      </c>
      <c r="K1998" t="s">
        <v>131</v>
      </c>
      <c r="L1998" t="s">
        <v>5951</v>
      </c>
      <c r="M1998" t="s">
        <v>5952</v>
      </c>
      <c r="N1998">
        <v>4.0359999999999996</v>
      </c>
      <c r="O1998">
        <v>0</v>
      </c>
      <c r="P1998">
        <v>17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68.62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3006874</v>
      </c>
      <c r="B1999">
        <v>1</v>
      </c>
      <c r="C1999" t="s">
        <v>75</v>
      </c>
      <c r="D1999" t="s">
        <v>74</v>
      </c>
      <c r="E1999" t="s">
        <v>140</v>
      </c>
      <c r="F1999" t="s">
        <v>5953</v>
      </c>
      <c r="G1999" t="s">
        <v>142</v>
      </c>
      <c r="H1999" t="s">
        <v>61</v>
      </c>
      <c r="I1999" t="s">
        <v>129</v>
      </c>
      <c r="J1999" t="s">
        <v>130</v>
      </c>
      <c r="K1999" t="s">
        <v>131</v>
      </c>
      <c r="L1999" t="s">
        <v>5954</v>
      </c>
      <c r="M1999" t="s">
        <v>5955</v>
      </c>
      <c r="N1999">
        <v>0.41699999999999998</v>
      </c>
      <c r="O1999">
        <v>0</v>
      </c>
      <c r="P1999">
        <v>179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74.599999999999994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3006941</v>
      </c>
      <c r="B2000">
        <v>1</v>
      </c>
      <c r="C2000" t="s">
        <v>75</v>
      </c>
      <c r="D2000" t="s">
        <v>81</v>
      </c>
      <c r="E2000" t="s">
        <v>164</v>
      </c>
      <c r="F2000" t="s">
        <v>5956</v>
      </c>
      <c r="G2000" t="s">
        <v>185</v>
      </c>
      <c r="H2000" t="s">
        <v>61</v>
      </c>
      <c r="I2000" t="s">
        <v>129</v>
      </c>
      <c r="J2000" t="s">
        <v>130</v>
      </c>
      <c r="K2000" t="s">
        <v>131</v>
      </c>
      <c r="L2000" t="s">
        <v>5957</v>
      </c>
      <c r="M2000" t="s">
        <v>5958</v>
      </c>
      <c r="N2000">
        <v>1.1259999999999999</v>
      </c>
      <c r="O2000">
        <v>0</v>
      </c>
      <c r="P2000">
        <v>71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79.95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3005139</v>
      </c>
      <c r="B2001">
        <v>1</v>
      </c>
      <c r="C2001" t="s">
        <v>75</v>
      </c>
      <c r="D2001" t="s">
        <v>95</v>
      </c>
      <c r="E2001" t="s">
        <v>145</v>
      </c>
      <c r="F2001" t="s">
        <v>5959</v>
      </c>
      <c r="G2001" t="s">
        <v>147</v>
      </c>
      <c r="H2001" t="s">
        <v>61</v>
      </c>
      <c r="I2001" t="s">
        <v>129</v>
      </c>
      <c r="J2001" t="s">
        <v>130</v>
      </c>
      <c r="K2001" t="s">
        <v>131</v>
      </c>
      <c r="L2001" t="s">
        <v>5960</v>
      </c>
      <c r="M2001" t="s">
        <v>5961</v>
      </c>
      <c r="N2001">
        <v>1.9890000000000001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1.99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3004753</v>
      </c>
      <c r="B2002">
        <v>1</v>
      </c>
      <c r="C2002" t="s">
        <v>75</v>
      </c>
      <c r="D2002" t="s">
        <v>82</v>
      </c>
      <c r="E2002" t="s">
        <v>169</v>
      </c>
      <c r="F2002" t="s">
        <v>5962</v>
      </c>
      <c r="G2002" t="s">
        <v>192</v>
      </c>
      <c r="H2002" t="s">
        <v>61</v>
      </c>
      <c r="I2002" t="s">
        <v>129</v>
      </c>
      <c r="J2002" t="s">
        <v>130</v>
      </c>
      <c r="K2002" t="s">
        <v>137</v>
      </c>
      <c r="L2002" t="s">
        <v>5963</v>
      </c>
      <c r="M2002" t="s">
        <v>5964</v>
      </c>
      <c r="N2002">
        <v>3.952</v>
      </c>
      <c r="O2002">
        <v>0</v>
      </c>
      <c r="P2002">
        <v>423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1671.56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3007126</v>
      </c>
      <c r="B2003">
        <v>1</v>
      </c>
      <c r="C2003" t="s">
        <v>106</v>
      </c>
      <c r="D2003" t="s">
        <v>122</v>
      </c>
      <c r="E2003" t="s">
        <v>140</v>
      </c>
      <c r="F2003" t="s">
        <v>5965</v>
      </c>
      <c r="G2003" t="s">
        <v>161</v>
      </c>
      <c r="H2003" t="s">
        <v>61</v>
      </c>
      <c r="I2003" t="s">
        <v>129</v>
      </c>
      <c r="J2003" t="s">
        <v>130</v>
      </c>
      <c r="K2003" t="s">
        <v>131</v>
      </c>
      <c r="L2003" t="s">
        <v>5966</v>
      </c>
      <c r="M2003" t="s">
        <v>5967</v>
      </c>
      <c r="N2003">
        <v>0.96399999999999997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81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78.099999999999994</v>
      </c>
    </row>
    <row r="2004" spans="1:26" x14ac:dyDescent="0.3">
      <c r="A2004">
        <v>3006892</v>
      </c>
      <c r="B2004">
        <v>1</v>
      </c>
      <c r="C2004" t="s">
        <v>75</v>
      </c>
      <c r="D2004" t="s">
        <v>89</v>
      </c>
      <c r="E2004" t="s">
        <v>140</v>
      </c>
      <c r="F2004" t="s">
        <v>5968</v>
      </c>
      <c r="G2004" t="s">
        <v>142</v>
      </c>
      <c r="H2004" t="s">
        <v>61</v>
      </c>
      <c r="I2004" t="s">
        <v>129</v>
      </c>
      <c r="J2004" t="s">
        <v>130</v>
      </c>
      <c r="K2004" t="s">
        <v>131</v>
      </c>
      <c r="L2004" t="s">
        <v>5969</v>
      </c>
      <c r="M2004" t="s">
        <v>5970</v>
      </c>
      <c r="N2004">
        <v>1.595</v>
      </c>
      <c r="O2004">
        <v>0</v>
      </c>
      <c r="P2004">
        <v>5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7.98</v>
      </c>
      <c r="W2004">
        <v>0</v>
      </c>
      <c r="X2004">
        <v>0</v>
      </c>
      <c r="Y2004">
        <v>0</v>
      </c>
      <c r="Z2004">
        <v>0</v>
      </c>
    </row>
    <row r="2005" spans="1:26" x14ac:dyDescent="0.3">
      <c r="A2005">
        <v>3006876</v>
      </c>
      <c r="B2005">
        <v>1</v>
      </c>
      <c r="C2005" t="s">
        <v>75</v>
      </c>
      <c r="D2005" t="s">
        <v>97</v>
      </c>
      <c r="E2005" t="s">
        <v>140</v>
      </c>
      <c r="F2005" t="s">
        <v>5971</v>
      </c>
      <c r="G2005" t="s">
        <v>161</v>
      </c>
      <c r="H2005" t="s">
        <v>61</v>
      </c>
      <c r="I2005" t="s">
        <v>129</v>
      </c>
      <c r="J2005" t="s">
        <v>130</v>
      </c>
      <c r="K2005" t="s">
        <v>131</v>
      </c>
      <c r="L2005" t="s">
        <v>5972</v>
      </c>
      <c r="M2005" t="s">
        <v>5973</v>
      </c>
      <c r="N2005">
        <v>0.92100000000000004</v>
      </c>
      <c r="O2005">
        <v>0</v>
      </c>
      <c r="P2005">
        <v>141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129.81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3006937</v>
      </c>
      <c r="B2006">
        <v>1</v>
      </c>
      <c r="C2006" t="s">
        <v>75</v>
      </c>
      <c r="D2006" t="s">
        <v>83</v>
      </c>
      <c r="E2006" t="s">
        <v>221</v>
      </c>
      <c r="F2006" t="s">
        <v>5974</v>
      </c>
      <c r="G2006" t="s">
        <v>128</v>
      </c>
      <c r="H2006" t="s">
        <v>58</v>
      </c>
      <c r="I2006" t="s">
        <v>129</v>
      </c>
      <c r="J2006" t="s">
        <v>130</v>
      </c>
      <c r="K2006" t="s">
        <v>131</v>
      </c>
      <c r="L2006" t="s">
        <v>5975</v>
      </c>
      <c r="M2006" t="s">
        <v>5976</v>
      </c>
      <c r="N2006">
        <v>2.919</v>
      </c>
      <c r="O2006">
        <v>0</v>
      </c>
      <c r="P2006">
        <v>0</v>
      </c>
      <c r="Q2006">
        <v>2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5.84</v>
      </c>
      <c r="X2006">
        <v>0</v>
      </c>
      <c r="Y2006">
        <v>0</v>
      </c>
      <c r="Z2006">
        <v>0</v>
      </c>
    </row>
    <row r="2007" spans="1:26" x14ac:dyDescent="0.3">
      <c r="A2007">
        <v>3009197</v>
      </c>
      <c r="B2007">
        <v>1</v>
      </c>
      <c r="C2007" t="s">
        <v>106</v>
      </c>
      <c r="D2007" t="s">
        <v>107</v>
      </c>
      <c r="E2007" t="s">
        <v>221</v>
      </c>
      <c r="F2007" t="s">
        <v>5977</v>
      </c>
      <c r="G2007" t="s">
        <v>128</v>
      </c>
      <c r="H2007" t="s">
        <v>58</v>
      </c>
      <c r="I2007" t="s">
        <v>129</v>
      </c>
      <c r="J2007" t="s">
        <v>130</v>
      </c>
      <c r="K2007" t="s">
        <v>131</v>
      </c>
      <c r="L2007" t="s">
        <v>5978</v>
      </c>
      <c r="M2007" t="s">
        <v>5979</v>
      </c>
      <c r="N2007">
        <v>0.39500000000000002</v>
      </c>
      <c r="O2007">
        <v>26</v>
      </c>
      <c r="P2007">
        <v>12</v>
      </c>
      <c r="Q2007">
        <v>6</v>
      </c>
      <c r="R2007">
        <v>0</v>
      </c>
      <c r="S2007">
        <v>8</v>
      </c>
      <c r="T2007">
        <v>0</v>
      </c>
      <c r="U2007">
        <v>10.27</v>
      </c>
      <c r="V2007">
        <v>4.74</v>
      </c>
      <c r="W2007">
        <v>2.37</v>
      </c>
      <c r="X2007">
        <v>0</v>
      </c>
      <c r="Y2007">
        <v>3.16</v>
      </c>
      <c r="Z2007">
        <v>0</v>
      </c>
    </row>
    <row r="2008" spans="1:26" x14ac:dyDescent="0.3">
      <c r="A2008">
        <v>3007036</v>
      </c>
      <c r="B2008">
        <v>1</v>
      </c>
      <c r="C2008" t="s">
        <v>106</v>
      </c>
      <c r="D2008" t="s">
        <v>114</v>
      </c>
      <c r="E2008" t="s">
        <v>145</v>
      </c>
      <c r="F2008" t="s">
        <v>5980</v>
      </c>
      <c r="G2008" t="s">
        <v>256</v>
      </c>
      <c r="H2008" t="s">
        <v>61</v>
      </c>
      <c r="I2008" t="s">
        <v>129</v>
      </c>
      <c r="J2008" t="s">
        <v>130</v>
      </c>
      <c r="K2008" t="s">
        <v>131</v>
      </c>
      <c r="L2008" t="s">
        <v>5981</v>
      </c>
      <c r="M2008" t="s">
        <v>5982</v>
      </c>
      <c r="N2008">
        <v>1.4390000000000001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1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1.44</v>
      </c>
    </row>
    <row r="2009" spans="1:26" x14ac:dyDescent="0.3">
      <c r="A2009">
        <v>3009604</v>
      </c>
      <c r="B2009">
        <v>1</v>
      </c>
      <c r="C2009" t="s">
        <v>75</v>
      </c>
      <c r="D2009" t="s">
        <v>95</v>
      </c>
      <c r="E2009" t="s">
        <v>164</v>
      </c>
      <c r="F2009" t="s">
        <v>5983</v>
      </c>
      <c r="G2009" t="s">
        <v>185</v>
      </c>
      <c r="H2009" t="s">
        <v>61</v>
      </c>
      <c r="I2009" t="s">
        <v>129</v>
      </c>
      <c r="J2009" t="s">
        <v>130</v>
      </c>
      <c r="K2009" t="s">
        <v>131</v>
      </c>
      <c r="L2009" t="s">
        <v>5984</v>
      </c>
      <c r="M2009" t="s">
        <v>5985</v>
      </c>
      <c r="N2009">
        <v>0.91400000000000003</v>
      </c>
      <c r="O2009">
        <v>0</v>
      </c>
      <c r="P2009">
        <v>61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55.73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3000143</v>
      </c>
      <c r="B2010">
        <v>1</v>
      </c>
      <c r="C2010" t="s">
        <v>106</v>
      </c>
      <c r="D2010" t="s">
        <v>122</v>
      </c>
      <c r="E2010" t="s">
        <v>169</v>
      </c>
      <c r="F2010" t="s">
        <v>4949</v>
      </c>
      <c r="G2010" t="s">
        <v>192</v>
      </c>
      <c r="H2010" t="s">
        <v>61</v>
      </c>
      <c r="I2010" t="s">
        <v>129</v>
      </c>
      <c r="J2010" t="s">
        <v>130</v>
      </c>
      <c r="K2010" t="s">
        <v>137</v>
      </c>
      <c r="L2010" t="s">
        <v>5986</v>
      </c>
      <c r="M2010" t="s">
        <v>5987</v>
      </c>
      <c r="N2010">
        <v>7.4740000000000002</v>
      </c>
      <c r="O2010">
        <v>0</v>
      </c>
      <c r="P2010">
        <v>236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1763.97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3009622</v>
      </c>
      <c r="B2011">
        <v>1</v>
      </c>
      <c r="C2011" t="s">
        <v>106</v>
      </c>
      <c r="D2011" t="s">
        <v>122</v>
      </c>
      <c r="E2011" t="s">
        <v>126</v>
      </c>
      <c r="F2011" t="s">
        <v>5988</v>
      </c>
      <c r="G2011" t="s">
        <v>128</v>
      </c>
      <c r="H2011" t="s">
        <v>58</v>
      </c>
      <c r="I2011" t="s">
        <v>129</v>
      </c>
      <c r="J2011" t="s">
        <v>130</v>
      </c>
      <c r="K2011" t="s">
        <v>131</v>
      </c>
      <c r="L2011" t="s">
        <v>5989</v>
      </c>
      <c r="M2011" t="s">
        <v>5990</v>
      </c>
      <c r="N2011">
        <v>1.573</v>
      </c>
      <c r="O2011">
        <v>10</v>
      </c>
      <c r="P2011">
        <v>258</v>
      </c>
      <c r="Q2011">
        <v>0</v>
      </c>
      <c r="R2011">
        <v>0</v>
      </c>
      <c r="S2011">
        <v>0</v>
      </c>
      <c r="T2011">
        <v>0</v>
      </c>
      <c r="U2011">
        <v>15.73</v>
      </c>
      <c r="V2011">
        <v>405.71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3006794</v>
      </c>
      <c r="B2012">
        <v>1</v>
      </c>
      <c r="C2012" t="s">
        <v>75</v>
      </c>
      <c r="D2012" t="s">
        <v>90</v>
      </c>
      <c r="E2012" t="s">
        <v>221</v>
      </c>
      <c r="F2012" t="s">
        <v>458</v>
      </c>
      <c r="G2012" t="s">
        <v>128</v>
      </c>
      <c r="H2012" t="s">
        <v>58</v>
      </c>
      <c r="I2012" t="s">
        <v>129</v>
      </c>
      <c r="J2012" t="s">
        <v>130</v>
      </c>
      <c r="K2012" t="s">
        <v>131</v>
      </c>
      <c r="L2012" t="s">
        <v>5991</v>
      </c>
      <c r="M2012" t="s">
        <v>5992</v>
      </c>
      <c r="N2012">
        <v>0.184</v>
      </c>
      <c r="O2012">
        <v>0</v>
      </c>
      <c r="P2012">
        <v>0</v>
      </c>
      <c r="Q2012">
        <v>0</v>
      </c>
      <c r="R2012">
        <v>0</v>
      </c>
      <c r="S2012">
        <v>5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0.92</v>
      </c>
      <c r="Z2012">
        <v>0</v>
      </c>
    </row>
    <row r="2013" spans="1:26" x14ac:dyDescent="0.3">
      <c r="A2013">
        <v>3008487</v>
      </c>
      <c r="B2013">
        <v>1</v>
      </c>
      <c r="C2013" t="s">
        <v>75</v>
      </c>
      <c r="D2013" t="s">
        <v>90</v>
      </c>
      <c r="E2013" t="s">
        <v>126</v>
      </c>
      <c r="F2013" t="s">
        <v>300</v>
      </c>
      <c r="G2013" t="s">
        <v>128</v>
      </c>
      <c r="H2013" t="s">
        <v>58</v>
      </c>
      <c r="I2013" t="s">
        <v>129</v>
      </c>
      <c r="J2013" t="s">
        <v>130</v>
      </c>
      <c r="K2013" t="s">
        <v>131</v>
      </c>
      <c r="L2013" t="s">
        <v>5993</v>
      </c>
      <c r="M2013" t="s">
        <v>5994</v>
      </c>
      <c r="N2013">
        <v>2.4020000000000001</v>
      </c>
      <c r="O2013">
        <v>0</v>
      </c>
      <c r="P2013">
        <v>0</v>
      </c>
      <c r="Q2013">
        <v>0</v>
      </c>
      <c r="R2013">
        <v>0</v>
      </c>
      <c r="S2013">
        <v>4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9.61</v>
      </c>
      <c r="Z2013">
        <v>0</v>
      </c>
    </row>
    <row r="2014" spans="1:26" x14ac:dyDescent="0.3">
      <c r="A2014">
        <v>3006769</v>
      </c>
      <c r="B2014">
        <v>1</v>
      </c>
      <c r="C2014" t="s">
        <v>75</v>
      </c>
      <c r="D2014" t="s">
        <v>95</v>
      </c>
      <c r="E2014" t="s">
        <v>145</v>
      </c>
      <c r="F2014" t="s">
        <v>5995</v>
      </c>
      <c r="G2014" t="s">
        <v>147</v>
      </c>
      <c r="H2014" t="s">
        <v>61</v>
      </c>
      <c r="I2014" t="s">
        <v>129</v>
      </c>
      <c r="J2014" t="s">
        <v>130</v>
      </c>
      <c r="K2014" t="s">
        <v>131</v>
      </c>
      <c r="L2014" t="s">
        <v>5996</v>
      </c>
      <c r="M2014" t="s">
        <v>5200</v>
      </c>
      <c r="N2014">
        <v>0.91400000000000003</v>
      </c>
      <c r="O2014">
        <v>0</v>
      </c>
      <c r="P2014">
        <v>5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4.57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3006891</v>
      </c>
      <c r="B2015">
        <v>1</v>
      </c>
      <c r="C2015" t="s">
        <v>75</v>
      </c>
      <c r="D2015" t="s">
        <v>90</v>
      </c>
      <c r="E2015" t="s">
        <v>221</v>
      </c>
      <c r="F2015" t="s">
        <v>458</v>
      </c>
      <c r="G2015" t="s">
        <v>128</v>
      </c>
      <c r="H2015" t="s">
        <v>58</v>
      </c>
      <c r="I2015" t="s">
        <v>129</v>
      </c>
      <c r="J2015" t="s">
        <v>130</v>
      </c>
      <c r="K2015" t="s">
        <v>131</v>
      </c>
      <c r="L2015" t="s">
        <v>5997</v>
      </c>
      <c r="M2015" t="s">
        <v>5998</v>
      </c>
      <c r="N2015">
        <v>1.5389999999999999</v>
      </c>
      <c r="O2015">
        <v>0</v>
      </c>
      <c r="P2015">
        <v>0</v>
      </c>
      <c r="Q2015">
        <v>0</v>
      </c>
      <c r="R2015">
        <v>0</v>
      </c>
      <c r="S2015">
        <v>7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10.77</v>
      </c>
      <c r="Z2015">
        <v>0</v>
      </c>
    </row>
    <row r="2016" spans="1:26" x14ac:dyDescent="0.3">
      <c r="A2016">
        <v>3005018</v>
      </c>
      <c r="B2016">
        <v>1</v>
      </c>
      <c r="C2016" t="s">
        <v>106</v>
      </c>
      <c r="D2016" t="s">
        <v>122</v>
      </c>
      <c r="E2016" t="s">
        <v>169</v>
      </c>
      <c r="F2016" t="s">
        <v>1813</v>
      </c>
      <c r="G2016" t="s">
        <v>161</v>
      </c>
      <c r="H2016" t="s">
        <v>61</v>
      </c>
      <c r="I2016" t="s">
        <v>129</v>
      </c>
      <c r="J2016" t="s">
        <v>130</v>
      </c>
      <c r="K2016" t="s">
        <v>131</v>
      </c>
      <c r="L2016" t="s">
        <v>5999</v>
      </c>
      <c r="M2016" t="s">
        <v>6000</v>
      </c>
      <c r="N2016">
        <v>1.3</v>
      </c>
      <c r="O2016">
        <v>0</v>
      </c>
      <c r="P2016">
        <v>564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733.27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3005121</v>
      </c>
      <c r="B2017">
        <v>1</v>
      </c>
      <c r="C2017" t="s">
        <v>75</v>
      </c>
      <c r="D2017" t="s">
        <v>99</v>
      </c>
      <c r="E2017" t="s">
        <v>221</v>
      </c>
      <c r="F2017" t="s">
        <v>6001</v>
      </c>
      <c r="G2017" t="s">
        <v>192</v>
      </c>
      <c r="H2017" t="s">
        <v>58</v>
      </c>
      <c r="I2017" t="s">
        <v>129</v>
      </c>
      <c r="J2017" t="s">
        <v>130</v>
      </c>
      <c r="K2017" t="s">
        <v>137</v>
      </c>
      <c r="L2017" t="s">
        <v>6002</v>
      </c>
      <c r="M2017" t="s">
        <v>6003</v>
      </c>
      <c r="N2017">
        <v>6.0380000000000003</v>
      </c>
      <c r="O2017">
        <v>16</v>
      </c>
      <c r="P2017">
        <v>1990</v>
      </c>
      <c r="Q2017">
        <v>0</v>
      </c>
      <c r="R2017">
        <v>0</v>
      </c>
      <c r="S2017">
        <v>2</v>
      </c>
      <c r="T2017">
        <v>309</v>
      </c>
      <c r="U2017">
        <v>96.6</v>
      </c>
      <c r="V2017">
        <v>12014.63</v>
      </c>
      <c r="W2017">
        <v>0</v>
      </c>
      <c r="X2017">
        <v>0</v>
      </c>
      <c r="Y2017">
        <v>12.08</v>
      </c>
      <c r="Z2017">
        <v>1865.59</v>
      </c>
    </row>
    <row r="2018" spans="1:26" x14ac:dyDescent="0.3">
      <c r="A2018">
        <v>3009643</v>
      </c>
      <c r="B2018">
        <v>1</v>
      </c>
      <c r="C2018" t="s">
        <v>75</v>
      </c>
      <c r="D2018" t="s">
        <v>84</v>
      </c>
      <c r="E2018" t="s">
        <v>145</v>
      </c>
      <c r="F2018" t="s">
        <v>6004</v>
      </c>
      <c r="G2018" t="s">
        <v>147</v>
      </c>
      <c r="H2018" t="s">
        <v>61</v>
      </c>
      <c r="I2018" t="s">
        <v>129</v>
      </c>
      <c r="J2018" t="s">
        <v>130</v>
      </c>
      <c r="K2018" t="s">
        <v>131</v>
      </c>
      <c r="L2018" t="s">
        <v>6005</v>
      </c>
      <c r="M2018" t="s">
        <v>6006</v>
      </c>
      <c r="N2018">
        <v>3.8140000000000001</v>
      </c>
      <c r="O2018">
        <v>0</v>
      </c>
      <c r="P2018">
        <v>1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3.81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3009134</v>
      </c>
      <c r="B2019">
        <v>1</v>
      </c>
      <c r="C2019" t="s">
        <v>75</v>
      </c>
      <c r="D2019" t="s">
        <v>91</v>
      </c>
      <c r="E2019" t="s">
        <v>169</v>
      </c>
      <c r="F2019" t="s">
        <v>5602</v>
      </c>
      <c r="G2019" t="s">
        <v>161</v>
      </c>
      <c r="H2019" t="s">
        <v>61</v>
      </c>
      <c r="I2019" t="s">
        <v>129</v>
      </c>
      <c r="J2019" t="s">
        <v>130</v>
      </c>
      <c r="K2019" t="s">
        <v>131</v>
      </c>
      <c r="L2019" t="s">
        <v>6007</v>
      </c>
      <c r="M2019" t="s">
        <v>6008</v>
      </c>
      <c r="N2019">
        <v>2.5249999999999999</v>
      </c>
      <c r="O2019">
        <v>0</v>
      </c>
      <c r="P2019">
        <v>366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924.28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3006226</v>
      </c>
      <c r="B2020">
        <v>1</v>
      </c>
      <c r="C2020" t="s">
        <v>75</v>
      </c>
      <c r="D2020" t="s">
        <v>76</v>
      </c>
      <c r="E2020" t="s">
        <v>145</v>
      </c>
      <c r="F2020" t="s">
        <v>6009</v>
      </c>
      <c r="G2020" t="s">
        <v>206</v>
      </c>
      <c r="H2020" t="s">
        <v>61</v>
      </c>
      <c r="I2020" t="s">
        <v>129</v>
      </c>
      <c r="J2020" t="s">
        <v>130</v>
      </c>
      <c r="K2020" t="s">
        <v>131</v>
      </c>
      <c r="L2020" t="s">
        <v>6010</v>
      </c>
      <c r="M2020" t="s">
        <v>6011</v>
      </c>
      <c r="N2020">
        <v>1.2509999999999999</v>
      </c>
      <c r="O2020">
        <v>0</v>
      </c>
      <c r="P2020">
        <v>11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13.76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3009086</v>
      </c>
      <c r="B2021">
        <v>1</v>
      </c>
      <c r="C2021" t="s">
        <v>106</v>
      </c>
      <c r="D2021" t="s">
        <v>115</v>
      </c>
      <c r="E2021" t="s">
        <v>145</v>
      </c>
      <c r="F2021" t="s">
        <v>6012</v>
      </c>
      <c r="G2021" t="s">
        <v>147</v>
      </c>
      <c r="H2021" t="s">
        <v>61</v>
      </c>
      <c r="I2021" t="s">
        <v>129</v>
      </c>
      <c r="J2021" t="s">
        <v>130</v>
      </c>
      <c r="K2021" t="s">
        <v>131</v>
      </c>
      <c r="L2021" t="s">
        <v>6013</v>
      </c>
      <c r="M2021" t="s">
        <v>6014</v>
      </c>
      <c r="N2021">
        <v>2.3090000000000002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2.31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3006945</v>
      </c>
      <c r="B2022">
        <v>1</v>
      </c>
      <c r="C2022" t="s">
        <v>75</v>
      </c>
      <c r="D2022" t="s">
        <v>81</v>
      </c>
      <c r="E2022" t="s">
        <v>153</v>
      </c>
      <c r="F2022" t="s">
        <v>4318</v>
      </c>
      <c r="G2022" t="s">
        <v>196</v>
      </c>
      <c r="H2022" t="s">
        <v>58</v>
      </c>
      <c r="I2022" t="s">
        <v>129</v>
      </c>
      <c r="J2022" t="s">
        <v>130</v>
      </c>
      <c r="K2022" t="s">
        <v>131</v>
      </c>
      <c r="L2022" t="s">
        <v>6015</v>
      </c>
      <c r="M2022" t="s">
        <v>6016</v>
      </c>
      <c r="N2022">
        <v>1.696</v>
      </c>
      <c r="O2022">
        <v>16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27.13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3009167</v>
      </c>
      <c r="B2023">
        <v>1</v>
      </c>
      <c r="C2023" t="s">
        <v>75</v>
      </c>
      <c r="D2023" t="s">
        <v>83</v>
      </c>
      <c r="E2023" t="s">
        <v>221</v>
      </c>
      <c r="F2023" t="s">
        <v>3084</v>
      </c>
      <c r="G2023" t="s">
        <v>161</v>
      </c>
      <c r="H2023" t="s">
        <v>58</v>
      </c>
      <c r="I2023" t="s">
        <v>129</v>
      </c>
      <c r="J2023" t="s">
        <v>130</v>
      </c>
      <c r="K2023" t="s">
        <v>131</v>
      </c>
      <c r="L2023" t="s">
        <v>6017</v>
      </c>
      <c r="M2023" t="s">
        <v>6018</v>
      </c>
      <c r="N2023">
        <v>0.55700000000000005</v>
      </c>
      <c r="O2023">
        <v>0</v>
      </c>
      <c r="P2023">
        <v>0</v>
      </c>
      <c r="Q2023">
        <v>0</v>
      </c>
      <c r="R2023">
        <v>0</v>
      </c>
      <c r="S2023">
        <v>11</v>
      </c>
      <c r="T2023">
        <v>144</v>
      </c>
      <c r="U2023">
        <v>0</v>
      </c>
      <c r="V2023">
        <v>0</v>
      </c>
      <c r="W2023">
        <v>0</v>
      </c>
      <c r="X2023">
        <v>0</v>
      </c>
      <c r="Y2023">
        <v>6.13</v>
      </c>
      <c r="Z2023">
        <v>80.2</v>
      </c>
    </row>
    <row r="2024" spans="1:26" x14ac:dyDescent="0.3">
      <c r="A2024">
        <v>3009193</v>
      </c>
      <c r="B2024">
        <v>1</v>
      </c>
      <c r="C2024" t="s">
        <v>106</v>
      </c>
      <c r="D2024" t="s">
        <v>121</v>
      </c>
      <c r="E2024" t="s">
        <v>140</v>
      </c>
      <c r="F2024" t="s">
        <v>6019</v>
      </c>
      <c r="G2024" t="s">
        <v>142</v>
      </c>
      <c r="H2024" t="s">
        <v>61</v>
      </c>
      <c r="I2024" t="s">
        <v>129</v>
      </c>
      <c r="J2024" t="s">
        <v>130</v>
      </c>
      <c r="K2024" t="s">
        <v>131</v>
      </c>
      <c r="L2024" t="s">
        <v>6020</v>
      </c>
      <c r="M2024" t="s">
        <v>6021</v>
      </c>
      <c r="N2024">
        <v>4.1040000000000001</v>
      </c>
      <c r="O2024">
        <v>0</v>
      </c>
      <c r="P2024">
        <v>4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16.420000000000002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3006835</v>
      </c>
      <c r="B2025">
        <v>1</v>
      </c>
      <c r="C2025" t="s">
        <v>75</v>
      </c>
      <c r="D2025" t="s">
        <v>95</v>
      </c>
      <c r="E2025" t="s">
        <v>140</v>
      </c>
      <c r="F2025" t="s">
        <v>6022</v>
      </c>
      <c r="G2025" t="s">
        <v>142</v>
      </c>
      <c r="H2025" t="s">
        <v>61</v>
      </c>
      <c r="I2025" t="s">
        <v>129</v>
      </c>
      <c r="J2025" t="s">
        <v>130</v>
      </c>
      <c r="K2025" t="s">
        <v>131</v>
      </c>
      <c r="L2025" t="s">
        <v>6023</v>
      </c>
      <c r="M2025" t="s">
        <v>6024</v>
      </c>
      <c r="N2025">
        <v>0.60699999999999998</v>
      </c>
      <c r="O2025">
        <v>0</v>
      </c>
      <c r="P2025">
        <v>252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152.94999999999999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3006818</v>
      </c>
      <c r="B2026">
        <v>1</v>
      </c>
      <c r="C2026" t="s">
        <v>75</v>
      </c>
      <c r="D2026" t="s">
        <v>90</v>
      </c>
      <c r="E2026" t="s">
        <v>221</v>
      </c>
      <c r="F2026" t="s">
        <v>458</v>
      </c>
      <c r="G2026" t="s">
        <v>128</v>
      </c>
      <c r="H2026" t="s">
        <v>58</v>
      </c>
      <c r="I2026" t="s">
        <v>129</v>
      </c>
      <c r="J2026" t="s">
        <v>130</v>
      </c>
      <c r="K2026" t="s">
        <v>131</v>
      </c>
      <c r="L2026" t="s">
        <v>6025</v>
      </c>
      <c r="M2026" t="s">
        <v>6026</v>
      </c>
      <c r="N2026">
        <v>6.8000000000000005E-2</v>
      </c>
      <c r="O2026">
        <v>0</v>
      </c>
      <c r="P2026">
        <v>0</v>
      </c>
      <c r="Q2026">
        <v>0</v>
      </c>
      <c r="R2026">
        <v>0</v>
      </c>
      <c r="S2026">
        <v>5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0.34</v>
      </c>
      <c r="Z2026">
        <v>0</v>
      </c>
    </row>
    <row r="2027" spans="1:26" x14ac:dyDescent="0.3">
      <c r="A2027">
        <v>3007411</v>
      </c>
      <c r="B2027">
        <v>1</v>
      </c>
      <c r="C2027" t="s">
        <v>75</v>
      </c>
      <c r="D2027" t="s">
        <v>97</v>
      </c>
      <c r="E2027" t="s">
        <v>140</v>
      </c>
      <c r="F2027" t="s">
        <v>6027</v>
      </c>
      <c r="G2027" t="s">
        <v>142</v>
      </c>
      <c r="H2027" t="s">
        <v>61</v>
      </c>
      <c r="I2027" t="s">
        <v>129</v>
      </c>
      <c r="J2027" t="s">
        <v>130</v>
      </c>
      <c r="K2027" t="s">
        <v>131</v>
      </c>
      <c r="L2027" t="s">
        <v>6028</v>
      </c>
      <c r="M2027" t="s">
        <v>6029</v>
      </c>
      <c r="N2027">
        <v>3.15</v>
      </c>
      <c r="O2027">
        <v>0</v>
      </c>
      <c r="P2027">
        <v>117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368.57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3004408</v>
      </c>
      <c r="B2028">
        <v>1</v>
      </c>
      <c r="C2028" t="s">
        <v>106</v>
      </c>
      <c r="D2028" t="s">
        <v>114</v>
      </c>
      <c r="E2028" t="s">
        <v>153</v>
      </c>
      <c r="F2028" t="s">
        <v>6030</v>
      </c>
      <c r="G2028" t="s">
        <v>192</v>
      </c>
      <c r="H2028" t="s">
        <v>58</v>
      </c>
      <c r="I2028" t="s">
        <v>129</v>
      </c>
      <c r="J2028" t="s">
        <v>130</v>
      </c>
      <c r="K2028" t="s">
        <v>137</v>
      </c>
      <c r="L2028" t="s">
        <v>6031</v>
      </c>
      <c r="M2028" t="s">
        <v>6032</v>
      </c>
      <c r="N2028">
        <v>1.76</v>
      </c>
      <c r="O2028">
        <v>0</v>
      </c>
      <c r="P2028">
        <v>0</v>
      </c>
      <c r="Q2028">
        <v>2</v>
      </c>
      <c r="R2028">
        <v>1949</v>
      </c>
      <c r="S2028">
        <v>0</v>
      </c>
      <c r="T2028">
        <v>0</v>
      </c>
      <c r="U2028">
        <v>0</v>
      </c>
      <c r="V2028">
        <v>0</v>
      </c>
      <c r="W2028">
        <v>3.52</v>
      </c>
      <c r="X2028">
        <v>3429.7</v>
      </c>
      <c r="Y2028">
        <v>0</v>
      </c>
      <c r="Z2028">
        <v>0</v>
      </c>
    </row>
    <row r="2029" spans="1:26" x14ac:dyDescent="0.3">
      <c r="A2029">
        <v>3006951</v>
      </c>
      <c r="B2029">
        <v>1</v>
      </c>
      <c r="C2029" t="s">
        <v>106</v>
      </c>
      <c r="D2029" t="s">
        <v>111</v>
      </c>
      <c r="E2029" t="s">
        <v>153</v>
      </c>
      <c r="F2029" t="s">
        <v>6033</v>
      </c>
      <c r="G2029" t="s">
        <v>128</v>
      </c>
      <c r="H2029" t="s">
        <v>58</v>
      </c>
      <c r="I2029" t="s">
        <v>129</v>
      </c>
      <c r="J2029" t="s">
        <v>130</v>
      </c>
      <c r="K2029" t="s">
        <v>131</v>
      </c>
      <c r="L2029" t="s">
        <v>6034</v>
      </c>
      <c r="M2029" t="s">
        <v>6035</v>
      </c>
      <c r="N2029">
        <v>0.78200000000000003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1055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824.66</v>
      </c>
    </row>
    <row r="2030" spans="1:26" x14ac:dyDescent="0.3">
      <c r="A2030">
        <v>3008391</v>
      </c>
      <c r="B2030">
        <v>1</v>
      </c>
      <c r="C2030" t="s">
        <v>75</v>
      </c>
      <c r="D2030" t="s">
        <v>95</v>
      </c>
      <c r="E2030" t="s">
        <v>164</v>
      </c>
      <c r="F2030" t="s">
        <v>6036</v>
      </c>
      <c r="G2030" t="s">
        <v>161</v>
      </c>
      <c r="H2030" t="s">
        <v>61</v>
      </c>
      <c r="I2030" t="s">
        <v>129</v>
      </c>
      <c r="J2030" t="s">
        <v>130</v>
      </c>
      <c r="K2030" t="s">
        <v>131</v>
      </c>
      <c r="L2030" t="s">
        <v>6037</v>
      </c>
      <c r="M2030" t="s">
        <v>6038</v>
      </c>
      <c r="N2030">
        <v>0.499</v>
      </c>
      <c r="O2030">
        <v>0</v>
      </c>
      <c r="P2030">
        <v>221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110.38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3005148</v>
      </c>
      <c r="B2031">
        <v>1</v>
      </c>
      <c r="C2031" t="s">
        <v>106</v>
      </c>
      <c r="D2031" t="s">
        <v>122</v>
      </c>
      <c r="E2031" t="s">
        <v>145</v>
      </c>
      <c r="F2031" t="s">
        <v>6039</v>
      </c>
      <c r="G2031" t="s">
        <v>206</v>
      </c>
      <c r="H2031" t="s">
        <v>61</v>
      </c>
      <c r="I2031" t="s">
        <v>129</v>
      </c>
      <c r="J2031" t="s">
        <v>130</v>
      </c>
      <c r="K2031" t="s">
        <v>131</v>
      </c>
      <c r="L2031" t="s">
        <v>6040</v>
      </c>
      <c r="M2031" t="s">
        <v>6041</v>
      </c>
      <c r="N2031">
        <v>3.407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3.41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3005146</v>
      </c>
      <c r="B2032">
        <v>1</v>
      </c>
      <c r="C2032" t="s">
        <v>75</v>
      </c>
      <c r="D2032" t="s">
        <v>91</v>
      </c>
      <c r="E2032" t="s">
        <v>164</v>
      </c>
      <c r="F2032" t="s">
        <v>6042</v>
      </c>
      <c r="G2032" t="s">
        <v>142</v>
      </c>
      <c r="H2032" t="s">
        <v>61</v>
      </c>
      <c r="I2032" t="s">
        <v>129</v>
      </c>
      <c r="J2032" t="s">
        <v>130</v>
      </c>
      <c r="K2032" t="s">
        <v>131</v>
      </c>
      <c r="L2032" t="s">
        <v>6043</v>
      </c>
      <c r="M2032" t="s">
        <v>6044</v>
      </c>
      <c r="N2032">
        <v>1.1719999999999999</v>
      </c>
      <c r="O2032">
        <v>0</v>
      </c>
      <c r="P2032">
        <v>112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131.30000000000001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3009111</v>
      </c>
      <c r="B2033">
        <v>1</v>
      </c>
      <c r="C2033" t="s">
        <v>106</v>
      </c>
      <c r="D2033" t="s">
        <v>120</v>
      </c>
      <c r="E2033" t="s">
        <v>126</v>
      </c>
      <c r="F2033" t="s">
        <v>6045</v>
      </c>
      <c r="G2033" t="s">
        <v>128</v>
      </c>
      <c r="H2033" t="s">
        <v>58</v>
      </c>
      <c r="I2033" t="s">
        <v>129</v>
      </c>
      <c r="J2033" t="s">
        <v>130</v>
      </c>
      <c r="K2033" t="s">
        <v>131</v>
      </c>
      <c r="L2033" t="s">
        <v>6046</v>
      </c>
      <c r="M2033" t="s">
        <v>6047</v>
      </c>
      <c r="N2033">
        <v>1.79</v>
      </c>
      <c r="O2033">
        <v>68</v>
      </c>
      <c r="P2033">
        <v>37</v>
      </c>
      <c r="Q2033">
        <v>0</v>
      </c>
      <c r="R2033">
        <v>0</v>
      </c>
      <c r="S2033">
        <v>0</v>
      </c>
      <c r="T2033">
        <v>0</v>
      </c>
      <c r="U2033">
        <v>121.72</v>
      </c>
      <c r="V2033">
        <v>66.23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3007788</v>
      </c>
      <c r="B2034">
        <v>1</v>
      </c>
      <c r="C2034" t="s">
        <v>106</v>
      </c>
      <c r="D2034" t="s">
        <v>122</v>
      </c>
      <c r="E2034" t="s">
        <v>221</v>
      </c>
      <c r="F2034" t="s">
        <v>6048</v>
      </c>
      <c r="G2034" t="s">
        <v>128</v>
      </c>
      <c r="H2034" t="s">
        <v>58</v>
      </c>
      <c r="I2034" t="s">
        <v>129</v>
      </c>
      <c r="J2034" t="s">
        <v>130</v>
      </c>
      <c r="K2034" t="s">
        <v>131</v>
      </c>
      <c r="L2034" t="s">
        <v>6049</v>
      </c>
      <c r="M2034" t="s">
        <v>6050</v>
      </c>
      <c r="N2034">
        <v>2.0350000000000001</v>
      </c>
      <c r="O2034">
        <v>79</v>
      </c>
      <c r="P2034">
        <v>132</v>
      </c>
      <c r="Q2034">
        <v>0</v>
      </c>
      <c r="R2034">
        <v>0</v>
      </c>
      <c r="S2034">
        <v>0</v>
      </c>
      <c r="T2034">
        <v>0</v>
      </c>
      <c r="U2034">
        <v>160.79</v>
      </c>
      <c r="V2034">
        <v>268.66000000000003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3000195</v>
      </c>
      <c r="B2035">
        <v>1</v>
      </c>
      <c r="C2035" t="s">
        <v>75</v>
      </c>
      <c r="D2035" t="s">
        <v>79</v>
      </c>
      <c r="E2035" t="s">
        <v>153</v>
      </c>
      <c r="F2035" t="s">
        <v>6051</v>
      </c>
      <c r="G2035" t="s">
        <v>192</v>
      </c>
      <c r="H2035" t="s">
        <v>58</v>
      </c>
      <c r="I2035" t="s">
        <v>129</v>
      </c>
      <c r="J2035" t="s">
        <v>130</v>
      </c>
      <c r="K2035" t="s">
        <v>137</v>
      </c>
      <c r="L2035" t="s">
        <v>6052</v>
      </c>
      <c r="M2035" t="s">
        <v>6053</v>
      </c>
      <c r="N2035">
        <v>7.05</v>
      </c>
      <c r="O2035">
        <v>0</v>
      </c>
      <c r="P2035">
        <v>347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2446.35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3010248</v>
      </c>
      <c r="B2036">
        <v>1</v>
      </c>
      <c r="C2036" t="s">
        <v>106</v>
      </c>
      <c r="D2036" t="s">
        <v>115</v>
      </c>
      <c r="E2036" t="s">
        <v>140</v>
      </c>
      <c r="F2036" t="s">
        <v>6054</v>
      </c>
      <c r="G2036" t="s">
        <v>166</v>
      </c>
      <c r="H2036" t="s">
        <v>61</v>
      </c>
      <c r="I2036" t="s">
        <v>129</v>
      </c>
      <c r="J2036" t="s">
        <v>130</v>
      </c>
      <c r="K2036" t="s">
        <v>131</v>
      </c>
      <c r="L2036" t="s">
        <v>6055</v>
      </c>
      <c r="M2036" t="s">
        <v>6056</v>
      </c>
      <c r="N2036">
        <v>1.4159999999999999</v>
      </c>
      <c r="O2036">
        <v>0</v>
      </c>
      <c r="P2036">
        <v>68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96.28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3009092</v>
      </c>
      <c r="B2037">
        <v>1</v>
      </c>
      <c r="C2037" t="s">
        <v>75</v>
      </c>
      <c r="D2037" t="s">
        <v>95</v>
      </c>
      <c r="E2037" t="s">
        <v>145</v>
      </c>
      <c r="F2037" t="s">
        <v>6057</v>
      </c>
      <c r="G2037" t="s">
        <v>147</v>
      </c>
      <c r="H2037" t="s">
        <v>61</v>
      </c>
      <c r="I2037" t="s">
        <v>129</v>
      </c>
      <c r="J2037" t="s">
        <v>130</v>
      </c>
      <c r="K2037" t="s">
        <v>131</v>
      </c>
      <c r="L2037" t="s">
        <v>6058</v>
      </c>
      <c r="M2037" t="s">
        <v>5525</v>
      </c>
      <c r="N2037">
        <v>2.9849999999999999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2.98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3002275</v>
      </c>
      <c r="B2038">
        <v>1</v>
      </c>
      <c r="C2038" t="s">
        <v>75</v>
      </c>
      <c r="D2038" t="s">
        <v>82</v>
      </c>
      <c r="E2038" t="s">
        <v>169</v>
      </c>
      <c r="F2038" t="s">
        <v>6059</v>
      </c>
      <c r="G2038" t="s">
        <v>192</v>
      </c>
      <c r="H2038" t="s">
        <v>61</v>
      </c>
      <c r="I2038" t="s">
        <v>129</v>
      </c>
      <c r="J2038" t="s">
        <v>130</v>
      </c>
      <c r="K2038" t="s">
        <v>137</v>
      </c>
      <c r="L2038" t="s">
        <v>6060</v>
      </c>
      <c r="M2038" t="s">
        <v>6061</v>
      </c>
      <c r="N2038">
        <v>0.89400000000000002</v>
      </c>
      <c r="O2038">
        <v>0</v>
      </c>
      <c r="P2038">
        <v>534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477.63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3007663</v>
      </c>
      <c r="B2039">
        <v>1</v>
      </c>
      <c r="C2039" t="s">
        <v>75</v>
      </c>
      <c r="D2039" t="s">
        <v>74</v>
      </c>
      <c r="E2039" t="s">
        <v>169</v>
      </c>
      <c r="F2039" t="s">
        <v>6062</v>
      </c>
      <c r="G2039" t="s">
        <v>161</v>
      </c>
      <c r="H2039" t="s">
        <v>61</v>
      </c>
      <c r="I2039" t="s">
        <v>129</v>
      </c>
      <c r="J2039" t="s">
        <v>130</v>
      </c>
      <c r="K2039" t="s">
        <v>131</v>
      </c>
      <c r="L2039" t="s">
        <v>6063</v>
      </c>
      <c r="M2039" t="s">
        <v>6064</v>
      </c>
      <c r="N2039">
        <v>1.329</v>
      </c>
      <c r="O2039">
        <v>0</v>
      </c>
      <c r="P2039">
        <v>0</v>
      </c>
      <c r="Q2039">
        <v>0</v>
      </c>
      <c r="R2039">
        <v>253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336.19</v>
      </c>
      <c r="Y2039">
        <v>0</v>
      </c>
      <c r="Z2039">
        <v>0</v>
      </c>
    </row>
    <row r="2040" spans="1:26" x14ac:dyDescent="0.3">
      <c r="A2040">
        <v>3008324</v>
      </c>
      <c r="B2040">
        <v>2</v>
      </c>
      <c r="C2040" t="s">
        <v>106</v>
      </c>
      <c r="D2040" t="s">
        <v>107</v>
      </c>
      <c r="E2040" t="s">
        <v>169</v>
      </c>
      <c r="F2040" t="s">
        <v>2204</v>
      </c>
      <c r="G2040" t="s">
        <v>142</v>
      </c>
      <c r="H2040" t="s">
        <v>61</v>
      </c>
      <c r="I2040" t="s">
        <v>129</v>
      </c>
      <c r="J2040" t="s">
        <v>130</v>
      </c>
      <c r="K2040" t="s">
        <v>131</v>
      </c>
      <c r="L2040" t="s">
        <v>5586</v>
      </c>
      <c r="M2040" t="s">
        <v>6065</v>
      </c>
      <c r="N2040">
        <v>0.32</v>
      </c>
      <c r="O2040">
        <v>0</v>
      </c>
      <c r="P2040">
        <v>159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50.86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3008561</v>
      </c>
      <c r="B2041">
        <v>1</v>
      </c>
      <c r="C2041" t="s">
        <v>106</v>
      </c>
      <c r="D2041" t="s">
        <v>114</v>
      </c>
      <c r="E2041" t="s">
        <v>145</v>
      </c>
      <c r="F2041" t="s">
        <v>6066</v>
      </c>
      <c r="G2041" t="s">
        <v>147</v>
      </c>
      <c r="H2041" t="s">
        <v>61</v>
      </c>
      <c r="I2041" t="s">
        <v>129</v>
      </c>
      <c r="J2041" t="s">
        <v>130</v>
      </c>
      <c r="K2041" t="s">
        <v>131</v>
      </c>
      <c r="L2041" t="s">
        <v>6067</v>
      </c>
      <c r="M2041" t="s">
        <v>6068</v>
      </c>
      <c r="N2041">
        <v>2.1389999999999998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2.14</v>
      </c>
    </row>
    <row r="2042" spans="1:26" x14ac:dyDescent="0.3">
      <c r="A2042">
        <v>3008460</v>
      </c>
      <c r="B2042">
        <v>1</v>
      </c>
      <c r="C2042" t="s">
        <v>75</v>
      </c>
      <c r="D2042" t="s">
        <v>98</v>
      </c>
      <c r="E2042" t="s">
        <v>145</v>
      </c>
      <c r="F2042" t="s">
        <v>6069</v>
      </c>
      <c r="G2042" t="s">
        <v>256</v>
      </c>
      <c r="H2042" t="s">
        <v>61</v>
      </c>
      <c r="I2042" t="s">
        <v>129</v>
      </c>
      <c r="J2042" t="s">
        <v>130</v>
      </c>
      <c r="K2042" t="s">
        <v>131</v>
      </c>
      <c r="L2042" t="s">
        <v>6070</v>
      </c>
      <c r="M2042" t="s">
        <v>6071</v>
      </c>
      <c r="N2042">
        <v>3.6819999999999999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3.68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3007868</v>
      </c>
      <c r="B2043">
        <v>1</v>
      </c>
      <c r="C2043" t="s">
        <v>75</v>
      </c>
      <c r="D2043" t="s">
        <v>91</v>
      </c>
      <c r="E2043" t="s">
        <v>164</v>
      </c>
      <c r="F2043" t="s">
        <v>6072</v>
      </c>
      <c r="G2043" t="s">
        <v>142</v>
      </c>
      <c r="H2043" t="s">
        <v>61</v>
      </c>
      <c r="I2043" t="s">
        <v>129</v>
      </c>
      <c r="J2043" t="s">
        <v>130</v>
      </c>
      <c r="K2043" t="s">
        <v>131</v>
      </c>
      <c r="L2043" t="s">
        <v>6073</v>
      </c>
      <c r="M2043" t="s">
        <v>6074</v>
      </c>
      <c r="N2043">
        <v>0.68600000000000005</v>
      </c>
      <c r="O2043">
        <v>0</v>
      </c>
      <c r="P2043">
        <v>81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55.57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3008349</v>
      </c>
      <c r="B2044">
        <v>1</v>
      </c>
      <c r="C2044" t="s">
        <v>106</v>
      </c>
      <c r="D2044" t="s">
        <v>122</v>
      </c>
      <c r="E2044" t="s">
        <v>145</v>
      </c>
      <c r="F2044" t="s">
        <v>6075</v>
      </c>
      <c r="G2044" t="s">
        <v>206</v>
      </c>
      <c r="H2044" t="s">
        <v>61</v>
      </c>
      <c r="I2044" t="s">
        <v>129</v>
      </c>
      <c r="J2044" t="s">
        <v>130</v>
      </c>
      <c r="K2044" t="s">
        <v>131</v>
      </c>
      <c r="L2044" t="s">
        <v>6076</v>
      </c>
      <c r="M2044" t="s">
        <v>6077</v>
      </c>
      <c r="N2044">
        <v>3.4319999999999999</v>
      </c>
      <c r="O2044">
        <v>0</v>
      </c>
      <c r="P2044">
        <v>4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13.73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3006822</v>
      </c>
      <c r="B2045">
        <v>1</v>
      </c>
      <c r="C2045" t="s">
        <v>75</v>
      </c>
      <c r="D2045" t="s">
        <v>86</v>
      </c>
      <c r="E2045" t="s">
        <v>140</v>
      </c>
      <c r="F2045" t="s">
        <v>6078</v>
      </c>
      <c r="G2045" t="s">
        <v>161</v>
      </c>
      <c r="H2045" t="s">
        <v>61</v>
      </c>
      <c r="I2045" t="s">
        <v>129</v>
      </c>
      <c r="J2045" t="s">
        <v>130</v>
      </c>
      <c r="K2045" t="s">
        <v>131</v>
      </c>
      <c r="L2045" t="s">
        <v>6079</v>
      </c>
      <c r="M2045" t="s">
        <v>6080</v>
      </c>
      <c r="N2045">
        <v>0.75</v>
      </c>
      <c r="O2045">
        <v>0</v>
      </c>
      <c r="P2045">
        <v>145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108.79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3007727</v>
      </c>
      <c r="B2046">
        <v>1</v>
      </c>
      <c r="C2046" t="s">
        <v>106</v>
      </c>
      <c r="D2046" t="s">
        <v>122</v>
      </c>
      <c r="E2046" t="s">
        <v>221</v>
      </c>
      <c r="F2046" t="s">
        <v>6081</v>
      </c>
      <c r="G2046" t="s">
        <v>128</v>
      </c>
      <c r="H2046" t="s">
        <v>58</v>
      </c>
      <c r="I2046" t="s">
        <v>129</v>
      </c>
      <c r="J2046" t="s">
        <v>130</v>
      </c>
      <c r="K2046" t="s">
        <v>131</v>
      </c>
      <c r="L2046" t="s">
        <v>6082</v>
      </c>
      <c r="M2046" t="s">
        <v>6083</v>
      </c>
      <c r="N2046">
        <v>1.375</v>
      </c>
      <c r="O2046">
        <v>82</v>
      </c>
      <c r="P2046">
        <v>1658</v>
      </c>
      <c r="Q2046">
        <v>0</v>
      </c>
      <c r="R2046">
        <v>0</v>
      </c>
      <c r="S2046">
        <v>0</v>
      </c>
      <c r="T2046">
        <v>0</v>
      </c>
      <c r="U2046">
        <v>112.73</v>
      </c>
      <c r="V2046">
        <v>2279.29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3007787</v>
      </c>
      <c r="B2047">
        <v>1</v>
      </c>
      <c r="C2047" t="s">
        <v>75</v>
      </c>
      <c r="D2047" t="s">
        <v>93</v>
      </c>
      <c r="E2047" t="s">
        <v>164</v>
      </c>
      <c r="F2047" t="s">
        <v>2164</v>
      </c>
      <c r="G2047" t="s">
        <v>142</v>
      </c>
      <c r="H2047" t="s">
        <v>61</v>
      </c>
      <c r="I2047" t="s">
        <v>129</v>
      </c>
      <c r="J2047" t="s">
        <v>130</v>
      </c>
      <c r="K2047" t="s">
        <v>131</v>
      </c>
      <c r="L2047" t="s">
        <v>6084</v>
      </c>
      <c r="M2047" t="s">
        <v>6085</v>
      </c>
      <c r="N2047">
        <v>0.81</v>
      </c>
      <c r="O2047">
        <v>0</v>
      </c>
      <c r="P2047">
        <v>0</v>
      </c>
      <c r="Q2047">
        <v>0</v>
      </c>
      <c r="R2047">
        <v>37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29.97</v>
      </c>
      <c r="Y2047">
        <v>0</v>
      </c>
      <c r="Z2047">
        <v>0</v>
      </c>
    </row>
    <row r="2048" spans="1:26" x14ac:dyDescent="0.3">
      <c r="A2048">
        <v>3011344</v>
      </c>
      <c r="B2048">
        <v>1</v>
      </c>
      <c r="C2048" t="s">
        <v>75</v>
      </c>
      <c r="D2048" t="s">
        <v>86</v>
      </c>
      <c r="E2048" t="s">
        <v>140</v>
      </c>
      <c r="F2048" t="s">
        <v>6086</v>
      </c>
      <c r="G2048" t="s">
        <v>142</v>
      </c>
      <c r="H2048" t="s">
        <v>61</v>
      </c>
      <c r="I2048" t="s">
        <v>129</v>
      </c>
      <c r="J2048" t="s">
        <v>130</v>
      </c>
      <c r="K2048" t="s">
        <v>131</v>
      </c>
      <c r="L2048" t="s">
        <v>6087</v>
      </c>
      <c r="M2048" t="s">
        <v>6088</v>
      </c>
      <c r="N2048">
        <v>2.6720000000000002</v>
      </c>
      <c r="O2048">
        <v>0</v>
      </c>
      <c r="P2048">
        <v>153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408.8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3005161</v>
      </c>
      <c r="B2049">
        <v>1</v>
      </c>
      <c r="C2049" t="s">
        <v>106</v>
      </c>
      <c r="D2049" t="s">
        <v>117</v>
      </c>
      <c r="E2049" t="s">
        <v>126</v>
      </c>
      <c r="F2049" t="s">
        <v>6089</v>
      </c>
      <c r="G2049" t="s">
        <v>128</v>
      </c>
      <c r="H2049" t="s">
        <v>58</v>
      </c>
      <c r="I2049" t="s">
        <v>1703</v>
      </c>
      <c r="J2049" t="s">
        <v>130</v>
      </c>
      <c r="K2049" t="s">
        <v>131</v>
      </c>
      <c r="L2049" t="s">
        <v>6090</v>
      </c>
      <c r="M2049" t="s">
        <v>6091</v>
      </c>
      <c r="N2049">
        <v>2.7E-2</v>
      </c>
      <c r="O2049">
        <v>67</v>
      </c>
      <c r="P2049">
        <v>823</v>
      </c>
      <c r="Q2049">
        <v>0</v>
      </c>
      <c r="R2049">
        <v>0</v>
      </c>
      <c r="S2049">
        <v>0</v>
      </c>
      <c r="T2049">
        <v>57</v>
      </c>
      <c r="U2049">
        <v>1.79</v>
      </c>
      <c r="V2049">
        <v>21.95</v>
      </c>
      <c r="W2049">
        <v>0</v>
      </c>
      <c r="X2049">
        <v>0</v>
      </c>
      <c r="Y2049">
        <v>0</v>
      </c>
      <c r="Z2049">
        <v>1.52</v>
      </c>
    </row>
    <row r="2050" spans="1:26" x14ac:dyDescent="0.3">
      <c r="A2050">
        <v>3007725</v>
      </c>
      <c r="B2050">
        <v>1</v>
      </c>
      <c r="C2050" t="s">
        <v>75</v>
      </c>
      <c r="D2050" t="s">
        <v>78</v>
      </c>
      <c r="E2050" t="s">
        <v>169</v>
      </c>
      <c r="F2050" t="s">
        <v>4645</v>
      </c>
      <c r="G2050" t="s">
        <v>1638</v>
      </c>
      <c r="H2050" t="s">
        <v>61</v>
      </c>
      <c r="I2050" t="s">
        <v>129</v>
      </c>
      <c r="J2050" t="s">
        <v>130</v>
      </c>
      <c r="K2050" t="s">
        <v>131</v>
      </c>
      <c r="L2050" t="s">
        <v>6092</v>
      </c>
      <c r="M2050" t="s">
        <v>6093</v>
      </c>
      <c r="N2050">
        <v>1.008</v>
      </c>
      <c r="O2050">
        <v>0</v>
      </c>
      <c r="P2050">
        <v>885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892.5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3008712</v>
      </c>
      <c r="B2051">
        <v>1</v>
      </c>
      <c r="C2051" t="s">
        <v>75</v>
      </c>
      <c r="D2051" t="s">
        <v>88</v>
      </c>
      <c r="E2051" t="s">
        <v>164</v>
      </c>
      <c r="F2051" t="s">
        <v>6094</v>
      </c>
      <c r="G2051" t="s">
        <v>142</v>
      </c>
      <c r="H2051" t="s">
        <v>61</v>
      </c>
      <c r="I2051" t="s">
        <v>129</v>
      </c>
      <c r="J2051" t="s">
        <v>130</v>
      </c>
      <c r="K2051" t="s">
        <v>131</v>
      </c>
      <c r="L2051" t="s">
        <v>6095</v>
      </c>
      <c r="M2051" t="s">
        <v>6096</v>
      </c>
      <c r="N2051">
        <v>3.915</v>
      </c>
      <c r="O2051">
        <v>0</v>
      </c>
      <c r="P2051">
        <v>6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23.49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3009251</v>
      </c>
      <c r="B2052">
        <v>1</v>
      </c>
      <c r="C2052" t="s">
        <v>75</v>
      </c>
      <c r="D2052" t="s">
        <v>82</v>
      </c>
      <c r="E2052" t="s">
        <v>169</v>
      </c>
      <c r="F2052" t="s">
        <v>6097</v>
      </c>
      <c r="G2052" t="s">
        <v>161</v>
      </c>
      <c r="H2052" t="s">
        <v>61</v>
      </c>
      <c r="I2052" t="s">
        <v>129</v>
      </c>
      <c r="J2052" t="s">
        <v>130</v>
      </c>
      <c r="K2052" t="s">
        <v>131</v>
      </c>
      <c r="L2052" t="s">
        <v>6098</v>
      </c>
      <c r="M2052" t="s">
        <v>6099</v>
      </c>
      <c r="N2052">
        <v>1.298</v>
      </c>
      <c r="O2052">
        <v>0</v>
      </c>
      <c r="P2052">
        <v>44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57.11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3009347</v>
      </c>
      <c r="B2053">
        <v>1</v>
      </c>
      <c r="C2053" t="s">
        <v>75</v>
      </c>
      <c r="D2053" t="s">
        <v>83</v>
      </c>
      <c r="E2053" t="s">
        <v>145</v>
      </c>
      <c r="F2053" t="s">
        <v>6100</v>
      </c>
      <c r="G2053" t="s">
        <v>206</v>
      </c>
      <c r="H2053" t="s">
        <v>61</v>
      </c>
      <c r="I2053" t="s">
        <v>129</v>
      </c>
      <c r="J2053" t="s">
        <v>130</v>
      </c>
      <c r="K2053" t="s">
        <v>131</v>
      </c>
      <c r="L2053" t="s">
        <v>6101</v>
      </c>
      <c r="M2053" t="s">
        <v>6102</v>
      </c>
      <c r="N2053">
        <v>4.1959999999999997</v>
      </c>
      <c r="O2053">
        <v>0</v>
      </c>
      <c r="P2053">
        <v>0</v>
      </c>
      <c r="Q2053">
        <v>0</v>
      </c>
      <c r="R2053">
        <v>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8.39</v>
      </c>
      <c r="Y2053">
        <v>0</v>
      </c>
      <c r="Z2053">
        <v>0</v>
      </c>
    </row>
    <row r="2054" spans="1:26" x14ac:dyDescent="0.3">
      <c r="A2054">
        <v>3010196</v>
      </c>
      <c r="B2054">
        <v>1</v>
      </c>
      <c r="C2054" t="s">
        <v>75</v>
      </c>
      <c r="D2054" t="s">
        <v>99</v>
      </c>
      <c r="E2054" t="s">
        <v>140</v>
      </c>
      <c r="F2054" t="s">
        <v>6103</v>
      </c>
      <c r="G2054" t="s">
        <v>166</v>
      </c>
      <c r="H2054" t="s">
        <v>61</v>
      </c>
      <c r="I2054" t="s">
        <v>129</v>
      </c>
      <c r="J2054" t="s">
        <v>130</v>
      </c>
      <c r="K2054" t="s">
        <v>131</v>
      </c>
      <c r="L2054" t="s">
        <v>6104</v>
      </c>
      <c r="M2054" t="s">
        <v>6105</v>
      </c>
      <c r="N2054">
        <v>2.9830000000000001</v>
      </c>
      <c r="O2054">
        <v>0</v>
      </c>
      <c r="P2054">
        <v>13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38.78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3005115</v>
      </c>
      <c r="B2055">
        <v>1</v>
      </c>
      <c r="C2055" t="s">
        <v>75</v>
      </c>
      <c r="D2055" t="s">
        <v>102</v>
      </c>
      <c r="E2055" t="s">
        <v>169</v>
      </c>
      <c r="F2055" t="s">
        <v>6106</v>
      </c>
      <c r="G2055" t="s">
        <v>171</v>
      </c>
      <c r="H2055" t="s">
        <v>61</v>
      </c>
      <c r="I2055" t="s">
        <v>129</v>
      </c>
      <c r="J2055" t="s">
        <v>130</v>
      </c>
      <c r="K2055" t="s">
        <v>131</v>
      </c>
      <c r="L2055" t="s">
        <v>6107</v>
      </c>
      <c r="M2055" t="s">
        <v>6108</v>
      </c>
      <c r="N2055">
        <v>0.7</v>
      </c>
      <c r="O2055">
        <v>0</v>
      </c>
      <c r="P2055">
        <v>15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10.5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3009118</v>
      </c>
      <c r="B2056">
        <v>1</v>
      </c>
      <c r="C2056" t="s">
        <v>75</v>
      </c>
      <c r="D2056" t="s">
        <v>88</v>
      </c>
      <c r="E2056" t="s">
        <v>145</v>
      </c>
      <c r="F2056" t="s">
        <v>6109</v>
      </c>
      <c r="G2056" t="s">
        <v>147</v>
      </c>
      <c r="H2056" t="s">
        <v>61</v>
      </c>
      <c r="I2056" t="s">
        <v>129</v>
      </c>
      <c r="J2056" t="s">
        <v>130</v>
      </c>
      <c r="K2056" t="s">
        <v>131</v>
      </c>
      <c r="L2056" t="s">
        <v>6110</v>
      </c>
      <c r="M2056" t="s">
        <v>6111</v>
      </c>
      <c r="N2056">
        <v>2.0910000000000002</v>
      </c>
      <c r="O2056">
        <v>0</v>
      </c>
      <c r="P2056">
        <v>2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4.18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3007817</v>
      </c>
      <c r="B2057">
        <v>1</v>
      </c>
      <c r="C2057" t="s">
        <v>75</v>
      </c>
      <c r="D2057" t="s">
        <v>83</v>
      </c>
      <c r="E2057" t="s">
        <v>221</v>
      </c>
      <c r="F2057" t="s">
        <v>6112</v>
      </c>
      <c r="G2057" t="s">
        <v>128</v>
      </c>
      <c r="H2057" t="s">
        <v>58</v>
      </c>
      <c r="I2057" t="s">
        <v>129</v>
      </c>
      <c r="J2057" t="s">
        <v>130</v>
      </c>
      <c r="K2057" t="s">
        <v>131</v>
      </c>
      <c r="L2057" t="s">
        <v>6113</v>
      </c>
      <c r="M2057" t="s">
        <v>6114</v>
      </c>
      <c r="N2057">
        <v>0.57299999999999995</v>
      </c>
      <c r="O2057">
        <v>0</v>
      </c>
      <c r="P2057">
        <v>0</v>
      </c>
      <c r="Q2057">
        <v>8</v>
      </c>
      <c r="R2057">
        <v>9</v>
      </c>
      <c r="S2057">
        <v>4</v>
      </c>
      <c r="T2057">
        <v>96</v>
      </c>
      <c r="U2057">
        <v>0</v>
      </c>
      <c r="V2057">
        <v>0</v>
      </c>
      <c r="W2057">
        <v>4.58</v>
      </c>
      <c r="X2057">
        <v>5.16</v>
      </c>
      <c r="Y2057">
        <v>2.29</v>
      </c>
      <c r="Z2057">
        <v>54.99</v>
      </c>
    </row>
    <row r="2058" spans="1:26" x14ac:dyDescent="0.3">
      <c r="A2058">
        <v>3002637</v>
      </c>
      <c r="B2058">
        <v>1</v>
      </c>
      <c r="C2058" t="s">
        <v>75</v>
      </c>
      <c r="D2058" t="s">
        <v>95</v>
      </c>
      <c r="E2058" t="s">
        <v>169</v>
      </c>
      <c r="F2058" t="s">
        <v>6115</v>
      </c>
      <c r="G2058" t="s">
        <v>171</v>
      </c>
      <c r="H2058" t="s">
        <v>61</v>
      </c>
      <c r="I2058" t="s">
        <v>129</v>
      </c>
      <c r="J2058" t="s">
        <v>130</v>
      </c>
      <c r="K2058" t="s">
        <v>131</v>
      </c>
      <c r="L2058" t="s">
        <v>6116</v>
      </c>
      <c r="M2058" t="s">
        <v>6117</v>
      </c>
      <c r="N2058">
        <v>4.3890000000000002</v>
      </c>
      <c r="O2058">
        <v>0</v>
      </c>
      <c r="P2058">
        <v>1469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6447.29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3008742</v>
      </c>
      <c r="B2059">
        <v>1</v>
      </c>
      <c r="C2059" t="s">
        <v>75</v>
      </c>
      <c r="D2059" t="s">
        <v>83</v>
      </c>
      <c r="E2059" t="s">
        <v>140</v>
      </c>
      <c r="F2059" t="s">
        <v>6118</v>
      </c>
      <c r="G2059" t="s">
        <v>142</v>
      </c>
      <c r="H2059" t="s">
        <v>61</v>
      </c>
      <c r="I2059" t="s">
        <v>129</v>
      </c>
      <c r="J2059" t="s">
        <v>130</v>
      </c>
      <c r="K2059" t="s">
        <v>131</v>
      </c>
      <c r="L2059" t="s">
        <v>6119</v>
      </c>
      <c r="M2059" t="s">
        <v>6120</v>
      </c>
      <c r="N2059">
        <v>4.4089999999999998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41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180.75</v>
      </c>
    </row>
    <row r="2060" spans="1:26" x14ac:dyDescent="0.3">
      <c r="A2060">
        <v>3005871</v>
      </c>
      <c r="B2060">
        <v>1</v>
      </c>
      <c r="C2060" t="s">
        <v>75</v>
      </c>
      <c r="D2060" t="s">
        <v>81</v>
      </c>
      <c r="E2060" t="s">
        <v>169</v>
      </c>
      <c r="F2060" t="s">
        <v>6121</v>
      </c>
      <c r="G2060" t="s">
        <v>962</v>
      </c>
      <c r="H2060" t="s">
        <v>61</v>
      </c>
      <c r="I2060" t="s">
        <v>129</v>
      </c>
      <c r="J2060" t="s">
        <v>130</v>
      </c>
      <c r="K2060" t="s">
        <v>131</v>
      </c>
      <c r="L2060" t="s">
        <v>6122</v>
      </c>
      <c r="M2060" t="s">
        <v>6123</v>
      </c>
      <c r="N2060">
        <v>0.83</v>
      </c>
      <c r="O2060">
        <v>0</v>
      </c>
      <c r="P2060">
        <v>383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317.81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3002375</v>
      </c>
      <c r="B2061">
        <v>1</v>
      </c>
      <c r="C2061" t="s">
        <v>75</v>
      </c>
      <c r="D2061" t="s">
        <v>84</v>
      </c>
      <c r="E2061" t="s">
        <v>153</v>
      </c>
      <c r="F2061" t="s">
        <v>6124</v>
      </c>
      <c r="G2061" t="s">
        <v>136</v>
      </c>
      <c r="H2061" t="s">
        <v>58</v>
      </c>
      <c r="I2061" t="s">
        <v>129</v>
      </c>
      <c r="J2061" t="s">
        <v>130</v>
      </c>
      <c r="K2061" t="s">
        <v>137</v>
      </c>
      <c r="L2061" t="s">
        <v>6125</v>
      </c>
      <c r="M2061" t="s">
        <v>6126</v>
      </c>
      <c r="N2061">
        <v>3.8610000000000002</v>
      </c>
      <c r="O2061">
        <v>0</v>
      </c>
      <c r="P2061">
        <v>844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3258.87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3010296</v>
      </c>
      <c r="B2062">
        <v>1</v>
      </c>
      <c r="C2062" t="s">
        <v>75</v>
      </c>
      <c r="D2062" t="s">
        <v>95</v>
      </c>
      <c r="E2062" t="s">
        <v>145</v>
      </c>
      <c r="F2062" t="s">
        <v>6127</v>
      </c>
      <c r="G2062" t="s">
        <v>256</v>
      </c>
      <c r="H2062" t="s">
        <v>61</v>
      </c>
      <c r="I2062" t="s">
        <v>129</v>
      </c>
      <c r="J2062" t="s">
        <v>130</v>
      </c>
      <c r="K2062" t="s">
        <v>131</v>
      </c>
      <c r="L2062" t="s">
        <v>6128</v>
      </c>
      <c r="M2062" t="s">
        <v>6129</v>
      </c>
      <c r="N2062">
        <v>2.085</v>
      </c>
      <c r="O2062">
        <v>0</v>
      </c>
      <c r="P2062">
        <v>2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4.17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3007968</v>
      </c>
      <c r="B2063">
        <v>1</v>
      </c>
      <c r="C2063" t="s">
        <v>106</v>
      </c>
      <c r="D2063" t="s">
        <v>111</v>
      </c>
      <c r="E2063" t="s">
        <v>126</v>
      </c>
      <c r="F2063" t="s">
        <v>6130</v>
      </c>
      <c r="G2063" t="s">
        <v>128</v>
      </c>
      <c r="H2063" t="s">
        <v>58</v>
      </c>
      <c r="I2063" t="s">
        <v>129</v>
      </c>
      <c r="J2063" t="s">
        <v>130</v>
      </c>
      <c r="K2063" t="s">
        <v>131</v>
      </c>
      <c r="L2063" t="s">
        <v>6131</v>
      </c>
      <c r="M2063" t="s">
        <v>6132</v>
      </c>
      <c r="N2063">
        <v>0.72099999999999997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1087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783.55</v>
      </c>
    </row>
    <row r="2064" spans="1:26" x14ac:dyDescent="0.3">
      <c r="A2064">
        <v>3011267</v>
      </c>
      <c r="B2064">
        <v>1</v>
      </c>
      <c r="C2064" t="s">
        <v>106</v>
      </c>
      <c r="D2064" t="s">
        <v>112</v>
      </c>
      <c r="E2064" t="s">
        <v>145</v>
      </c>
      <c r="F2064" t="s">
        <v>6133</v>
      </c>
      <c r="G2064" t="s">
        <v>147</v>
      </c>
      <c r="H2064" t="s">
        <v>61</v>
      </c>
      <c r="I2064" t="s">
        <v>129</v>
      </c>
      <c r="J2064" t="s">
        <v>130</v>
      </c>
      <c r="K2064" t="s">
        <v>131</v>
      </c>
      <c r="L2064" t="s">
        <v>6134</v>
      </c>
      <c r="M2064" t="s">
        <v>6135</v>
      </c>
      <c r="N2064">
        <v>1.6779999999999999</v>
      </c>
      <c r="O2064">
        <v>0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1.68</v>
      </c>
      <c r="Y2064">
        <v>0</v>
      </c>
      <c r="Z2064">
        <v>0</v>
      </c>
    </row>
    <row r="2065" spans="1:26" x14ac:dyDescent="0.3">
      <c r="A2065">
        <v>3005652</v>
      </c>
      <c r="B2065">
        <v>1</v>
      </c>
      <c r="C2065" t="s">
        <v>75</v>
      </c>
      <c r="D2065" t="s">
        <v>97</v>
      </c>
      <c r="E2065" t="s">
        <v>140</v>
      </c>
      <c r="F2065" t="s">
        <v>6136</v>
      </c>
      <c r="G2065" t="s">
        <v>166</v>
      </c>
      <c r="H2065" t="s">
        <v>61</v>
      </c>
      <c r="I2065" t="s">
        <v>129</v>
      </c>
      <c r="J2065" t="s">
        <v>130</v>
      </c>
      <c r="K2065" t="s">
        <v>131</v>
      </c>
      <c r="L2065" t="s">
        <v>6137</v>
      </c>
      <c r="M2065" t="s">
        <v>6138</v>
      </c>
      <c r="N2065">
        <v>6.09</v>
      </c>
      <c r="O2065">
        <v>0</v>
      </c>
      <c r="P2065">
        <v>86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523.73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3012765</v>
      </c>
      <c r="B2066">
        <v>2</v>
      </c>
      <c r="C2066" t="s">
        <v>106</v>
      </c>
      <c r="D2066" t="s">
        <v>115</v>
      </c>
      <c r="E2066" t="s">
        <v>153</v>
      </c>
      <c r="F2066" t="s">
        <v>6139</v>
      </c>
      <c r="G2066" t="s">
        <v>746</v>
      </c>
      <c r="H2066" t="s">
        <v>58</v>
      </c>
      <c r="I2066" t="s">
        <v>129</v>
      </c>
      <c r="J2066" t="s">
        <v>130</v>
      </c>
      <c r="K2066" t="s">
        <v>131</v>
      </c>
      <c r="L2066" t="s">
        <v>6140</v>
      </c>
      <c r="M2066" t="s">
        <v>6141</v>
      </c>
      <c r="N2066">
        <v>0.188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0.19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3005141</v>
      </c>
      <c r="B2067">
        <v>1</v>
      </c>
      <c r="C2067" t="s">
        <v>75</v>
      </c>
      <c r="D2067" t="s">
        <v>83</v>
      </c>
      <c r="E2067" t="s">
        <v>221</v>
      </c>
      <c r="F2067" t="s">
        <v>6142</v>
      </c>
      <c r="G2067" t="s">
        <v>128</v>
      </c>
      <c r="H2067" t="s">
        <v>58</v>
      </c>
      <c r="I2067" t="s">
        <v>1703</v>
      </c>
      <c r="J2067" t="s">
        <v>130</v>
      </c>
      <c r="K2067" t="s">
        <v>131</v>
      </c>
      <c r="L2067" t="s">
        <v>6143</v>
      </c>
      <c r="M2067" t="s">
        <v>6144</v>
      </c>
      <c r="N2067">
        <v>5.0000000000000001E-3</v>
      </c>
      <c r="O2067">
        <v>0</v>
      </c>
      <c r="P2067">
        <v>0</v>
      </c>
      <c r="Q2067">
        <v>46</v>
      </c>
      <c r="R2067">
        <v>8324</v>
      </c>
      <c r="S2067">
        <v>0</v>
      </c>
      <c r="T2067">
        <v>0</v>
      </c>
      <c r="U2067">
        <v>0</v>
      </c>
      <c r="V2067">
        <v>0</v>
      </c>
      <c r="W2067">
        <v>0.24</v>
      </c>
      <c r="X2067">
        <v>43.93</v>
      </c>
      <c r="Y2067">
        <v>0</v>
      </c>
      <c r="Z2067">
        <v>0</v>
      </c>
    </row>
    <row r="2068" spans="1:26" x14ac:dyDescent="0.3">
      <c r="A2068">
        <v>3009172</v>
      </c>
      <c r="B2068">
        <v>1</v>
      </c>
      <c r="C2068" t="s">
        <v>106</v>
      </c>
      <c r="D2068" t="s">
        <v>108</v>
      </c>
      <c r="E2068" t="s">
        <v>145</v>
      </c>
      <c r="F2068" t="s">
        <v>6145</v>
      </c>
      <c r="G2068" t="s">
        <v>206</v>
      </c>
      <c r="H2068" t="s">
        <v>61</v>
      </c>
      <c r="I2068" t="s">
        <v>129</v>
      </c>
      <c r="J2068" t="s">
        <v>130</v>
      </c>
      <c r="K2068" t="s">
        <v>131</v>
      </c>
      <c r="L2068" t="s">
        <v>6146</v>
      </c>
      <c r="M2068" t="s">
        <v>6147</v>
      </c>
      <c r="N2068">
        <v>1.518</v>
      </c>
      <c r="O2068">
        <v>0</v>
      </c>
      <c r="P2068">
        <v>3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4.55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3005390</v>
      </c>
      <c r="B2069">
        <v>1</v>
      </c>
      <c r="C2069" t="s">
        <v>75</v>
      </c>
      <c r="D2069" t="s">
        <v>86</v>
      </c>
      <c r="E2069" t="s">
        <v>153</v>
      </c>
      <c r="F2069" t="s">
        <v>6148</v>
      </c>
      <c r="G2069" t="s">
        <v>128</v>
      </c>
      <c r="H2069" t="s">
        <v>58</v>
      </c>
      <c r="I2069" t="s">
        <v>129</v>
      </c>
      <c r="J2069" t="s">
        <v>130</v>
      </c>
      <c r="K2069" t="s">
        <v>131</v>
      </c>
      <c r="L2069" t="s">
        <v>6149</v>
      </c>
      <c r="M2069" t="s">
        <v>6150</v>
      </c>
      <c r="N2069">
        <v>1.2809999999999999</v>
      </c>
      <c r="O2069">
        <v>4</v>
      </c>
      <c r="P2069">
        <v>1753</v>
      </c>
      <c r="Q2069">
        <v>0</v>
      </c>
      <c r="R2069">
        <v>0</v>
      </c>
      <c r="S2069">
        <v>0</v>
      </c>
      <c r="T2069">
        <v>0</v>
      </c>
      <c r="U2069">
        <v>5.12</v>
      </c>
      <c r="V2069">
        <v>2244.81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3007985</v>
      </c>
      <c r="B2070">
        <v>1</v>
      </c>
      <c r="C2070" t="s">
        <v>75</v>
      </c>
      <c r="D2070" t="s">
        <v>93</v>
      </c>
      <c r="E2070" t="s">
        <v>126</v>
      </c>
      <c r="F2070" t="s">
        <v>6151</v>
      </c>
      <c r="G2070" t="s">
        <v>128</v>
      </c>
      <c r="H2070" t="s">
        <v>58</v>
      </c>
      <c r="I2070" t="s">
        <v>129</v>
      </c>
      <c r="J2070" t="s">
        <v>130</v>
      </c>
      <c r="K2070" t="s">
        <v>131</v>
      </c>
      <c r="L2070" t="s">
        <v>6152</v>
      </c>
      <c r="M2070" t="s">
        <v>6153</v>
      </c>
      <c r="N2070">
        <v>0.41899999999999998</v>
      </c>
      <c r="O2070">
        <v>0</v>
      </c>
      <c r="P2070">
        <v>24</v>
      </c>
      <c r="Q2070">
        <v>40</v>
      </c>
      <c r="R2070">
        <v>574</v>
      </c>
      <c r="S2070">
        <v>0</v>
      </c>
      <c r="T2070">
        <v>0</v>
      </c>
      <c r="U2070">
        <v>0</v>
      </c>
      <c r="V2070">
        <v>10.06</v>
      </c>
      <c r="W2070">
        <v>16.77</v>
      </c>
      <c r="X2070">
        <v>240.66</v>
      </c>
      <c r="Y2070">
        <v>0</v>
      </c>
      <c r="Z2070">
        <v>0</v>
      </c>
    </row>
    <row r="2071" spans="1:26" x14ac:dyDescent="0.3">
      <c r="A2071">
        <v>3005122</v>
      </c>
      <c r="B2071">
        <v>1</v>
      </c>
      <c r="C2071" t="s">
        <v>75</v>
      </c>
      <c r="D2071" t="s">
        <v>99</v>
      </c>
      <c r="E2071" t="s">
        <v>221</v>
      </c>
      <c r="F2071" t="s">
        <v>6154</v>
      </c>
      <c r="G2071" t="s">
        <v>136</v>
      </c>
      <c r="H2071" t="s">
        <v>58</v>
      </c>
      <c r="I2071" t="s">
        <v>129</v>
      </c>
      <c r="J2071" t="s">
        <v>130</v>
      </c>
      <c r="K2071" t="s">
        <v>137</v>
      </c>
      <c r="L2071" t="s">
        <v>6155</v>
      </c>
      <c r="M2071" t="s">
        <v>6156</v>
      </c>
      <c r="N2071">
        <v>2.3929999999999998</v>
      </c>
      <c r="O2071">
        <v>1</v>
      </c>
      <c r="P2071">
        <v>0</v>
      </c>
      <c r="Q2071">
        <v>0</v>
      </c>
      <c r="R2071">
        <v>0</v>
      </c>
      <c r="S2071">
        <v>8</v>
      </c>
      <c r="T2071">
        <v>402</v>
      </c>
      <c r="U2071">
        <v>2.39</v>
      </c>
      <c r="V2071">
        <v>0</v>
      </c>
      <c r="W2071">
        <v>0</v>
      </c>
      <c r="X2071">
        <v>0</v>
      </c>
      <c r="Y2071">
        <v>19.14</v>
      </c>
      <c r="Z2071">
        <v>962.01</v>
      </c>
    </row>
    <row r="2072" spans="1:26" x14ac:dyDescent="0.3">
      <c r="A2072">
        <v>3007777</v>
      </c>
      <c r="B2072">
        <v>1</v>
      </c>
      <c r="C2072" t="s">
        <v>75</v>
      </c>
      <c r="D2072" t="s">
        <v>83</v>
      </c>
      <c r="E2072" t="s">
        <v>126</v>
      </c>
      <c r="F2072" t="s">
        <v>6157</v>
      </c>
      <c r="G2072" t="s">
        <v>128</v>
      </c>
      <c r="H2072" t="s">
        <v>58</v>
      </c>
      <c r="I2072" t="s">
        <v>129</v>
      </c>
      <c r="J2072" t="s">
        <v>130</v>
      </c>
      <c r="K2072" t="s">
        <v>131</v>
      </c>
      <c r="L2072" t="s">
        <v>6158</v>
      </c>
      <c r="M2072" t="s">
        <v>6159</v>
      </c>
      <c r="N2072">
        <v>2.65</v>
      </c>
      <c r="O2072">
        <v>0</v>
      </c>
      <c r="P2072">
        <v>0</v>
      </c>
      <c r="Q2072">
        <v>13</v>
      </c>
      <c r="R2072">
        <v>1403</v>
      </c>
      <c r="S2072">
        <v>2</v>
      </c>
      <c r="T2072">
        <v>32</v>
      </c>
      <c r="U2072">
        <v>0</v>
      </c>
      <c r="V2072">
        <v>0</v>
      </c>
      <c r="W2072">
        <v>34.450000000000003</v>
      </c>
      <c r="X2072">
        <v>3717.95</v>
      </c>
      <c r="Y2072">
        <v>5.3</v>
      </c>
      <c r="Z2072">
        <v>84.8</v>
      </c>
    </row>
    <row r="2073" spans="1:26" x14ac:dyDescent="0.3">
      <c r="A2073">
        <v>3007795</v>
      </c>
      <c r="B2073">
        <v>1</v>
      </c>
      <c r="C2073" t="s">
        <v>75</v>
      </c>
      <c r="D2073" t="s">
        <v>83</v>
      </c>
      <c r="E2073" t="s">
        <v>221</v>
      </c>
      <c r="F2073" t="s">
        <v>4110</v>
      </c>
      <c r="G2073" t="s">
        <v>128</v>
      </c>
      <c r="H2073" t="s">
        <v>58</v>
      </c>
      <c r="I2073" t="s">
        <v>129</v>
      </c>
      <c r="J2073" t="s">
        <v>130</v>
      </c>
      <c r="K2073" t="s">
        <v>131</v>
      </c>
      <c r="L2073" t="s">
        <v>6160</v>
      </c>
      <c r="M2073" t="s">
        <v>6161</v>
      </c>
      <c r="N2073">
        <v>0.44600000000000001</v>
      </c>
      <c r="O2073">
        <v>0</v>
      </c>
      <c r="P2073">
        <v>0</v>
      </c>
      <c r="Q2073">
        <v>0</v>
      </c>
      <c r="R2073">
        <v>0</v>
      </c>
      <c r="S2073">
        <v>3</v>
      </c>
      <c r="T2073">
        <v>3288</v>
      </c>
      <c r="U2073">
        <v>0</v>
      </c>
      <c r="V2073">
        <v>0</v>
      </c>
      <c r="W2073">
        <v>0</v>
      </c>
      <c r="X2073">
        <v>0</v>
      </c>
      <c r="Y2073">
        <v>1.34</v>
      </c>
      <c r="Z2073">
        <v>1466.81</v>
      </c>
    </row>
    <row r="2074" spans="1:26" x14ac:dyDescent="0.3">
      <c r="A2074">
        <v>3007888</v>
      </c>
      <c r="B2074">
        <v>1</v>
      </c>
      <c r="C2074" t="s">
        <v>75</v>
      </c>
      <c r="D2074" t="s">
        <v>101</v>
      </c>
      <c r="E2074" t="s">
        <v>221</v>
      </c>
      <c r="F2074" t="s">
        <v>6162</v>
      </c>
      <c r="G2074" t="s">
        <v>128</v>
      </c>
      <c r="H2074" t="s">
        <v>58</v>
      </c>
      <c r="I2074" t="s">
        <v>129</v>
      </c>
      <c r="J2074" t="s">
        <v>130</v>
      </c>
      <c r="K2074" t="s">
        <v>131</v>
      </c>
      <c r="L2074" t="s">
        <v>6163</v>
      </c>
      <c r="M2074" t="s">
        <v>6164</v>
      </c>
      <c r="N2074">
        <v>0.41799999999999998</v>
      </c>
      <c r="O2074">
        <v>3</v>
      </c>
      <c r="P2074">
        <v>0</v>
      </c>
      <c r="Q2074">
        <v>0</v>
      </c>
      <c r="R2074">
        <v>0</v>
      </c>
      <c r="S2074">
        <v>99</v>
      </c>
      <c r="T2074">
        <v>1017</v>
      </c>
      <c r="U2074">
        <v>1.25</v>
      </c>
      <c r="V2074">
        <v>0</v>
      </c>
      <c r="W2074">
        <v>0</v>
      </c>
      <c r="X2074">
        <v>0</v>
      </c>
      <c r="Y2074">
        <v>41.39</v>
      </c>
      <c r="Z2074">
        <v>425.16</v>
      </c>
    </row>
    <row r="2075" spans="1:26" x14ac:dyDescent="0.3">
      <c r="A2075">
        <v>3008698</v>
      </c>
      <c r="B2075">
        <v>1</v>
      </c>
      <c r="C2075" t="s">
        <v>106</v>
      </c>
      <c r="D2075" t="s">
        <v>111</v>
      </c>
      <c r="E2075" t="s">
        <v>140</v>
      </c>
      <c r="F2075" t="s">
        <v>6165</v>
      </c>
      <c r="G2075" t="s">
        <v>161</v>
      </c>
      <c r="H2075" t="s">
        <v>61</v>
      </c>
      <c r="I2075" t="s">
        <v>129</v>
      </c>
      <c r="J2075" t="s">
        <v>130</v>
      </c>
      <c r="K2075" t="s">
        <v>131</v>
      </c>
      <c r="L2075" t="s">
        <v>6166</v>
      </c>
      <c r="M2075" t="s">
        <v>6167</v>
      </c>
      <c r="N2075">
        <v>0.85099999999999998</v>
      </c>
      <c r="O2075">
        <v>0</v>
      </c>
      <c r="P2075">
        <v>0</v>
      </c>
      <c r="Q2075">
        <v>0</v>
      </c>
      <c r="R2075">
        <v>41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34.869999999999997</v>
      </c>
      <c r="Y2075">
        <v>0</v>
      </c>
      <c r="Z2075">
        <v>0</v>
      </c>
    </row>
    <row r="2076" spans="1:26" x14ac:dyDescent="0.3">
      <c r="A2076">
        <v>3005967</v>
      </c>
      <c r="B2076">
        <v>1</v>
      </c>
      <c r="C2076" t="s">
        <v>75</v>
      </c>
      <c r="D2076" t="s">
        <v>92</v>
      </c>
      <c r="E2076" t="s">
        <v>126</v>
      </c>
      <c r="F2076" t="s">
        <v>5054</v>
      </c>
      <c r="G2076" t="s">
        <v>181</v>
      </c>
      <c r="H2076" t="s">
        <v>58</v>
      </c>
      <c r="I2076" t="s">
        <v>129</v>
      </c>
      <c r="J2076" t="s">
        <v>130</v>
      </c>
      <c r="K2076" t="s">
        <v>137</v>
      </c>
      <c r="L2076" t="s">
        <v>6168</v>
      </c>
      <c r="M2076" t="s">
        <v>6169</v>
      </c>
      <c r="N2076">
        <v>0.65800000000000003</v>
      </c>
      <c r="O2076">
        <v>23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15.12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3009411</v>
      </c>
      <c r="B2077">
        <v>1</v>
      </c>
      <c r="C2077" t="s">
        <v>75</v>
      </c>
      <c r="D2077" t="s">
        <v>90</v>
      </c>
      <c r="E2077" t="s">
        <v>126</v>
      </c>
      <c r="F2077" t="s">
        <v>2697</v>
      </c>
      <c r="G2077" t="s">
        <v>128</v>
      </c>
      <c r="H2077" t="s">
        <v>58</v>
      </c>
      <c r="I2077" t="s">
        <v>129</v>
      </c>
      <c r="J2077" t="s">
        <v>130</v>
      </c>
      <c r="K2077" t="s">
        <v>131</v>
      </c>
      <c r="L2077" t="s">
        <v>6170</v>
      </c>
      <c r="M2077" t="s">
        <v>6171</v>
      </c>
      <c r="N2077">
        <v>1.2170000000000001</v>
      </c>
      <c r="O2077">
        <v>0</v>
      </c>
      <c r="P2077">
        <v>0</v>
      </c>
      <c r="Q2077">
        <v>0</v>
      </c>
      <c r="R2077">
        <v>0</v>
      </c>
      <c r="S2077">
        <v>4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4.87</v>
      </c>
      <c r="Z2077">
        <v>0</v>
      </c>
    </row>
    <row r="2078" spans="1:26" x14ac:dyDescent="0.3">
      <c r="A2078">
        <v>3000190</v>
      </c>
      <c r="B2078">
        <v>1</v>
      </c>
      <c r="C2078" t="s">
        <v>106</v>
      </c>
      <c r="D2078" t="s">
        <v>122</v>
      </c>
      <c r="E2078" t="s">
        <v>169</v>
      </c>
      <c r="F2078" t="s">
        <v>5326</v>
      </c>
      <c r="G2078" t="s">
        <v>181</v>
      </c>
      <c r="H2078" t="s">
        <v>61</v>
      </c>
      <c r="I2078" t="s">
        <v>129</v>
      </c>
      <c r="J2078" t="s">
        <v>130</v>
      </c>
      <c r="K2078" t="s">
        <v>137</v>
      </c>
      <c r="L2078" t="s">
        <v>6172</v>
      </c>
      <c r="M2078" t="s">
        <v>6173</v>
      </c>
      <c r="N2078">
        <v>4.556</v>
      </c>
      <c r="O2078">
        <v>0</v>
      </c>
      <c r="P2078">
        <v>260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1184.44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3004253</v>
      </c>
      <c r="B2079">
        <v>1</v>
      </c>
      <c r="C2079" t="s">
        <v>75</v>
      </c>
      <c r="D2079" t="s">
        <v>95</v>
      </c>
      <c r="E2079" t="s">
        <v>140</v>
      </c>
      <c r="F2079" t="s">
        <v>6174</v>
      </c>
      <c r="G2079" t="s">
        <v>142</v>
      </c>
      <c r="H2079" t="s">
        <v>61</v>
      </c>
      <c r="I2079" t="s">
        <v>129</v>
      </c>
      <c r="J2079" t="s">
        <v>130</v>
      </c>
      <c r="K2079" t="s">
        <v>131</v>
      </c>
      <c r="L2079" t="s">
        <v>6175</v>
      </c>
      <c r="M2079" t="s">
        <v>6176</v>
      </c>
      <c r="N2079">
        <v>1.82</v>
      </c>
      <c r="O2079">
        <v>0</v>
      </c>
      <c r="P2079">
        <v>122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221.98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3007807</v>
      </c>
      <c r="B2080">
        <v>1</v>
      </c>
      <c r="C2080" t="s">
        <v>75</v>
      </c>
      <c r="D2080" t="s">
        <v>83</v>
      </c>
      <c r="E2080" t="s">
        <v>221</v>
      </c>
      <c r="F2080" t="s">
        <v>6177</v>
      </c>
      <c r="G2080" t="s">
        <v>128</v>
      </c>
      <c r="H2080" t="s">
        <v>58</v>
      </c>
      <c r="I2080" t="s">
        <v>129</v>
      </c>
      <c r="J2080" t="s">
        <v>130</v>
      </c>
      <c r="K2080" t="s">
        <v>131</v>
      </c>
      <c r="L2080" t="s">
        <v>6178</v>
      </c>
      <c r="M2080" t="s">
        <v>6179</v>
      </c>
      <c r="N2080">
        <v>0.125</v>
      </c>
      <c r="O2080">
        <v>0</v>
      </c>
      <c r="P2080">
        <v>0</v>
      </c>
      <c r="Q2080">
        <v>1</v>
      </c>
      <c r="R2080">
        <v>100</v>
      </c>
      <c r="S2080">
        <v>0</v>
      </c>
      <c r="T2080">
        <v>2</v>
      </c>
      <c r="U2080">
        <v>0</v>
      </c>
      <c r="V2080">
        <v>0</v>
      </c>
      <c r="W2080">
        <v>0.13</v>
      </c>
      <c r="X2080">
        <v>12.5</v>
      </c>
      <c r="Y2080">
        <v>0</v>
      </c>
      <c r="Z2080">
        <v>0.25</v>
      </c>
    </row>
    <row r="2081" spans="1:26" x14ac:dyDescent="0.3">
      <c r="A2081">
        <v>3009612</v>
      </c>
      <c r="B2081">
        <v>1</v>
      </c>
      <c r="C2081" t="s">
        <v>75</v>
      </c>
      <c r="D2081" t="s">
        <v>89</v>
      </c>
      <c r="E2081" t="s">
        <v>140</v>
      </c>
      <c r="F2081" t="s">
        <v>6180</v>
      </c>
      <c r="G2081" t="s">
        <v>142</v>
      </c>
      <c r="H2081" t="s">
        <v>61</v>
      </c>
      <c r="I2081" t="s">
        <v>129</v>
      </c>
      <c r="J2081" t="s">
        <v>130</v>
      </c>
      <c r="K2081" t="s">
        <v>131</v>
      </c>
      <c r="L2081" t="s">
        <v>6181</v>
      </c>
      <c r="M2081" t="s">
        <v>6182</v>
      </c>
      <c r="N2081">
        <v>2.0150000000000001</v>
      </c>
      <c r="O2081">
        <v>0</v>
      </c>
      <c r="P2081">
        <v>181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364.74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3005636</v>
      </c>
      <c r="B2082">
        <v>2</v>
      </c>
      <c r="C2082" t="s">
        <v>75</v>
      </c>
      <c r="D2082" t="s">
        <v>103</v>
      </c>
      <c r="E2082" t="s">
        <v>169</v>
      </c>
      <c r="F2082" t="s">
        <v>6183</v>
      </c>
      <c r="G2082" t="s">
        <v>1638</v>
      </c>
      <c r="H2082" t="s">
        <v>61</v>
      </c>
      <c r="I2082" t="s">
        <v>129</v>
      </c>
      <c r="J2082" t="s">
        <v>130</v>
      </c>
      <c r="K2082" t="s">
        <v>131</v>
      </c>
      <c r="L2082" t="s">
        <v>6184</v>
      </c>
      <c r="M2082" t="s">
        <v>6185</v>
      </c>
      <c r="N2082">
        <v>2.819</v>
      </c>
      <c r="O2082">
        <v>0</v>
      </c>
      <c r="P2082">
        <v>488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1375.89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3008507</v>
      </c>
      <c r="B2083">
        <v>1</v>
      </c>
      <c r="C2083" t="s">
        <v>75</v>
      </c>
      <c r="D2083" t="s">
        <v>79</v>
      </c>
      <c r="E2083" t="s">
        <v>169</v>
      </c>
      <c r="F2083" t="s">
        <v>6186</v>
      </c>
      <c r="G2083" t="s">
        <v>161</v>
      </c>
      <c r="H2083" t="s">
        <v>61</v>
      </c>
      <c r="I2083" t="s">
        <v>129</v>
      </c>
      <c r="J2083" t="s">
        <v>130</v>
      </c>
      <c r="K2083" t="s">
        <v>131</v>
      </c>
      <c r="L2083" t="s">
        <v>6187</v>
      </c>
      <c r="M2083" t="s">
        <v>6077</v>
      </c>
      <c r="N2083">
        <v>0.68300000000000005</v>
      </c>
      <c r="O2083">
        <v>0</v>
      </c>
      <c r="P2083">
        <v>417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284.79000000000002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3007898</v>
      </c>
      <c r="B2084">
        <v>1</v>
      </c>
      <c r="C2084" t="s">
        <v>75</v>
      </c>
      <c r="D2084" t="s">
        <v>83</v>
      </c>
      <c r="E2084" t="s">
        <v>221</v>
      </c>
      <c r="F2084" t="s">
        <v>6188</v>
      </c>
      <c r="G2084" t="s">
        <v>166</v>
      </c>
      <c r="H2084" t="s">
        <v>58</v>
      </c>
      <c r="I2084" t="s">
        <v>129</v>
      </c>
      <c r="J2084" t="s">
        <v>130</v>
      </c>
      <c r="K2084" t="s">
        <v>131</v>
      </c>
      <c r="L2084" t="s">
        <v>6189</v>
      </c>
      <c r="M2084" t="s">
        <v>6190</v>
      </c>
      <c r="N2084">
        <v>3.8610000000000002</v>
      </c>
      <c r="O2084">
        <v>0</v>
      </c>
      <c r="P2084">
        <v>0</v>
      </c>
      <c r="Q2084">
        <v>0</v>
      </c>
      <c r="R2084">
        <v>0</v>
      </c>
      <c r="S2084">
        <v>17</v>
      </c>
      <c r="T2084">
        <v>3977</v>
      </c>
      <c r="U2084">
        <v>0</v>
      </c>
      <c r="V2084">
        <v>0</v>
      </c>
      <c r="W2084">
        <v>0</v>
      </c>
      <c r="X2084">
        <v>0</v>
      </c>
      <c r="Y2084">
        <v>65.64</v>
      </c>
      <c r="Z2084">
        <v>15356.74</v>
      </c>
    </row>
    <row r="2085" spans="1:26" x14ac:dyDescent="0.3">
      <c r="A2085">
        <v>3009698</v>
      </c>
      <c r="B2085">
        <v>1</v>
      </c>
      <c r="C2085" t="s">
        <v>75</v>
      </c>
      <c r="D2085" t="s">
        <v>92</v>
      </c>
      <c r="E2085" t="s">
        <v>164</v>
      </c>
      <c r="F2085" t="s">
        <v>6191</v>
      </c>
      <c r="G2085" t="s">
        <v>142</v>
      </c>
      <c r="H2085" t="s">
        <v>61</v>
      </c>
      <c r="I2085" t="s">
        <v>129</v>
      </c>
      <c r="J2085" t="s">
        <v>130</v>
      </c>
      <c r="K2085" t="s">
        <v>131</v>
      </c>
      <c r="L2085" t="s">
        <v>6192</v>
      </c>
      <c r="M2085" t="s">
        <v>6193</v>
      </c>
      <c r="N2085">
        <v>4.6920000000000002</v>
      </c>
      <c r="O2085">
        <v>0</v>
      </c>
      <c r="P2085">
        <v>73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342.55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3008716</v>
      </c>
      <c r="B2086">
        <v>1</v>
      </c>
      <c r="C2086" t="s">
        <v>75</v>
      </c>
      <c r="D2086" t="s">
        <v>88</v>
      </c>
      <c r="E2086" t="s">
        <v>221</v>
      </c>
      <c r="F2086" t="s">
        <v>6194</v>
      </c>
      <c r="G2086" t="s">
        <v>128</v>
      </c>
      <c r="H2086" t="s">
        <v>58</v>
      </c>
      <c r="I2086" t="s">
        <v>129</v>
      </c>
      <c r="J2086" t="s">
        <v>130</v>
      </c>
      <c r="K2086" t="s">
        <v>131</v>
      </c>
      <c r="L2086" t="s">
        <v>6195</v>
      </c>
      <c r="M2086" t="s">
        <v>6196</v>
      </c>
      <c r="N2086">
        <v>2.133</v>
      </c>
      <c r="O2086">
        <v>0</v>
      </c>
      <c r="P2086">
        <v>3031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6463.61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3011991</v>
      </c>
      <c r="B2087">
        <v>1</v>
      </c>
      <c r="C2087" t="s">
        <v>75</v>
      </c>
      <c r="D2087" t="s">
        <v>91</v>
      </c>
      <c r="E2087" t="s">
        <v>145</v>
      </c>
      <c r="F2087" t="s">
        <v>6197</v>
      </c>
      <c r="G2087" t="s">
        <v>378</v>
      </c>
      <c r="H2087" t="s">
        <v>61</v>
      </c>
      <c r="I2087" t="s">
        <v>129</v>
      </c>
      <c r="J2087" t="s">
        <v>59</v>
      </c>
      <c r="K2087" t="s">
        <v>131</v>
      </c>
      <c r="L2087" t="s">
        <v>6198</v>
      </c>
      <c r="M2087" t="s">
        <v>6199</v>
      </c>
      <c r="N2087">
        <v>1.843</v>
      </c>
      <c r="O2087">
        <v>0</v>
      </c>
      <c r="P2087">
        <v>28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51.61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3007875</v>
      </c>
      <c r="B2088">
        <v>1</v>
      </c>
      <c r="C2088" t="s">
        <v>75</v>
      </c>
      <c r="D2088" t="s">
        <v>89</v>
      </c>
      <c r="E2088" t="s">
        <v>140</v>
      </c>
      <c r="F2088" t="s">
        <v>6200</v>
      </c>
      <c r="G2088" t="s">
        <v>166</v>
      </c>
      <c r="H2088" t="s">
        <v>61</v>
      </c>
      <c r="I2088" t="s">
        <v>129</v>
      </c>
      <c r="J2088" t="s">
        <v>130</v>
      </c>
      <c r="K2088" t="s">
        <v>131</v>
      </c>
      <c r="L2088" t="s">
        <v>6201</v>
      </c>
      <c r="M2088" t="s">
        <v>6202</v>
      </c>
      <c r="N2088">
        <v>2.911</v>
      </c>
      <c r="O2088">
        <v>0</v>
      </c>
      <c r="P2088">
        <v>212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617.04999999999995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3010304</v>
      </c>
      <c r="B2089">
        <v>1</v>
      </c>
      <c r="C2089" t="s">
        <v>75</v>
      </c>
      <c r="D2089" t="s">
        <v>88</v>
      </c>
      <c r="E2089" t="s">
        <v>169</v>
      </c>
      <c r="F2089" t="s">
        <v>6203</v>
      </c>
      <c r="G2089" t="s">
        <v>171</v>
      </c>
      <c r="H2089" t="s">
        <v>61</v>
      </c>
      <c r="I2089" t="s">
        <v>129</v>
      </c>
      <c r="J2089" t="s">
        <v>130</v>
      </c>
      <c r="K2089" t="s">
        <v>131</v>
      </c>
      <c r="L2089" t="s">
        <v>6204</v>
      </c>
      <c r="M2089" t="s">
        <v>6205</v>
      </c>
      <c r="N2089">
        <v>1.7969999999999999</v>
      </c>
      <c r="O2089">
        <v>0</v>
      </c>
      <c r="P2089">
        <v>180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323.45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3005455</v>
      </c>
      <c r="B2090">
        <v>1</v>
      </c>
      <c r="C2090" t="s">
        <v>75</v>
      </c>
      <c r="D2090" t="s">
        <v>90</v>
      </c>
      <c r="E2090" t="s">
        <v>140</v>
      </c>
      <c r="F2090" t="s">
        <v>6206</v>
      </c>
      <c r="G2090" t="s">
        <v>142</v>
      </c>
      <c r="H2090" t="s">
        <v>61</v>
      </c>
      <c r="I2090" t="s">
        <v>129</v>
      </c>
      <c r="J2090" t="s">
        <v>130</v>
      </c>
      <c r="K2090" t="s">
        <v>131</v>
      </c>
      <c r="L2090" t="s">
        <v>6207</v>
      </c>
      <c r="M2090" t="s">
        <v>6208</v>
      </c>
      <c r="N2090">
        <v>3.867</v>
      </c>
      <c r="O2090">
        <v>0</v>
      </c>
      <c r="P2090">
        <v>0</v>
      </c>
      <c r="Q2090">
        <v>0</v>
      </c>
      <c r="R2090">
        <v>9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34.799999999999997</v>
      </c>
      <c r="Y2090">
        <v>0</v>
      </c>
      <c r="Z2090">
        <v>0</v>
      </c>
    </row>
    <row r="2091" spans="1:26" x14ac:dyDescent="0.3">
      <c r="A2091">
        <v>3009591</v>
      </c>
      <c r="B2091">
        <v>2</v>
      </c>
      <c r="C2091" t="s">
        <v>75</v>
      </c>
      <c r="D2091" t="s">
        <v>92</v>
      </c>
      <c r="E2091" t="s">
        <v>169</v>
      </c>
      <c r="F2091" t="s">
        <v>6209</v>
      </c>
      <c r="G2091" t="s">
        <v>171</v>
      </c>
      <c r="H2091" t="s">
        <v>61</v>
      </c>
      <c r="I2091" t="s">
        <v>129</v>
      </c>
      <c r="J2091" t="s">
        <v>130</v>
      </c>
      <c r="K2091" t="s">
        <v>131</v>
      </c>
      <c r="L2091" t="s">
        <v>2515</v>
      </c>
      <c r="M2091" t="s">
        <v>6210</v>
      </c>
      <c r="N2091">
        <v>0.17199999999999999</v>
      </c>
      <c r="O2091">
        <v>0</v>
      </c>
      <c r="P2091">
        <v>141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24.28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3012073</v>
      </c>
      <c r="B2092">
        <v>2</v>
      </c>
      <c r="C2092" t="s">
        <v>75</v>
      </c>
      <c r="D2092" t="s">
        <v>79</v>
      </c>
      <c r="E2092" t="s">
        <v>169</v>
      </c>
      <c r="F2092" t="s">
        <v>6211</v>
      </c>
      <c r="G2092" t="s">
        <v>142</v>
      </c>
      <c r="H2092" t="s">
        <v>61</v>
      </c>
      <c r="I2092" t="s">
        <v>129</v>
      </c>
      <c r="J2092" t="s">
        <v>130</v>
      </c>
      <c r="K2092" t="s">
        <v>131</v>
      </c>
      <c r="L2092" t="s">
        <v>6212</v>
      </c>
      <c r="M2092" t="s">
        <v>6213</v>
      </c>
      <c r="N2092">
        <v>0.629</v>
      </c>
      <c r="O2092">
        <v>0</v>
      </c>
      <c r="P2092">
        <v>57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35.86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3008593</v>
      </c>
      <c r="B2093">
        <v>1</v>
      </c>
      <c r="C2093" t="s">
        <v>75</v>
      </c>
      <c r="D2093" t="s">
        <v>95</v>
      </c>
      <c r="E2093" t="s">
        <v>134</v>
      </c>
      <c r="F2093" t="s">
        <v>6214</v>
      </c>
      <c r="G2093" t="s">
        <v>128</v>
      </c>
      <c r="H2093" t="s">
        <v>58</v>
      </c>
      <c r="I2093" t="s">
        <v>129</v>
      </c>
      <c r="J2093" t="s">
        <v>130</v>
      </c>
      <c r="K2093" t="s">
        <v>131</v>
      </c>
      <c r="L2093" t="s">
        <v>6215</v>
      </c>
      <c r="M2093" t="s">
        <v>6216</v>
      </c>
      <c r="N2093">
        <v>1.3779999999999999</v>
      </c>
      <c r="O2093">
        <v>4</v>
      </c>
      <c r="P2093">
        <v>86</v>
      </c>
      <c r="Q2093">
        <v>0</v>
      </c>
      <c r="R2093">
        <v>0</v>
      </c>
      <c r="S2093">
        <v>0</v>
      </c>
      <c r="T2093">
        <v>0</v>
      </c>
      <c r="U2093">
        <v>5.51</v>
      </c>
      <c r="V2093">
        <v>118.55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3005545</v>
      </c>
      <c r="B2094">
        <v>1</v>
      </c>
      <c r="C2094" t="s">
        <v>75</v>
      </c>
      <c r="D2094" t="s">
        <v>81</v>
      </c>
      <c r="E2094" t="s">
        <v>140</v>
      </c>
      <c r="F2094" t="s">
        <v>202</v>
      </c>
      <c r="G2094" t="s">
        <v>142</v>
      </c>
      <c r="H2094" t="s">
        <v>61</v>
      </c>
      <c r="I2094" t="s">
        <v>129</v>
      </c>
      <c r="J2094" t="s">
        <v>130</v>
      </c>
      <c r="K2094" t="s">
        <v>131</v>
      </c>
      <c r="L2094" t="s">
        <v>6217</v>
      </c>
      <c r="M2094" t="s">
        <v>6218</v>
      </c>
      <c r="N2094">
        <v>0.93600000000000005</v>
      </c>
      <c r="O2094">
        <v>0</v>
      </c>
      <c r="P2094">
        <v>32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29.94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3007659</v>
      </c>
      <c r="B2095">
        <v>1</v>
      </c>
      <c r="C2095" t="s">
        <v>75</v>
      </c>
      <c r="D2095" t="s">
        <v>81</v>
      </c>
      <c r="E2095" t="s">
        <v>145</v>
      </c>
      <c r="F2095" t="s">
        <v>6219</v>
      </c>
      <c r="G2095" t="s">
        <v>206</v>
      </c>
      <c r="H2095" t="s">
        <v>61</v>
      </c>
      <c r="I2095" t="s">
        <v>129</v>
      </c>
      <c r="J2095" t="s">
        <v>130</v>
      </c>
      <c r="K2095" t="s">
        <v>131</v>
      </c>
      <c r="L2095" t="s">
        <v>6220</v>
      </c>
      <c r="M2095" t="s">
        <v>6221</v>
      </c>
      <c r="N2095">
        <v>3.3029999999999999</v>
      </c>
      <c r="O2095">
        <v>0</v>
      </c>
      <c r="P2095">
        <v>21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69.37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3007481</v>
      </c>
      <c r="B2096">
        <v>1</v>
      </c>
      <c r="C2096" t="s">
        <v>75</v>
      </c>
      <c r="D2096" t="s">
        <v>85</v>
      </c>
      <c r="E2096" t="s">
        <v>169</v>
      </c>
      <c r="F2096" t="s">
        <v>6222</v>
      </c>
      <c r="G2096" t="s">
        <v>1638</v>
      </c>
      <c r="H2096" t="s">
        <v>61</v>
      </c>
      <c r="I2096" t="s">
        <v>129</v>
      </c>
      <c r="J2096" t="s">
        <v>130</v>
      </c>
      <c r="K2096" t="s">
        <v>131</v>
      </c>
      <c r="L2096" t="s">
        <v>6223</v>
      </c>
      <c r="M2096" t="s">
        <v>6224</v>
      </c>
      <c r="N2096">
        <v>1.6539999999999999</v>
      </c>
      <c r="O2096">
        <v>0</v>
      </c>
      <c r="P2096">
        <v>0</v>
      </c>
      <c r="Q2096">
        <v>0</v>
      </c>
      <c r="R2096">
        <v>166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274.63</v>
      </c>
      <c r="Y2096">
        <v>0</v>
      </c>
      <c r="Z2096">
        <v>0</v>
      </c>
    </row>
    <row r="2097" spans="1:26" x14ac:dyDescent="0.3">
      <c r="A2097">
        <v>3010282</v>
      </c>
      <c r="B2097">
        <v>1</v>
      </c>
      <c r="C2097" t="s">
        <v>75</v>
      </c>
      <c r="D2097" t="s">
        <v>81</v>
      </c>
      <c r="E2097" t="s">
        <v>145</v>
      </c>
      <c r="F2097" t="s">
        <v>6225</v>
      </c>
      <c r="G2097" t="s">
        <v>256</v>
      </c>
      <c r="H2097" t="s">
        <v>61</v>
      </c>
      <c r="I2097" t="s">
        <v>129</v>
      </c>
      <c r="J2097" t="s">
        <v>130</v>
      </c>
      <c r="K2097" t="s">
        <v>131</v>
      </c>
      <c r="L2097" t="s">
        <v>6226</v>
      </c>
      <c r="M2097" t="s">
        <v>6227</v>
      </c>
      <c r="N2097">
        <v>0.67800000000000005</v>
      </c>
      <c r="O2097">
        <v>0</v>
      </c>
      <c r="P2097">
        <v>35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23.72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3002854</v>
      </c>
      <c r="B2098">
        <v>1</v>
      </c>
      <c r="C2098" t="s">
        <v>75</v>
      </c>
      <c r="D2098" t="s">
        <v>103</v>
      </c>
      <c r="E2098" t="s">
        <v>140</v>
      </c>
      <c r="F2098" t="s">
        <v>6228</v>
      </c>
      <c r="G2098" t="s">
        <v>142</v>
      </c>
      <c r="H2098" t="s">
        <v>61</v>
      </c>
      <c r="I2098" t="s">
        <v>129</v>
      </c>
      <c r="J2098" t="s">
        <v>130</v>
      </c>
      <c r="K2098" t="s">
        <v>131</v>
      </c>
      <c r="L2098" t="s">
        <v>6229</v>
      </c>
      <c r="M2098" t="s">
        <v>6230</v>
      </c>
      <c r="N2098">
        <v>3.5640000000000001</v>
      </c>
      <c r="O2098">
        <v>0</v>
      </c>
      <c r="P2098">
        <v>19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67.709999999999994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3007806</v>
      </c>
      <c r="B2099">
        <v>1</v>
      </c>
      <c r="C2099" t="s">
        <v>75</v>
      </c>
      <c r="D2099" t="s">
        <v>83</v>
      </c>
      <c r="E2099" t="s">
        <v>140</v>
      </c>
      <c r="F2099" t="s">
        <v>6231</v>
      </c>
      <c r="G2099" t="s">
        <v>142</v>
      </c>
      <c r="H2099" t="s">
        <v>61</v>
      </c>
      <c r="I2099" t="s">
        <v>129</v>
      </c>
      <c r="J2099" t="s">
        <v>130</v>
      </c>
      <c r="K2099" t="s">
        <v>131</v>
      </c>
      <c r="L2099" t="s">
        <v>6232</v>
      </c>
      <c r="M2099" t="s">
        <v>6233</v>
      </c>
      <c r="N2099">
        <v>6.6470000000000002</v>
      </c>
      <c r="O2099">
        <v>0</v>
      </c>
      <c r="P2099">
        <v>0</v>
      </c>
      <c r="Q2099">
        <v>0</v>
      </c>
      <c r="R2099">
        <v>27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179.47</v>
      </c>
      <c r="Y2099">
        <v>0</v>
      </c>
      <c r="Z2099">
        <v>0</v>
      </c>
    </row>
    <row r="2100" spans="1:26" x14ac:dyDescent="0.3">
      <c r="A2100">
        <v>3011210</v>
      </c>
      <c r="B2100">
        <v>2</v>
      </c>
      <c r="C2100" t="s">
        <v>75</v>
      </c>
      <c r="D2100" t="s">
        <v>99</v>
      </c>
      <c r="E2100" t="s">
        <v>169</v>
      </c>
      <c r="F2100" t="s">
        <v>6234</v>
      </c>
      <c r="G2100" t="s">
        <v>166</v>
      </c>
      <c r="H2100" t="s">
        <v>61</v>
      </c>
      <c r="I2100" t="s">
        <v>129</v>
      </c>
      <c r="J2100" t="s">
        <v>130</v>
      </c>
      <c r="K2100" t="s">
        <v>131</v>
      </c>
      <c r="L2100" t="s">
        <v>6235</v>
      </c>
      <c r="M2100" t="s">
        <v>6236</v>
      </c>
      <c r="N2100">
        <v>0.84699999999999998</v>
      </c>
      <c r="O2100">
        <v>0</v>
      </c>
      <c r="P2100">
        <v>66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55.9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3009670</v>
      </c>
      <c r="B2101">
        <v>1</v>
      </c>
      <c r="C2101" t="s">
        <v>75</v>
      </c>
      <c r="D2101" t="s">
        <v>99</v>
      </c>
      <c r="E2101" t="s">
        <v>221</v>
      </c>
      <c r="F2101" t="s">
        <v>1086</v>
      </c>
      <c r="G2101" t="s">
        <v>128</v>
      </c>
      <c r="H2101" t="s">
        <v>58</v>
      </c>
      <c r="I2101" t="s">
        <v>129</v>
      </c>
      <c r="J2101" t="s">
        <v>130</v>
      </c>
      <c r="K2101" t="s">
        <v>131</v>
      </c>
      <c r="L2101" t="s">
        <v>6237</v>
      </c>
      <c r="M2101" t="s">
        <v>6238</v>
      </c>
      <c r="N2101">
        <v>1.0009999999999999</v>
      </c>
      <c r="O2101">
        <v>0</v>
      </c>
      <c r="P2101">
        <v>0</v>
      </c>
      <c r="Q2101">
        <v>1</v>
      </c>
      <c r="R2101">
        <v>301</v>
      </c>
      <c r="S2101">
        <v>4</v>
      </c>
      <c r="T2101">
        <v>1498</v>
      </c>
      <c r="U2101">
        <v>0</v>
      </c>
      <c r="V2101">
        <v>0</v>
      </c>
      <c r="W2101">
        <v>1</v>
      </c>
      <c r="X2101">
        <v>301.33</v>
      </c>
      <c r="Y2101">
        <v>4</v>
      </c>
      <c r="Z2101">
        <v>1499.66</v>
      </c>
    </row>
    <row r="2102" spans="1:26" x14ac:dyDescent="0.3">
      <c r="A2102">
        <v>3011995</v>
      </c>
      <c r="B2102">
        <v>1</v>
      </c>
      <c r="C2102" t="s">
        <v>75</v>
      </c>
      <c r="D2102" t="s">
        <v>78</v>
      </c>
      <c r="E2102" t="s">
        <v>169</v>
      </c>
      <c r="F2102" t="s">
        <v>6239</v>
      </c>
      <c r="G2102" t="s">
        <v>161</v>
      </c>
      <c r="H2102" t="s">
        <v>61</v>
      </c>
      <c r="I2102" t="s">
        <v>129</v>
      </c>
      <c r="J2102" t="s">
        <v>130</v>
      </c>
      <c r="K2102" t="s">
        <v>131</v>
      </c>
      <c r="L2102" t="s">
        <v>6240</v>
      </c>
      <c r="M2102" t="s">
        <v>6241</v>
      </c>
      <c r="N2102">
        <v>1.288</v>
      </c>
      <c r="O2102">
        <v>0</v>
      </c>
      <c r="P2102">
        <v>417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537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3009583</v>
      </c>
      <c r="B2103">
        <v>1</v>
      </c>
      <c r="C2103" t="s">
        <v>75</v>
      </c>
      <c r="D2103" t="s">
        <v>90</v>
      </c>
      <c r="E2103" t="s">
        <v>126</v>
      </c>
      <c r="F2103" t="s">
        <v>2287</v>
      </c>
      <c r="G2103" t="s">
        <v>746</v>
      </c>
      <c r="H2103" t="s">
        <v>58</v>
      </c>
      <c r="I2103" t="s">
        <v>129</v>
      </c>
      <c r="J2103" t="s">
        <v>130</v>
      </c>
      <c r="K2103" t="s">
        <v>131</v>
      </c>
      <c r="L2103" t="s">
        <v>6242</v>
      </c>
      <c r="M2103" t="s">
        <v>6243</v>
      </c>
      <c r="N2103">
        <v>1.8089999999999999</v>
      </c>
      <c r="O2103">
        <v>0</v>
      </c>
      <c r="P2103">
        <v>0</v>
      </c>
      <c r="Q2103">
        <v>0</v>
      </c>
      <c r="R2103">
        <v>0</v>
      </c>
      <c r="S2103">
        <v>4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7.24</v>
      </c>
      <c r="Z2103">
        <v>0</v>
      </c>
    </row>
    <row r="2104" spans="1:26" x14ac:dyDescent="0.3">
      <c r="A2104">
        <v>3009677</v>
      </c>
      <c r="B2104">
        <v>1</v>
      </c>
      <c r="C2104" t="s">
        <v>75</v>
      </c>
      <c r="D2104" t="s">
        <v>104</v>
      </c>
      <c r="E2104" t="s">
        <v>140</v>
      </c>
      <c r="F2104" t="s">
        <v>6244</v>
      </c>
      <c r="G2104" t="s">
        <v>206</v>
      </c>
      <c r="H2104" t="s">
        <v>61</v>
      </c>
      <c r="I2104" t="s">
        <v>129</v>
      </c>
      <c r="J2104" t="s">
        <v>130</v>
      </c>
      <c r="K2104" t="s">
        <v>131</v>
      </c>
      <c r="L2104" t="s">
        <v>6245</v>
      </c>
      <c r="M2104" t="s">
        <v>6246</v>
      </c>
      <c r="N2104">
        <v>1.6830000000000001</v>
      </c>
      <c r="O2104">
        <v>0</v>
      </c>
      <c r="P2104">
        <v>158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265.95999999999998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3005263</v>
      </c>
      <c r="B2105">
        <v>1</v>
      </c>
      <c r="C2105" t="s">
        <v>75</v>
      </c>
      <c r="D2105" t="s">
        <v>77</v>
      </c>
      <c r="E2105" t="s">
        <v>126</v>
      </c>
      <c r="F2105" t="s">
        <v>6247</v>
      </c>
      <c r="G2105" t="s">
        <v>128</v>
      </c>
      <c r="H2105" t="s">
        <v>58</v>
      </c>
      <c r="I2105" t="s">
        <v>129</v>
      </c>
      <c r="J2105" t="s">
        <v>130</v>
      </c>
      <c r="K2105" t="s">
        <v>131</v>
      </c>
      <c r="L2105" t="s">
        <v>6248</v>
      </c>
      <c r="M2105" t="s">
        <v>6249</v>
      </c>
      <c r="N2105">
        <v>0.49299999999999999</v>
      </c>
      <c r="O2105">
        <v>3</v>
      </c>
      <c r="P2105">
        <v>1127</v>
      </c>
      <c r="Q2105">
        <v>0</v>
      </c>
      <c r="R2105">
        <v>0</v>
      </c>
      <c r="S2105">
        <v>0</v>
      </c>
      <c r="T2105">
        <v>276</v>
      </c>
      <c r="U2105">
        <v>1.48</v>
      </c>
      <c r="V2105">
        <v>555.53</v>
      </c>
      <c r="W2105">
        <v>0</v>
      </c>
      <c r="X2105">
        <v>0</v>
      </c>
      <c r="Y2105">
        <v>0</v>
      </c>
      <c r="Z2105">
        <v>136.05000000000001</v>
      </c>
    </row>
    <row r="2106" spans="1:26" x14ac:dyDescent="0.3">
      <c r="A2106">
        <v>3005296</v>
      </c>
      <c r="B2106">
        <v>1</v>
      </c>
      <c r="C2106" t="s">
        <v>75</v>
      </c>
      <c r="D2106" t="s">
        <v>79</v>
      </c>
      <c r="E2106" t="s">
        <v>221</v>
      </c>
      <c r="F2106" t="s">
        <v>6250</v>
      </c>
      <c r="G2106" t="s">
        <v>128</v>
      </c>
      <c r="H2106" t="s">
        <v>58</v>
      </c>
      <c r="I2106" t="s">
        <v>129</v>
      </c>
      <c r="J2106" t="s">
        <v>130</v>
      </c>
      <c r="K2106" t="s">
        <v>131</v>
      </c>
      <c r="L2106" t="s">
        <v>6251</v>
      </c>
      <c r="M2106" t="s">
        <v>6252</v>
      </c>
      <c r="N2106">
        <v>1.077</v>
      </c>
      <c r="O2106">
        <v>0</v>
      </c>
      <c r="P2106">
        <v>0</v>
      </c>
      <c r="Q2106">
        <v>0</v>
      </c>
      <c r="R2106">
        <v>0</v>
      </c>
      <c r="S2106">
        <v>1</v>
      </c>
      <c r="T2106">
        <v>636</v>
      </c>
      <c r="U2106">
        <v>0</v>
      </c>
      <c r="V2106">
        <v>0</v>
      </c>
      <c r="W2106">
        <v>0</v>
      </c>
      <c r="X2106">
        <v>0</v>
      </c>
      <c r="Y2106">
        <v>1.08</v>
      </c>
      <c r="Z2106">
        <v>684.94</v>
      </c>
    </row>
    <row r="2107" spans="1:26" x14ac:dyDescent="0.3">
      <c r="A2107">
        <v>3008945</v>
      </c>
      <c r="B2107">
        <v>1</v>
      </c>
      <c r="C2107" t="s">
        <v>75</v>
      </c>
      <c r="D2107" t="s">
        <v>83</v>
      </c>
      <c r="E2107" t="s">
        <v>153</v>
      </c>
      <c r="F2107" t="s">
        <v>6253</v>
      </c>
      <c r="G2107" t="s">
        <v>746</v>
      </c>
      <c r="H2107" t="s">
        <v>58</v>
      </c>
      <c r="I2107" t="s">
        <v>129</v>
      </c>
      <c r="J2107" t="s">
        <v>130</v>
      </c>
      <c r="K2107" t="s">
        <v>131</v>
      </c>
      <c r="L2107" t="s">
        <v>6254</v>
      </c>
      <c r="M2107" t="s">
        <v>6255</v>
      </c>
      <c r="N2107">
        <v>5.0250000000000004</v>
      </c>
      <c r="O2107">
        <v>0</v>
      </c>
      <c r="P2107">
        <v>0</v>
      </c>
      <c r="Q2107">
        <v>0</v>
      </c>
      <c r="R2107">
        <v>0</v>
      </c>
      <c r="S2107">
        <v>1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5.03</v>
      </c>
      <c r="Z2107">
        <v>0</v>
      </c>
    </row>
    <row r="2108" spans="1:26" x14ac:dyDescent="0.3">
      <c r="A2108">
        <v>3009170</v>
      </c>
      <c r="B2108">
        <v>1</v>
      </c>
      <c r="C2108" t="s">
        <v>75</v>
      </c>
      <c r="D2108" t="s">
        <v>78</v>
      </c>
      <c r="E2108" t="s">
        <v>169</v>
      </c>
      <c r="F2108" t="s">
        <v>6256</v>
      </c>
      <c r="G2108" t="s">
        <v>166</v>
      </c>
      <c r="H2108" t="s">
        <v>61</v>
      </c>
      <c r="I2108" t="s">
        <v>129</v>
      </c>
      <c r="J2108" t="s">
        <v>130</v>
      </c>
      <c r="K2108" t="s">
        <v>131</v>
      </c>
      <c r="L2108" t="s">
        <v>6257</v>
      </c>
      <c r="M2108" t="s">
        <v>6258</v>
      </c>
      <c r="N2108">
        <v>0.96599999999999997</v>
      </c>
      <c r="O2108">
        <v>0</v>
      </c>
      <c r="P2108">
        <v>534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515.58000000000004</v>
      </c>
      <c r="W2108">
        <v>0</v>
      </c>
      <c r="X2108">
        <v>0</v>
      </c>
      <c r="Y2108">
        <v>0</v>
      </c>
      <c r="Z2108">
        <v>0</v>
      </c>
    </row>
    <row r="2109" spans="1:26" x14ac:dyDescent="0.3">
      <c r="A2109">
        <v>3009097</v>
      </c>
      <c r="B2109">
        <v>2</v>
      </c>
      <c r="C2109" t="s">
        <v>75</v>
      </c>
      <c r="D2109" t="s">
        <v>83</v>
      </c>
      <c r="E2109" t="s">
        <v>153</v>
      </c>
      <c r="F2109" t="s">
        <v>6259</v>
      </c>
      <c r="G2109" t="s">
        <v>352</v>
      </c>
      <c r="H2109" t="s">
        <v>58</v>
      </c>
      <c r="I2109" t="s">
        <v>129</v>
      </c>
      <c r="J2109" t="s">
        <v>130</v>
      </c>
      <c r="K2109" t="s">
        <v>131</v>
      </c>
      <c r="L2109" t="s">
        <v>6260</v>
      </c>
      <c r="M2109" t="s">
        <v>6261</v>
      </c>
      <c r="N2109">
        <v>5.1760000000000002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408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2111.9699999999998</v>
      </c>
    </row>
    <row r="2110" spans="1:26" x14ac:dyDescent="0.3">
      <c r="A2110">
        <v>3005401</v>
      </c>
      <c r="B2110">
        <v>1</v>
      </c>
      <c r="C2110" t="s">
        <v>75</v>
      </c>
      <c r="D2110" t="s">
        <v>97</v>
      </c>
      <c r="E2110" t="s">
        <v>153</v>
      </c>
      <c r="F2110" t="s">
        <v>6262</v>
      </c>
      <c r="G2110" t="s">
        <v>746</v>
      </c>
      <c r="H2110" t="s">
        <v>58</v>
      </c>
      <c r="I2110" t="s">
        <v>129</v>
      </c>
      <c r="J2110" t="s">
        <v>130</v>
      </c>
      <c r="K2110" t="s">
        <v>131</v>
      </c>
      <c r="L2110" t="s">
        <v>6263</v>
      </c>
      <c r="M2110" t="s">
        <v>6264</v>
      </c>
      <c r="N2110">
        <v>7.194</v>
      </c>
      <c r="O2110">
        <v>15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107.91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3011341</v>
      </c>
      <c r="B2111">
        <v>1</v>
      </c>
      <c r="C2111" t="s">
        <v>75</v>
      </c>
      <c r="D2111" t="s">
        <v>97</v>
      </c>
      <c r="E2111" t="s">
        <v>164</v>
      </c>
      <c r="F2111" t="s">
        <v>6265</v>
      </c>
      <c r="G2111" t="s">
        <v>142</v>
      </c>
      <c r="H2111" t="s">
        <v>61</v>
      </c>
      <c r="I2111" t="s">
        <v>129</v>
      </c>
      <c r="J2111" t="s">
        <v>130</v>
      </c>
      <c r="K2111" t="s">
        <v>131</v>
      </c>
      <c r="L2111" t="s">
        <v>6266</v>
      </c>
      <c r="M2111" t="s">
        <v>6267</v>
      </c>
      <c r="N2111">
        <v>6.5010000000000003</v>
      </c>
      <c r="O2111">
        <v>0</v>
      </c>
      <c r="P2111">
        <v>138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897.19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3005929</v>
      </c>
      <c r="B2112">
        <v>1</v>
      </c>
      <c r="C2112" t="s">
        <v>75</v>
      </c>
      <c r="D2112" t="s">
        <v>90</v>
      </c>
      <c r="E2112" t="s">
        <v>169</v>
      </c>
      <c r="F2112" t="s">
        <v>6268</v>
      </c>
      <c r="G2112" t="s">
        <v>192</v>
      </c>
      <c r="H2112" t="s">
        <v>61</v>
      </c>
      <c r="I2112" t="s">
        <v>129</v>
      </c>
      <c r="J2112" t="s">
        <v>130</v>
      </c>
      <c r="K2112" t="s">
        <v>137</v>
      </c>
      <c r="L2112" t="s">
        <v>6269</v>
      </c>
      <c r="M2112" t="s">
        <v>6270</v>
      </c>
      <c r="N2112">
        <v>7.2919999999999998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74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539.62</v>
      </c>
    </row>
    <row r="2113" spans="1:26" x14ac:dyDescent="0.3">
      <c r="A2113">
        <v>3005466</v>
      </c>
      <c r="B2113">
        <v>1</v>
      </c>
      <c r="C2113" t="s">
        <v>106</v>
      </c>
      <c r="D2113" t="s">
        <v>116</v>
      </c>
      <c r="E2113" t="s">
        <v>169</v>
      </c>
      <c r="F2113" t="s">
        <v>6271</v>
      </c>
      <c r="G2113" t="s">
        <v>136</v>
      </c>
      <c r="H2113" t="s">
        <v>61</v>
      </c>
      <c r="I2113" t="s">
        <v>129</v>
      </c>
      <c r="J2113" t="s">
        <v>130</v>
      </c>
      <c r="K2113" t="s">
        <v>137</v>
      </c>
      <c r="L2113" t="s">
        <v>6272</v>
      </c>
      <c r="M2113" t="s">
        <v>6273</v>
      </c>
      <c r="N2113">
        <v>5.1310000000000002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195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1000.62</v>
      </c>
    </row>
    <row r="2114" spans="1:26" x14ac:dyDescent="0.3">
      <c r="A2114">
        <v>3012729</v>
      </c>
      <c r="B2114">
        <v>1</v>
      </c>
      <c r="C2114" t="s">
        <v>75</v>
      </c>
      <c r="D2114" t="s">
        <v>97</v>
      </c>
      <c r="E2114" t="s">
        <v>164</v>
      </c>
      <c r="F2114" t="s">
        <v>6274</v>
      </c>
      <c r="G2114" t="s">
        <v>185</v>
      </c>
      <c r="H2114" t="s">
        <v>61</v>
      </c>
      <c r="I2114" t="s">
        <v>129</v>
      </c>
      <c r="J2114" t="s">
        <v>130</v>
      </c>
      <c r="K2114" t="s">
        <v>131</v>
      </c>
      <c r="L2114" t="s">
        <v>6275</v>
      </c>
      <c r="M2114" t="s">
        <v>6276</v>
      </c>
      <c r="N2114">
        <v>1.2689999999999999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1.27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3010319</v>
      </c>
      <c r="B2115">
        <v>1</v>
      </c>
      <c r="C2115" t="s">
        <v>75</v>
      </c>
      <c r="D2115" t="s">
        <v>102</v>
      </c>
      <c r="E2115" t="s">
        <v>140</v>
      </c>
      <c r="F2115" t="s">
        <v>6277</v>
      </c>
      <c r="G2115" t="s">
        <v>142</v>
      </c>
      <c r="H2115" t="s">
        <v>61</v>
      </c>
      <c r="I2115" t="s">
        <v>129</v>
      </c>
      <c r="J2115" t="s">
        <v>130</v>
      </c>
      <c r="K2115" t="s">
        <v>131</v>
      </c>
      <c r="L2115" t="s">
        <v>6278</v>
      </c>
      <c r="M2115" t="s">
        <v>6279</v>
      </c>
      <c r="N2115">
        <v>1.2090000000000001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24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29.03</v>
      </c>
    </row>
    <row r="2116" spans="1:26" x14ac:dyDescent="0.3">
      <c r="A2116">
        <v>3013274</v>
      </c>
      <c r="B2116">
        <v>1</v>
      </c>
      <c r="C2116" t="s">
        <v>75</v>
      </c>
      <c r="D2116" t="s">
        <v>97</v>
      </c>
      <c r="E2116" t="s">
        <v>145</v>
      </c>
      <c r="F2116" t="s">
        <v>6280</v>
      </c>
      <c r="G2116" t="s">
        <v>206</v>
      </c>
      <c r="H2116" t="s">
        <v>61</v>
      </c>
      <c r="I2116" t="s">
        <v>129</v>
      </c>
      <c r="J2116" t="s">
        <v>130</v>
      </c>
      <c r="K2116" t="s">
        <v>131</v>
      </c>
      <c r="L2116" t="s">
        <v>6281</v>
      </c>
      <c r="M2116" t="s">
        <v>6282</v>
      </c>
      <c r="N2116">
        <v>7.5789999999999997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7.58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3009226</v>
      </c>
      <c r="B2117">
        <v>1</v>
      </c>
      <c r="C2117" t="s">
        <v>75</v>
      </c>
      <c r="D2117" t="s">
        <v>82</v>
      </c>
      <c r="E2117" t="s">
        <v>145</v>
      </c>
      <c r="F2117" t="s">
        <v>6283</v>
      </c>
      <c r="G2117" t="s">
        <v>256</v>
      </c>
      <c r="H2117" t="s">
        <v>61</v>
      </c>
      <c r="I2117" t="s">
        <v>129</v>
      </c>
      <c r="J2117" t="s">
        <v>130</v>
      </c>
      <c r="K2117" t="s">
        <v>131</v>
      </c>
      <c r="L2117" t="s">
        <v>6284</v>
      </c>
      <c r="M2117" t="s">
        <v>6285</v>
      </c>
      <c r="N2117">
        <v>3.3889999999999998</v>
      </c>
      <c r="O2117">
        <v>0</v>
      </c>
      <c r="P2117">
        <v>5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16.95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3005182</v>
      </c>
      <c r="B2118">
        <v>1</v>
      </c>
      <c r="C2118" t="s">
        <v>106</v>
      </c>
      <c r="D2118" t="s">
        <v>111</v>
      </c>
      <c r="E2118" t="s">
        <v>140</v>
      </c>
      <c r="F2118" t="s">
        <v>6286</v>
      </c>
      <c r="G2118" t="s">
        <v>142</v>
      </c>
      <c r="H2118" t="s">
        <v>61</v>
      </c>
      <c r="I2118" t="s">
        <v>129</v>
      </c>
      <c r="J2118" t="s">
        <v>130</v>
      </c>
      <c r="K2118" t="s">
        <v>131</v>
      </c>
      <c r="L2118" t="s">
        <v>6287</v>
      </c>
      <c r="M2118" t="s">
        <v>6288</v>
      </c>
      <c r="N2118">
        <v>2.57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8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20.56</v>
      </c>
    </row>
    <row r="2119" spans="1:26" x14ac:dyDescent="0.3">
      <c r="A2119">
        <v>3005914</v>
      </c>
      <c r="B2119">
        <v>1</v>
      </c>
      <c r="C2119" t="s">
        <v>106</v>
      </c>
      <c r="D2119" t="s">
        <v>115</v>
      </c>
      <c r="E2119" t="s">
        <v>126</v>
      </c>
      <c r="F2119" t="s">
        <v>6289</v>
      </c>
      <c r="G2119" t="s">
        <v>128</v>
      </c>
      <c r="H2119" t="s">
        <v>58</v>
      </c>
      <c r="I2119" t="s">
        <v>129</v>
      </c>
      <c r="J2119" t="s">
        <v>130</v>
      </c>
      <c r="K2119" t="s">
        <v>131</v>
      </c>
      <c r="L2119" t="s">
        <v>6290</v>
      </c>
      <c r="M2119" t="s">
        <v>6291</v>
      </c>
      <c r="N2119">
        <v>1.319</v>
      </c>
      <c r="O2119">
        <v>3</v>
      </c>
      <c r="P2119">
        <v>64</v>
      </c>
      <c r="Q2119">
        <v>0</v>
      </c>
      <c r="R2119">
        <v>0</v>
      </c>
      <c r="S2119">
        <v>0</v>
      </c>
      <c r="T2119">
        <v>0</v>
      </c>
      <c r="U2119">
        <v>3.96</v>
      </c>
      <c r="V2119">
        <v>84.43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3008416</v>
      </c>
      <c r="B2120">
        <v>1</v>
      </c>
      <c r="C2120" t="s">
        <v>106</v>
      </c>
      <c r="D2120" t="s">
        <v>120</v>
      </c>
      <c r="E2120" t="s">
        <v>126</v>
      </c>
      <c r="F2120" t="s">
        <v>6292</v>
      </c>
      <c r="G2120" t="s">
        <v>196</v>
      </c>
      <c r="H2120" t="s">
        <v>58</v>
      </c>
      <c r="I2120" t="s">
        <v>129</v>
      </c>
      <c r="J2120" t="s">
        <v>130</v>
      </c>
      <c r="K2120" t="s">
        <v>131</v>
      </c>
      <c r="L2120" t="s">
        <v>6293</v>
      </c>
      <c r="M2120" t="s">
        <v>6294</v>
      </c>
      <c r="N2120">
        <v>5.4130000000000003</v>
      </c>
      <c r="O2120">
        <v>70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378.91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3008607</v>
      </c>
      <c r="B2121">
        <v>1</v>
      </c>
      <c r="C2121" t="s">
        <v>75</v>
      </c>
      <c r="D2121" t="s">
        <v>83</v>
      </c>
      <c r="E2121" t="s">
        <v>153</v>
      </c>
      <c r="F2121" t="s">
        <v>6295</v>
      </c>
      <c r="G2121" t="s">
        <v>374</v>
      </c>
      <c r="H2121" t="s">
        <v>58</v>
      </c>
      <c r="I2121" t="s">
        <v>129</v>
      </c>
      <c r="J2121" t="s">
        <v>130</v>
      </c>
      <c r="K2121" t="s">
        <v>131</v>
      </c>
      <c r="L2121" t="s">
        <v>6296</v>
      </c>
      <c r="M2121" t="s">
        <v>6297</v>
      </c>
      <c r="N2121">
        <v>8.5999999999999993E-2</v>
      </c>
      <c r="O2121">
        <v>0</v>
      </c>
      <c r="P2121">
        <v>0</v>
      </c>
      <c r="Q2121">
        <v>2</v>
      </c>
      <c r="R2121">
        <v>13</v>
      </c>
      <c r="S2121">
        <v>0</v>
      </c>
      <c r="T2121">
        <v>0</v>
      </c>
      <c r="U2121">
        <v>0</v>
      </c>
      <c r="V2121">
        <v>0</v>
      </c>
      <c r="W2121">
        <v>0.17</v>
      </c>
      <c r="X2121">
        <v>1.1200000000000001</v>
      </c>
      <c r="Y2121">
        <v>0</v>
      </c>
      <c r="Z2121">
        <v>0</v>
      </c>
    </row>
    <row r="2122" spans="1:26" x14ac:dyDescent="0.3">
      <c r="A2122">
        <v>3005507</v>
      </c>
      <c r="B2122">
        <v>1</v>
      </c>
      <c r="C2122" t="s">
        <v>106</v>
      </c>
      <c r="D2122" t="s">
        <v>118</v>
      </c>
      <c r="E2122" t="s">
        <v>153</v>
      </c>
      <c r="F2122" t="s">
        <v>6298</v>
      </c>
      <c r="G2122" t="s">
        <v>374</v>
      </c>
      <c r="H2122" t="s">
        <v>58</v>
      </c>
      <c r="I2122" t="s">
        <v>129</v>
      </c>
      <c r="J2122" t="s">
        <v>130</v>
      </c>
      <c r="K2122" t="s">
        <v>131</v>
      </c>
      <c r="L2122" t="s">
        <v>6299</v>
      </c>
      <c r="M2122" t="s">
        <v>6300</v>
      </c>
      <c r="N2122">
        <v>1.927</v>
      </c>
      <c r="O2122">
        <v>0</v>
      </c>
      <c r="P2122">
        <v>0</v>
      </c>
      <c r="Q2122">
        <v>0</v>
      </c>
      <c r="R2122">
        <v>0</v>
      </c>
      <c r="S2122">
        <v>1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1.93</v>
      </c>
      <c r="Z2122">
        <v>0</v>
      </c>
    </row>
    <row r="2123" spans="1:26" x14ac:dyDescent="0.3">
      <c r="A2123">
        <v>3009061</v>
      </c>
      <c r="B2123">
        <v>1</v>
      </c>
      <c r="C2123" t="s">
        <v>75</v>
      </c>
      <c r="D2123" t="s">
        <v>95</v>
      </c>
      <c r="E2123" t="s">
        <v>145</v>
      </c>
      <c r="F2123" t="s">
        <v>6301</v>
      </c>
      <c r="G2123" t="s">
        <v>378</v>
      </c>
      <c r="H2123" t="s">
        <v>61</v>
      </c>
      <c r="I2123" t="s">
        <v>129</v>
      </c>
      <c r="J2123" t="s">
        <v>59</v>
      </c>
      <c r="K2123" t="s">
        <v>131</v>
      </c>
      <c r="L2123" t="s">
        <v>6302</v>
      </c>
      <c r="M2123" t="s">
        <v>6303</v>
      </c>
      <c r="N2123">
        <v>6.8230000000000004</v>
      </c>
      <c r="O2123">
        <v>0</v>
      </c>
      <c r="P2123">
        <v>3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20.47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3005412</v>
      </c>
      <c r="B2124">
        <v>1</v>
      </c>
      <c r="C2124" t="s">
        <v>75</v>
      </c>
      <c r="D2124" t="s">
        <v>100</v>
      </c>
      <c r="E2124" t="s">
        <v>145</v>
      </c>
      <c r="F2124" t="s">
        <v>6304</v>
      </c>
      <c r="G2124" t="s">
        <v>256</v>
      </c>
      <c r="H2124" t="s">
        <v>61</v>
      </c>
      <c r="I2124" t="s">
        <v>129</v>
      </c>
      <c r="J2124" t="s">
        <v>130</v>
      </c>
      <c r="K2124" t="s">
        <v>131</v>
      </c>
      <c r="L2124" t="s">
        <v>6305</v>
      </c>
      <c r="M2124" t="s">
        <v>6306</v>
      </c>
      <c r="N2124">
        <v>0.33700000000000002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0.34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3005562</v>
      </c>
      <c r="B2125">
        <v>1</v>
      </c>
      <c r="C2125" t="s">
        <v>75</v>
      </c>
      <c r="D2125" t="s">
        <v>94</v>
      </c>
      <c r="E2125" t="s">
        <v>164</v>
      </c>
      <c r="F2125" t="s">
        <v>6307</v>
      </c>
      <c r="G2125" t="s">
        <v>185</v>
      </c>
      <c r="H2125" t="s">
        <v>61</v>
      </c>
      <c r="I2125" t="s">
        <v>129</v>
      </c>
      <c r="J2125" t="s">
        <v>130</v>
      </c>
      <c r="K2125" t="s">
        <v>131</v>
      </c>
      <c r="L2125" t="s">
        <v>6308</v>
      </c>
      <c r="M2125" t="s">
        <v>6309</v>
      </c>
      <c r="N2125">
        <v>2.8069999999999999</v>
      </c>
      <c r="O2125">
        <v>0</v>
      </c>
      <c r="P2125">
        <v>0</v>
      </c>
      <c r="Q2125">
        <v>0</v>
      </c>
      <c r="R2125">
        <v>28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78.61</v>
      </c>
      <c r="Y2125">
        <v>0</v>
      </c>
      <c r="Z2125">
        <v>0</v>
      </c>
    </row>
    <row r="2126" spans="1:26" x14ac:dyDescent="0.3">
      <c r="A2126">
        <v>3009701</v>
      </c>
      <c r="B2126">
        <v>1</v>
      </c>
      <c r="C2126" t="s">
        <v>106</v>
      </c>
      <c r="D2126" t="s">
        <v>107</v>
      </c>
      <c r="E2126" t="s">
        <v>134</v>
      </c>
      <c r="F2126" t="s">
        <v>6310</v>
      </c>
      <c r="G2126" t="s">
        <v>128</v>
      </c>
      <c r="H2126" t="s">
        <v>58</v>
      </c>
      <c r="I2126" t="s">
        <v>129</v>
      </c>
      <c r="J2126" t="s">
        <v>130</v>
      </c>
      <c r="K2126" t="s">
        <v>131</v>
      </c>
      <c r="L2126" t="s">
        <v>6311</v>
      </c>
      <c r="M2126" t="s">
        <v>6312</v>
      </c>
      <c r="N2126">
        <v>0.80400000000000005</v>
      </c>
      <c r="O2126">
        <v>87</v>
      </c>
      <c r="P2126">
        <v>265</v>
      </c>
      <c r="Q2126">
        <v>79</v>
      </c>
      <c r="R2126">
        <v>110</v>
      </c>
      <c r="S2126">
        <v>55</v>
      </c>
      <c r="T2126">
        <v>0</v>
      </c>
      <c r="U2126">
        <v>69.94</v>
      </c>
      <c r="V2126">
        <v>213.03</v>
      </c>
      <c r="W2126">
        <v>63.51</v>
      </c>
      <c r="X2126">
        <v>88.43</v>
      </c>
      <c r="Y2126">
        <v>44.21</v>
      </c>
      <c r="Z2126">
        <v>0</v>
      </c>
    </row>
    <row r="2127" spans="1:26" x14ac:dyDescent="0.3">
      <c r="A2127">
        <v>3008584</v>
      </c>
      <c r="B2127">
        <v>1</v>
      </c>
      <c r="C2127" t="s">
        <v>75</v>
      </c>
      <c r="D2127" t="s">
        <v>90</v>
      </c>
      <c r="E2127" t="s">
        <v>140</v>
      </c>
      <c r="F2127" t="s">
        <v>6313</v>
      </c>
      <c r="G2127" t="s">
        <v>142</v>
      </c>
      <c r="H2127" t="s">
        <v>61</v>
      </c>
      <c r="I2127" t="s">
        <v>129</v>
      </c>
      <c r="J2127" t="s">
        <v>130</v>
      </c>
      <c r="K2127" t="s">
        <v>131</v>
      </c>
      <c r="L2127" t="s">
        <v>6314</v>
      </c>
      <c r="M2127" t="s">
        <v>6315</v>
      </c>
      <c r="N2127">
        <v>1.4570000000000001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40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58.29</v>
      </c>
    </row>
    <row r="2128" spans="1:26" x14ac:dyDescent="0.3">
      <c r="A2128">
        <v>3005434</v>
      </c>
      <c r="B2128">
        <v>1</v>
      </c>
      <c r="C2128" t="s">
        <v>75</v>
      </c>
      <c r="D2128" t="s">
        <v>78</v>
      </c>
      <c r="E2128" t="s">
        <v>169</v>
      </c>
      <c r="F2128" t="s">
        <v>6316</v>
      </c>
      <c r="G2128" t="s">
        <v>161</v>
      </c>
      <c r="H2128" t="s">
        <v>61</v>
      </c>
      <c r="I2128" t="s">
        <v>129</v>
      </c>
      <c r="J2128" t="s">
        <v>130</v>
      </c>
      <c r="K2128" t="s">
        <v>131</v>
      </c>
      <c r="L2128" t="s">
        <v>6317</v>
      </c>
      <c r="M2128" t="s">
        <v>6318</v>
      </c>
      <c r="N2128">
        <v>0.28399999999999997</v>
      </c>
      <c r="O2128">
        <v>0</v>
      </c>
      <c r="P2128">
        <v>900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255.19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3005289</v>
      </c>
      <c r="B2129">
        <v>1</v>
      </c>
      <c r="C2129" t="s">
        <v>75</v>
      </c>
      <c r="D2129" t="s">
        <v>87</v>
      </c>
      <c r="E2129" t="s">
        <v>169</v>
      </c>
      <c r="F2129" t="s">
        <v>6319</v>
      </c>
      <c r="G2129" t="s">
        <v>206</v>
      </c>
      <c r="H2129" t="s">
        <v>61</v>
      </c>
      <c r="I2129" t="s">
        <v>129</v>
      </c>
      <c r="J2129" t="s">
        <v>130</v>
      </c>
      <c r="K2129" t="s">
        <v>131</v>
      </c>
      <c r="L2129" t="s">
        <v>6320</v>
      </c>
      <c r="M2129" t="s">
        <v>6321</v>
      </c>
      <c r="N2129">
        <v>2.4929999999999999</v>
      </c>
      <c r="O2129">
        <v>0</v>
      </c>
      <c r="P2129">
        <v>396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987.35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3005256</v>
      </c>
      <c r="B2130">
        <v>1</v>
      </c>
      <c r="C2130" t="s">
        <v>106</v>
      </c>
      <c r="D2130" t="s">
        <v>120</v>
      </c>
      <c r="E2130" t="s">
        <v>153</v>
      </c>
      <c r="F2130" t="s">
        <v>1346</v>
      </c>
      <c r="G2130" t="s">
        <v>196</v>
      </c>
      <c r="H2130" t="s">
        <v>58</v>
      </c>
      <c r="I2130" t="s">
        <v>129</v>
      </c>
      <c r="J2130" t="s">
        <v>130</v>
      </c>
      <c r="K2130" t="s">
        <v>131</v>
      </c>
      <c r="L2130" t="s">
        <v>6322</v>
      </c>
      <c r="M2130" t="s">
        <v>6323</v>
      </c>
      <c r="N2130">
        <v>2.2890000000000001</v>
      </c>
      <c r="O2130">
        <v>0</v>
      </c>
      <c r="P2130">
        <v>331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757.74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3005442</v>
      </c>
      <c r="B2131">
        <v>1</v>
      </c>
      <c r="C2131" t="s">
        <v>106</v>
      </c>
      <c r="D2131" t="s">
        <v>105</v>
      </c>
      <c r="E2131" t="s">
        <v>221</v>
      </c>
      <c r="F2131" t="s">
        <v>6324</v>
      </c>
      <c r="G2131" t="s">
        <v>128</v>
      </c>
      <c r="H2131" t="s">
        <v>58</v>
      </c>
      <c r="I2131" t="s">
        <v>129</v>
      </c>
      <c r="J2131" t="s">
        <v>130</v>
      </c>
      <c r="K2131" t="s">
        <v>131</v>
      </c>
      <c r="L2131" t="s">
        <v>6325</v>
      </c>
      <c r="M2131" t="s">
        <v>6326</v>
      </c>
      <c r="N2131">
        <v>0.61399999999999999</v>
      </c>
      <c r="O2131">
        <v>21</v>
      </c>
      <c r="P2131">
        <v>0</v>
      </c>
      <c r="Q2131">
        <v>34</v>
      </c>
      <c r="R2131">
        <v>337</v>
      </c>
      <c r="S2131">
        <v>0</v>
      </c>
      <c r="T2131">
        <v>0</v>
      </c>
      <c r="U2131">
        <v>12.89</v>
      </c>
      <c r="V2131">
        <v>0</v>
      </c>
      <c r="W2131">
        <v>20.87</v>
      </c>
      <c r="X2131">
        <v>206.88</v>
      </c>
      <c r="Y2131">
        <v>0</v>
      </c>
      <c r="Z2131">
        <v>0</v>
      </c>
    </row>
    <row r="2132" spans="1:26" x14ac:dyDescent="0.3">
      <c r="A2132">
        <v>3008607</v>
      </c>
      <c r="B2132">
        <v>2</v>
      </c>
      <c r="C2132" t="s">
        <v>75</v>
      </c>
      <c r="D2132" t="s">
        <v>83</v>
      </c>
      <c r="E2132" t="s">
        <v>153</v>
      </c>
      <c r="F2132" t="s">
        <v>6327</v>
      </c>
      <c r="G2132" t="s">
        <v>196</v>
      </c>
      <c r="H2132" t="s">
        <v>58</v>
      </c>
      <c r="I2132" t="s">
        <v>129</v>
      </c>
      <c r="J2132" t="s">
        <v>130</v>
      </c>
      <c r="K2132" t="s">
        <v>131</v>
      </c>
      <c r="L2132" t="s">
        <v>6297</v>
      </c>
      <c r="M2132" t="s">
        <v>6328</v>
      </c>
      <c r="N2132">
        <v>0.43099999999999999</v>
      </c>
      <c r="O2132">
        <v>0</v>
      </c>
      <c r="P2132">
        <v>0</v>
      </c>
      <c r="Q2132">
        <v>13</v>
      </c>
      <c r="R2132">
        <v>1245</v>
      </c>
      <c r="S2132">
        <v>2</v>
      </c>
      <c r="T2132">
        <v>0</v>
      </c>
      <c r="U2132">
        <v>0</v>
      </c>
      <c r="V2132">
        <v>0</v>
      </c>
      <c r="W2132">
        <v>5.6</v>
      </c>
      <c r="X2132">
        <v>536.76</v>
      </c>
      <c r="Y2132">
        <v>0.86</v>
      </c>
      <c r="Z2132">
        <v>0</v>
      </c>
    </row>
    <row r="2133" spans="1:26" x14ac:dyDescent="0.3">
      <c r="A2133">
        <v>3005429</v>
      </c>
      <c r="B2133">
        <v>1</v>
      </c>
      <c r="C2133" t="s">
        <v>106</v>
      </c>
      <c r="D2133" t="s">
        <v>117</v>
      </c>
      <c r="E2133" t="s">
        <v>126</v>
      </c>
      <c r="F2133" t="s">
        <v>6329</v>
      </c>
      <c r="G2133" t="s">
        <v>136</v>
      </c>
      <c r="H2133" t="s">
        <v>58</v>
      </c>
      <c r="I2133" t="s">
        <v>129</v>
      </c>
      <c r="J2133" t="s">
        <v>130</v>
      </c>
      <c r="K2133" t="s">
        <v>137</v>
      </c>
      <c r="L2133" t="s">
        <v>6330</v>
      </c>
      <c r="M2133" t="s">
        <v>6331</v>
      </c>
      <c r="N2133">
        <v>1.506</v>
      </c>
      <c r="O2133">
        <v>10</v>
      </c>
      <c r="P2133">
        <v>0</v>
      </c>
      <c r="Q2133">
        <v>0</v>
      </c>
      <c r="R2133">
        <v>0</v>
      </c>
      <c r="S2133">
        <v>14</v>
      </c>
      <c r="T2133">
        <v>360</v>
      </c>
      <c r="U2133">
        <v>15.06</v>
      </c>
      <c r="V2133">
        <v>0</v>
      </c>
      <c r="W2133">
        <v>0</v>
      </c>
      <c r="X2133">
        <v>0</v>
      </c>
      <c r="Y2133">
        <v>21.08</v>
      </c>
      <c r="Z2133">
        <v>542.1</v>
      </c>
    </row>
    <row r="2134" spans="1:26" x14ac:dyDescent="0.3">
      <c r="A2134">
        <v>3005438</v>
      </c>
      <c r="B2134">
        <v>1</v>
      </c>
      <c r="C2134" t="s">
        <v>75</v>
      </c>
      <c r="D2134" t="s">
        <v>88</v>
      </c>
      <c r="E2134" t="s">
        <v>221</v>
      </c>
      <c r="F2134" t="s">
        <v>6332</v>
      </c>
      <c r="G2134" t="s">
        <v>128</v>
      </c>
      <c r="H2134" t="s">
        <v>58</v>
      </c>
      <c r="I2134" t="s">
        <v>129</v>
      </c>
      <c r="J2134" t="s">
        <v>130</v>
      </c>
      <c r="K2134" t="s">
        <v>131</v>
      </c>
      <c r="L2134" t="s">
        <v>6333</v>
      </c>
      <c r="M2134" t="s">
        <v>6334</v>
      </c>
      <c r="N2134">
        <v>0.69599999999999995</v>
      </c>
      <c r="O2134">
        <v>0</v>
      </c>
      <c r="P2134">
        <v>28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19.5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3010305</v>
      </c>
      <c r="B2135">
        <v>1</v>
      </c>
      <c r="C2135" t="s">
        <v>75</v>
      </c>
      <c r="D2135" t="s">
        <v>100</v>
      </c>
      <c r="E2135" t="s">
        <v>140</v>
      </c>
      <c r="F2135" t="s">
        <v>6335</v>
      </c>
      <c r="G2135" t="s">
        <v>166</v>
      </c>
      <c r="H2135" t="s">
        <v>61</v>
      </c>
      <c r="I2135" t="s">
        <v>129</v>
      </c>
      <c r="J2135" t="s">
        <v>130</v>
      </c>
      <c r="K2135" t="s">
        <v>131</v>
      </c>
      <c r="L2135" t="s">
        <v>6336</v>
      </c>
      <c r="M2135" t="s">
        <v>6337</v>
      </c>
      <c r="N2135">
        <v>2.6389999999999998</v>
      </c>
      <c r="O2135">
        <v>0</v>
      </c>
      <c r="P2135">
        <v>114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300.89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3009690</v>
      </c>
      <c r="B2136">
        <v>1</v>
      </c>
      <c r="C2136" t="s">
        <v>75</v>
      </c>
      <c r="D2136" t="s">
        <v>97</v>
      </c>
      <c r="E2136" t="s">
        <v>140</v>
      </c>
      <c r="F2136" t="s">
        <v>6338</v>
      </c>
      <c r="G2136" t="s">
        <v>142</v>
      </c>
      <c r="H2136" t="s">
        <v>61</v>
      </c>
      <c r="I2136" t="s">
        <v>129</v>
      </c>
      <c r="J2136" t="s">
        <v>130</v>
      </c>
      <c r="K2136" t="s">
        <v>131</v>
      </c>
      <c r="L2136" t="s">
        <v>6339</v>
      </c>
      <c r="M2136" t="s">
        <v>6340</v>
      </c>
      <c r="N2136">
        <v>1.3360000000000001</v>
      </c>
      <c r="O2136">
        <v>0</v>
      </c>
      <c r="P2136">
        <v>2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2.67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3001063</v>
      </c>
      <c r="B2137">
        <v>1</v>
      </c>
      <c r="C2137" t="s">
        <v>75</v>
      </c>
      <c r="D2137" t="s">
        <v>85</v>
      </c>
      <c r="E2137" t="s">
        <v>169</v>
      </c>
      <c r="F2137" t="s">
        <v>6341</v>
      </c>
      <c r="G2137" t="s">
        <v>185</v>
      </c>
      <c r="H2137" t="s">
        <v>61</v>
      </c>
      <c r="I2137" t="s">
        <v>129</v>
      </c>
      <c r="J2137" t="s">
        <v>130</v>
      </c>
      <c r="K2137" t="s">
        <v>131</v>
      </c>
      <c r="L2137" t="s">
        <v>6342</v>
      </c>
      <c r="M2137" t="s">
        <v>6343</v>
      </c>
      <c r="N2137">
        <v>3.11</v>
      </c>
      <c r="O2137">
        <v>0</v>
      </c>
      <c r="P2137">
        <v>0</v>
      </c>
      <c r="Q2137">
        <v>0</v>
      </c>
      <c r="R2137">
        <v>99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307.87</v>
      </c>
      <c r="Y2137">
        <v>0</v>
      </c>
      <c r="Z2137">
        <v>0</v>
      </c>
    </row>
    <row r="2138" spans="1:26" x14ac:dyDescent="0.3">
      <c r="A2138">
        <v>3008526</v>
      </c>
      <c r="B2138">
        <v>2</v>
      </c>
      <c r="C2138" t="s">
        <v>75</v>
      </c>
      <c r="D2138" t="s">
        <v>79</v>
      </c>
      <c r="E2138" t="s">
        <v>221</v>
      </c>
      <c r="F2138" t="s">
        <v>6344</v>
      </c>
      <c r="G2138" t="s">
        <v>746</v>
      </c>
      <c r="H2138" t="s">
        <v>58</v>
      </c>
      <c r="I2138" t="s">
        <v>129</v>
      </c>
      <c r="J2138" t="s">
        <v>130</v>
      </c>
      <c r="K2138" t="s">
        <v>131</v>
      </c>
      <c r="L2138" t="s">
        <v>6345</v>
      </c>
      <c r="M2138" t="s">
        <v>6346</v>
      </c>
      <c r="N2138">
        <v>0.52</v>
      </c>
      <c r="O2138">
        <v>0</v>
      </c>
      <c r="P2138">
        <v>0</v>
      </c>
      <c r="Q2138">
        <v>0</v>
      </c>
      <c r="R2138">
        <v>0</v>
      </c>
      <c r="S2138">
        <v>3</v>
      </c>
      <c r="T2138">
        <v>1036</v>
      </c>
      <c r="U2138">
        <v>0</v>
      </c>
      <c r="V2138">
        <v>0</v>
      </c>
      <c r="W2138">
        <v>0</v>
      </c>
      <c r="X2138">
        <v>0</v>
      </c>
      <c r="Y2138">
        <v>1.56</v>
      </c>
      <c r="Z2138">
        <v>538.23</v>
      </c>
    </row>
    <row r="2139" spans="1:26" x14ac:dyDescent="0.3">
      <c r="A2139">
        <v>3009229</v>
      </c>
      <c r="B2139">
        <v>1</v>
      </c>
      <c r="C2139" t="s">
        <v>75</v>
      </c>
      <c r="D2139" t="s">
        <v>97</v>
      </c>
      <c r="E2139" t="s">
        <v>140</v>
      </c>
      <c r="F2139" t="s">
        <v>6347</v>
      </c>
      <c r="G2139" t="s">
        <v>142</v>
      </c>
      <c r="H2139" t="s">
        <v>61</v>
      </c>
      <c r="I2139" t="s">
        <v>129</v>
      </c>
      <c r="J2139" t="s">
        <v>130</v>
      </c>
      <c r="K2139" t="s">
        <v>131</v>
      </c>
      <c r="L2139" t="s">
        <v>6348</v>
      </c>
      <c r="M2139" t="s">
        <v>6349</v>
      </c>
      <c r="N2139">
        <v>1.4339999999999999</v>
      </c>
      <c r="O2139">
        <v>0</v>
      </c>
      <c r="P2139">
        <v>43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61.68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3000061</v>
      </c>
      <c r="B2140">
        <v>1</v>
      </c>
      <c r="C2140" t="s">
        <v>106</v>
      </c>
      <c r="D2140" t="s">
        <v>120</v>
      </c>
      <c r="E2140" t="s">
        <v>134</v>
      </c>
      <c r="F2140" t="s">
        <v>6350</v>
      </c>
      <c r="G2140" t="s">
        <v>136</v>
      </c>
      <c r="H2140" t="s">
        <v>58</v>
      </c>
      <c r="I2140" t="s">
        <v>129</v>
      </c>
      <c r="J2140" t="s">
        <v>130</v>
      </c>
      <c r="K2140" t="s">
        <v>137</v>
      </c>
      <c r="L2140" t="s">
        <v>6351</v>
      </c>
      <c r="M2140" t="s">
        <v>6352</v>
      </c>
      <c r="N2140">
        <v>2.1909999999999998</v>
      </c>
      <c r="O2140">
        <v>1</v>
      </c>
      <c r="P2140">
        <v>3459</v>
      </c>
      <c r="Q2140">
        <v>0</v>
      </c>
      <c r="R2140">
        <v>0</v>
      </c>
      <c r="S2140">
        <v>0</v>
      </c>
      <c r="T2140">
        <v>0</v>
      </c>
      <c r="U2140">
        <v>2.19</v>
      </c>
      <c r="V2140">
        <v>7578.09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3009240</v>
      </c>
      <c r="B2141">
        <v>1</v>
      </c>
      <c r="C2141" t="s">
        <v>75</v>
      </c>
      <c r="D2141" t="s">
        <v>77</v>
      </c>
      <c r="E2141" t="s">
        <v>140</v>
      </c>
      <c r="F2141" t="s">
        <v>6353</v>
      </c>
      <c r="G2141" t="s">
        <v>161</v>
      </c>
      <c r="H2141" t="s">
        <v>61</v>
      </c>
      <c r="I2141" t="s">
        <v>129</v>
      </c>
      <c r="J2141" t="s">
        <v>130</v>
      </c>
      <c r="K2141" t="s">
        <v>131</v>
      </c>
      <c r="L2141" t="s">
        <v>6354</v>
      </c>
      <c r="M2141" t="s">
        <v>6355</v>
      </c>
      <c r="N2141">
        <v>1.524</v>
      </c>
      <c r="O2141">
        <v>0</v>
      </c>
      <c r="P2141">
        <v>44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67.069999999999993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3005509</v>
      </c>
      <c r="B2142">
        <v>1</v>
      </c>
      <c r="C2142" t="s">
        <v>106</v>
      </c>
      <c r="D2142" t="s">
        <v>107</v>
      </c>
      <c r="E2142" t="s">
        <v>169</v>
      </c>
      <c r="F2142" t="s">
        <v>6356</v>
      </c>
      <c r="G2142" t="s">
        <v>161</v>
      </c>
      <c r="H2142" t="s">
        <v>61</v>
      </c>
      <c r="I2142" t="s">
        <v>129</v>
      </c>
      <c r="J2142" t="s">
        <v>130</v>
      </c>
      <c r="K2142" t="s">
        <v>131</v>
      </c>
      <c r="L2142" t="s">
        <v>6357</v>
      </c>
      <c r="M2142" t="s">
        <v>6358</v>
      </c>
      <c r="N2142">
        <v>0.58299999999999996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73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42.56</v>
      </c>
    </row>
    <row r="2143" spans="1:26" x14ac:dyDescent="0.3">
      <c r="A2143">
        <v>3005273</v>
      </c>
      <c r="B2143">
        <v>1</v>
      </c>
      <c r="C2143" t="s">
        <v>106</v>
      </c>
      <c r="D2143" t="s">
        <v>109</v>
      </c>
      <c r="E2143" t="s">
        <v>140</v>
      </c>
      <c r="F2143" t="s">
        <v>6359</v>
      </c>
      <c r="G2143" t="s">
        <v>142</v>
      </c>
      <c r="H2143" t="s">
        <v>61</v>
      </c>
      <c r="I2143" t="s">
        <v>129</v>
      </c>
      <c r="J2143" t="s">
        <v>130</v>
      </c>
      <c r="K2143" t="s">
        <v>131</v>
      </c>
      <c r="L2143" t="s">
        <v>6360</v>
      </c>
      <c r="M2143" t="s">
        <v>6361</v>
      </c>
      <c r="N2143">
        <v>2.2090000000000001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4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8.84</v>
      </c>
    </row>
    <row r="2144" spans="1:26" x14ac:dyDescent="0.3">
      <c r="A2144">
        <v>3005451</v>
      </c>
      <c r="B2144">
        <v>1</v>
      </c>
      <c r="C2144" t="s">
        <v>75</v>
      </c>
      <c r="D2144" t="s">
        <v>82</v>
      </c>
      <c r="E2144" t="s">
        <v>169</v>
      </c>
      <c r="F2144" t="s">
        <v>6362</v>
      </c>
      <c r="G2144" t="s">
        <v>171</v>
      </c>
      <c r="H2144" t="s">
        <v>61</v>
      </c>
      <c r="I2144" t="s">
        <v>129</v>
      </c>
      <c r="J2144" t="s">
        <v>130</v>
      </c>
      <c r="K2144" t="s">
        <v>131</v>
      </c>
      <c r="L2144" t="s">
        <v>6363</v>
      </c>
      <c r="M2144" t="s">
        <v>6364</v>
      </c>
      <c r="N2144">
        <v>0.52400000000000002</v>
      </c>
      <c r="O2144">
        <v>0</v>
      </c>
      <c r="P2144">
        <v>4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2.1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3005287</v>
      </c>
      <c r="B2145">
        <v>1</v>
      </c>
      <c r="C2145" t="s">
        <v>75</v>
      </c>
      <c r="D2145" t="s">
        <v>85</v>
      </c>
      <c r="E2145" t="s">
        <v>145</v>
      </c>
      <c r="F2145" t="s">
        <v>6365</v>
      </c>
      <c r="G2145" t="s">
        <v>206</v>
      </c>
      <c r="H2145" t="s">
        <v>61</v>
      </c>
      <c r="I2145" t="s">
        <v>129</v>
      </c>
      <c r="J2145" t="s">
        <v>130</v>
      </c>
      <c r="K2145" t="s">
        <v>131</v>
      </c>
      <c r="L2145" t="s">
        <v>6366</v>
      </c>
      <c r="M2145" t="s">
        <v>6367</v>
      </c>
      <c r="N2145">
        <v>2.464</v>
      </c>
      <c r="O2145">
        <v>0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2.46</v>
      </c>
      <c r="Y2145">
        <v>0</v>
      </c>
      <c r="Z2145">
        <v>0</v>
      </c>
    </row>
    <row r="2146" spans="1:26" x14ac:dyDescent="0.3">
      <c r="A2146">
        <v>3005322</v>
      </c>
      <c r="B2146">
        <v>1</v>
      </c>
      <c r="C2146" t="s">
        <v>75</v>
      </c>
      <c r="D2146" t="s">
        <v>93</v>
      </c>
      <c r="E2146" t="s">
        <v>134</v>
      </c>
      <c r="F2146" t="s">
        <v>6368</v>
      </c>
      <c r="G2146" t="s">
        <v>128</v>
      </c>
      <c r="H2146" t="s">
        <v>58</v>
      </c>
      <c r="I2146" t="s">
        <v>129</v>
      </c>
      <c r="J2146" t="s">
        <v>130</v>
      </c>
      <c r="K2146" t="s">
        <v>131</v>
      </c>
      <c r="L2146" t="s">
        <v>6369</v>
      </c>
      <c r="M2146" t="s">
        <v>6370</v>
      </c>
      <c r="N2146">
        <v>1.425</v>
      </c>
      <c r="O2146">
        <v>28</v>
      </c>
      <c r="P2146">
        <v>12</v>
      </c>
      <c r="Q2146">
        <v>3</v>
      </c>
      <c r="R2146">
        <v>134</v>
      </c>
      <c r="S2146">
        <v>57</v>
      </c>
      <c r="T2146">
        <v>571</v>
      </c>
      <c r="U2146">
        <v>39.89</v>
      </c>
      <c r="V2146">
        <v>17.100000000000001</v>
      </c>
      <c r="W2146">
        <v>4.2699999999999996</v>
      </c>
      <c r="X2146">
        <v>190.91</v>
      </c>
      <c r="Y2146">
        <v>81.209999999999994</v>
      </c>
      <c r="Z2146">
        <v>813.52</v>
      </c>
    </row>
    <row r="2147" spans="1:26" x14ac:dyDescent="0.3">
      <c r="A2147">
        <v>3009699</v>
      </c>
      <c r="B2147">
        <v>1</v>
      </c>
      <c r="C2147" t="s">
        <v>106</v>
      </c>
      <c r="D2147" t="s">
        <v>117</v>
      </c>
      <c r="E2147" t="s">
        <v>140</v>
      </c>
      <c r="F2147" t="s">
        <v>6371</v>
      </c>
      <c r="G2147" t="s">
        <v>142</v>
      </c>
      <c r="H2147" t="s">
        <v>61</v>
      </c>
      <c r="I2147" t="s">
        <v>129</v>
      </c>
      <c r="J2147" t="s">
        <v>130</v>
      </c>
      <c r="K2147" t="s">
        <v>131</v>
      </c>
      <c r="L2147" t="s">
        <v>6372</v>
      </c>
      <c r="M2147" t="s">
        <v>6373</v>
      </c>
      <c r="N2147">
        <v>3.5539999999999998</v>
      </c>
      <c r="O2147">
        <v>0</v>
      </c>
      <c r="P2147">
        <v>57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202.6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3007946</v>
      </c>
      <c r="B2148">
        <v>1</v>
      </c>
      <c r="C2148" t="s">
        <v>75</v>
      </c>
      <c r="D2148" t="s">
        <v>83</v>
      </c>
      <c r="E2148" t="s">
        <v>221</v>
      </c>
      <c r="F2148" t="s">
        <v>1975</v>
      </c>
      <c r="G2148" t="s">
        <v>128</v>
      </c>
      <c r="H2148" t="s">
        <v>58</v>
      </c>
      <c r="I2148" t="s">
        <v>129</v>
      </c>
      <c r="J2148" t="s">
        <v>130</v>
      </c>
      <c r="K2148" t="s">
        <v>131</v>
      </c>
      <c r="L2148" t="s">
        <v>6374</v>
      </c>
      <c r="M2148" t="s">
        <v>6375</v>
      </c>
      <c r="N2148">
        <v>1.2789999999999999</v>
      </c>
      <c r="O2148">
        <v>0</v>
      </c>
      <c r="P2148">
        <v>0</v>
      </c>
      <c r="Q2148">
        <v>0</v>
      </c>
      <c r="R2148">
        <v>0</v>
      </c>
      <c r="S2148">
        <v>6</v>
      </c>
      <c r="T2148">
        <v>497</v>
      </c>
      <c r="U2148">
        <v>0</v>
      </c>
      <c r="V2148">
        <v>0</v>
      </c>
      <c r="W2148">
        <v>0</v>
      </c>
      <c r="X2148">
        <v>0</v>
      </c>
      <c r="Y2148">
        <v>7.68</v>
      </c>
      <c r="Z2148">
        <v>635.75</v>
      </c>
    </row>
    <row r="2149" spans="1:26" x14ac:dyDescent="0.3">
      <c r="A2149">
        <v>3005611</v>
      </c>
      <c r="B2149">
        <v>1</v>
      </c>
      <c r="C2149" t="s">
        <v>75</v>
      </c>
      <c r="D2149" t="s">
        <v>81</v>
      </c>
      <c r="E2149" t="s">
        <v>145</v>
      </c>
      <c r="F2149" t="s">
        <v>6376</v>
      </c>
      <c r="G2149" t="s">
        <v>206</v>
      </c>
      <c r="H2149" t="s">
        <v>61</v>
      </c>
      <c r="I2149" t="s">
        <v>129</v>
      </c>
      <c r="J2149" t="s">
        <v>130</v>
      </c>
      <c r="K2149" t="s">
        <v>131</v>
      </c>
      <c r="L2149" t="s">
        <v>6377</v>
      </c>
      <c r="M2149" t="s">
        <v>6378</v>
      </c>
      <c r="N2149">
        <v>3.081</v>
      </c>
      <c r="O2149">
        <v>0</v>
      </c>
      <c r="P2149">
        <v>7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21.57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3010330</v>
      </c>
      <c r="B2150">
        <v>1</v>
      </c>
      <c r="C2150" t="s">
        <v>75</v>
      </c>
      <c r="D2150" t="s">
        <v>81</v>
      </c>
      <c r="E2150" t="s">
        <v>126</v>
      </c>
      <c r="F2150" t="s">
        <v>6379</v>
      </c>
      <c r="G2150" t="s">
        <v>128</v>
      </c>
      <c r="H2150" t="s">
        <v>58</v>
      </c>
      <c r="I2150" t="s">
        <v>129</v>
      </c>
      <c r="J2150" t="s">
        <v>130</v>
      </c>
      <c r="K2150" t="s">
        <v>131</v>
      </c>
      <c r="L2150" t="s">
        <v>6380</v>
      </c>
      <c r="M2150" t="s">
        <v>6381</v>
      </c>
      <c r="N2150">
        <v>0.378</v>
      </c>
      <c r="O2150">
        <v>6</v>
      </c>
      <c r="P2150">
        <v>2</v>
      </c>
      <c r="Q2150">
        <v>0</v>
      </c>
      <c r="R2150">
        <v>0</v>
      </c>
      <c r="S2150">
        <v>0</v>
      </c>
      <c r="T2150">
        <v>0</v>
      </c>
      <c r="U2150">
        <v>2.27</v>
      </c>
      <c r="V2150">
        <v>0.76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3005404</v>
      </c>
      <c r="B2151">
        <v>1</v>
      </c>
      <c r="C2151" t="s">
        <v>75</v>
      </c>
      <c r="D2151" t="s">
        <v>82</v>
      </c>
      <c r="E2151" t="s">
        <v>145</v>
      </c>
      <c r="F2151" t="s">
        <v>6382</v>
      </c>
      <c r="G2151" t="s">
        <v>147</v>
      </c>
      <c r="H2151" t="s">
        <v>61</v>
      </c>
      <c r="I2151" t="s">
        <v>129</v>
      </c>
      <c r="J2151" t="s">
        <v>130</v>
      </c>
      <c r="K2151" t="s">
        <v>131</v>
      </c>
      <c r="L2151" t="s">
        <v>6383</v>
      </c>
      <c r="M2151" t="s">
        <v>6384</v>
      </c>
      <c r="N2151">
        <v>5.8949999999999996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5.9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3000084</v>
      </c>
      <c r="B2152">
        <v>1</v>
      </c>
      <c r="C2152" t="s">
        <v>75</v>
      </c>
      <c r="D2152" t="s">
        <v>96</v>
      </c>
      <c r="E2152" t="s">
        <v>221</v>
      </c>
      <c r="F2152" t="s">
        <v>6385</v>
      </c>
      <c r="G2152" t="s">
        <v>136</v>
      </c>
      <c r="H2152" t="s">
        <v>58</v>
      </c>
      <c r="I2152" t="s">
        <v>129</v>
      </c>
      <c r="J2152" t="s">
        <v>130</v>
      </c>
      <c r="K2152" t="s">
        <v>137</v>
      </c>
      <c r="L2152" t="s">
        <v>6386</v>
      </c>
      <c r="M2152" t="s">
        <v>6387</v>
      </c>
      <c r="N2152">
        <v>2.3380000000000001</v>
      </c>
      <c r="O2152">
        <v>17</v>
      </c>
      <c r="P2152">
        <v>17</v>
      </c>
      <c r="Q2152">
        <v>0</v>
      </c>
      <c r="R2152">
        <v>0</v>
      </c>
      <c r="S2152">
        <v>0</v>
      </c>
      <c r="T2152">
        <v>0</v>
      </c>
      <c r="U2152">
        <v>39.74</v>
      </c>
      <c r="V2152">
        <v>39.74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3007939</v>
      </c>
      <c r="B2153">
        <v>1</v>
      </c>
      <c r="C2153" t="s">
        <v>75</v>
      </c>
      <c r="D2153" t="s">
        <v>89</v>
      </c>
      <c r="E2153" t="s">
        <v>140</v>
      </c>
      <c r="F2153" t="s">
        <v>6388</v>
      </c>
      <c r="G2153" t="s">
        <v>382</v>
      </c>
      <c r="H2153" t="s">
        <v>61</v>
      </c>
      <c r="I2153" t="s">
        <v>129</v>
      </c>
      <c r="J2153" t="s">
        <v>130</v>
      </c>
      <c r="K2153" t="s">
        <v>131</v>
      </c>
      <c r="L2153" t="s">
        <v>6389</v>
      </c>
      <c r="M2153" t="s">
        <v>6390</v>
      </c>
      <c r="N2153">
        <v>1.343</v>
      </c>
      <c r="O2153">
        <v>0</v>
      </c>
      <c r="P2153">
        <v>96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128.91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3012059</v>
      </c>
      <c r="B2154">
        <v>1</v>
      </c>
      <c r="C2154" t="s">
        <v>75</v>
      </c>
      <c r="D2154" t="s">
        <v>81</v>
      </c>
      <c r="E2154" t="s">
        <v>140</v>
      </c>
      <c r="F2154" t="s">
        <v>3078</v>
      </c>
      <c r="G2154" t="s">
        <v>452</v>
      </c>
      <c r="H2154" t="s">
        <v>61</v>
      </c>
      <c r="I2154" t="s">
        <v>129</v>
      </c>
      <c r="J2154" t="s">
        <v>130</v>
      </c>
      <c r="K2154" t="s">
        <v>131</v>
      </c>
      <c r="L2154" t="s">
        <v>6391</v>
      </c>
      <c r="M2154" t="s">
        <v>6392</v>
      </c>
      <c r="N2154">
        <v>1.1539999999999999</v>
      </c>
      <c r="O2154">
        <v>0</v>
      </c>
      <c r="P2154">
        <v>43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49.63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3009110</v>
      </c>
      <c r="B2155">
        <v>1</v>
      </c>
      <c r="C2155" t="s">
        <v>75</v>
      </c>
      <c r="D2155" t="s">
        <v>94</v>
      </c>
      <c r="E2155" t="s">
        <v>145</v>
      </c>
      <c r="F2155" t="s">
        <v>6393</v>
      </c>
      <c r="G2155" t="s">
        <v>147</v>
      </c>
      <c r="H2155" t="s">
        <v>61</v>
      </c>
      <c r="I2155" t="s">
        <v>129</v>
      </c>
      <c r="J2155" t="s">
        <v>130</v>
      </c>
      <c r="K2155" t="s">
        <v>131</v>
      </c>
      <c r="L2155" t="s">
        <v>6394</v>
      </c>
      <c r="M2155" t="s">
        <v>6395</v>
      </c>
      <c r="N2155">
        <v>2.5070000000000001</v>
      </c>
      <c r="O2155">
        <v>0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2.5099999999999998</v>
      </c>
      <c r="Y2155">
        <v>0</v>
      </c>
      <c r="Z2155">
        <v>0</v>
      </c>
    </row>
    <row r="2156" spans="1:26" x14ac:dyDescent="0.3">
      <c r="A2156">
        <v>3000072</v>
      </c>
      <c r="B2156">
        <v>1</v>
      </c>
      <c r="C2156" t="s">
        <v>75</v>
      </c>
      <c r="D2156" t="s">
        <v>77</v>
      </c>
      <c r="E2156" t="s">
        <v>221</v>
      </c>
      <c r="F2156" t="s">
        <v>6396</v>
      </c>
      <c r="G2156" t="s">
        <v>136</v>
      </c>
      <c r="H2156" t="s">
        <v>58</v>
      </c>
      <c r="I2156" t="s">
        <v>129</v>
      </c>
      <c r="J2156" t="s">
        <v>130</v>
      </c>
      <c r="K2156" t="s">
        <v>137</v>
      </c>
      <c r="L2156" t="s">
        <v>6397</v>
      </c>
      <c r="M2156" t="s">
        <v>6398</v>
      </c>
      <c r="N2156">
        <v>6.0540000000000003</v>
      </c>
      <c r="O2156">
        <v>13</v>
      </c>
      <c r="P2156">
        <v>120</v>
      </c>
      <c r="Q2156">
        <v>0</v>
      </c>
      <c r="R2156">
        <v>0</v>
      </c>
      <c r="S2156">
        <v>0</v>
      </c>
      <c r="T2156">
        <v>0</v>
      </c>
      <c r="U2156">
        <v>78.7</v>
      </c>
      <c r="V2156">
        <v>726.47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3005949</v>
      </c>
      <c r="B2157">
        <v>1</v>
      </c>
      <c r="C2157" t="s">
        <v>75</v>
      </c>
      <c r="D2157" t="s">
        <v>79</v>
      </c>
      <c r="E2157" t="s">
        <v>153</v>
      </c>
      <c r="F2157" t="s">
        <v>6399</v>
      </c>
      <c r="G2157" t="s">
        <v>192</v>
      </c>
      <c r="H2157" t="s">
        <v>58</v>
      </c>
      <c r="I2157" t="s">
        <v>129</v>
      </c>
      <c r="J2157" t="s">
        <v>130</v>
      </c>
      <c r="K2157" t="s">
        <v>137</v>
      </c>
      <c r="L2157" t="s">
        <v>6400</v>
      </c>
      <c r="M2157" t="s">
        <v>6401</v>
      </c>
      <c r="N2157">
        <v>8.0150000000000006</v>
      </c>
      <c r="O2157">
        <v>0</v>
      </c>
      <c r="P2157">
        <v>888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7117.07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3008795</v>
      </c>
      <c r="B2158">
        <v>1</v>
      </c>
      <c r="C2158" t="s">
        <v>75</v>
      </c>
      <c r="D2158" t="s">
        <v>87</v>
      </c>
      <c r="E2158" t="s">
        <v>169</v>
      </c>
      <c r="F2158" t="s">
        <v>6402</v>
      </c>
      <c r="G2158" t="s">
        <v>161</v>
      </c>
      <c r="H2158" t="s">
        <v>61</v>
      </c>
      <c r="I2158" t="s">
        <v>129</v>
      </c>
      <c r="J2158" t="s">
        <v>130</v>
      </c>
      <c r="K2158" t="s">
        <v>131</v>
      </c>
      <c r="L2158" t="s">
        <v>6403</v>
      </c>
      <c r="M2158" t="s">
        <v>6404</v>
      </c>
      <c r="N2158">
        <v>0.19900000000000001</v>
      </c>
      <c r="O2158">
        <v>0</v>
      </c>
      <c r="P2158">
        <v>484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96.53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3012662</v>
      </c>
      <c r="B2159">
        <v>2</v>
      </c>
      <c r="C2159" t="s">
        <v>75</v>
      </c>
      <c r="D2159" t="s">
        <v>104</v>
      </c>
      <c r="E2159" t="s">
        <v>169</v>
      </c>
      <c r="F2159" t="s">
        <v>6405</v>
      </c>
      <c r="G2159" t="s">
        <v>166</v>
      </c>
      <c r="H2159" t="s">
        <v>61</v>
      </c>
      <c r="I2159" t="s">
        <v>129</v>
      </c>
      <c r="J2159" t="s">
        <v>130</v>
      </c>
      <c r="K2159" t="s">
        <v>131</v>
      </c>
      <c r="L2159" t="s">
        <v>2249</v>
      </c>
      <c r="M2159" t="s">
        <v>6406</v>
      </c>
      <c r="N2159">
        <v>0.69699999999999995</v>
      </c>
      <c r="O2159">
        <v>0</v>
      </c>
      <c r="P2159">
        <v>169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117.74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3005271</v>
      </c>
      <c r="B2160">
        <v>1</v>
      </c>
      <c r="C2160" t="s">
        <v>106</v>
      </c>
      <c r="D2160" t="s">
        <v>107</v>
      </c>
      <c r="E2160" t="s">
        <v>169</v>
      </c>
      <c r="F2160" t="s">
        <v>6407</v>
      </c>
      <c r="G2160" t="s">
        <v>192</v>
      </c>
      <c r="H2160" t="s">
        <v>61</v>
      </c>
      <c r="I2160" t="s">
        <v>129</v>
      </c>
      <c r="J2160" t="s">
        <v>130</v>
      </c>
      <c r="K2160" t="s">
        <v>137</v>
      </c>
      <c r="L2160" t="s">
        <v>6408</v>
      </c>
      <c r="M2160" t="s">
        <v>6409</v>
      </c>
      <c r="N2160">
        <v>6.4740000000000002</v>
      </c>
      <c r="O2160">
        <v>1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6.47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3000799</v>
      </c>
      <c r="B2161">
        <v>1</v>
      </c>
      <c r="C2161" t="s">
        <v>75</v>
      </c>
      <c r="D2161" t="s">
        <v>100</v>
      </c>
      <c r="E2161" t="s">
        <v>126</v>
      </c>
      <c r="F2161" t="s">
        <v>6410</v>
      </c>
      <c r="G2161" t="s">
        <v>136</v>
      </c>
      <c r="H2161" t="s">
        <v>58</v>
      </c>
      <c r="I2161" t="s">
        <v>129</v>
      </c>
      <c r="J2161" t="s">
        <v>130</v>
      </c>
      <c r="K2161" t="s">
        <v>137</v>
      </c>
      <c r="L2161" t="s">
        <v>6411</v>
      </c>
      <c r="M2161" t="s">
        <v>6412</v>
      </c>
      <c r="N2161">
        <v>2.6669999999999998</v>
      </c>
      <c r="O2161">
        <v>2</v>
      </c>
      <c r="P2161">
        <v>679</v>
      </c>
      <c r="Q2161">
        <v>0</v>
      </c>
      <c r="R2161">
        <v>0</v>
      </c>
      <c r="S2161">
        <v>0</v>
      </c>
      <c r="T2161">
        <v>0</v>
      </c>
      <c r="U2161">
        <v>5.33</v>
      </c>
      <c r="V2161">
        <v>1811.04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3001148</v>
      </c>
      <c r="B2162">
        <v>1</v>
      </c>
      <c r="C2162" t="s">
        <v>106</v>
      </c>
      <c r="D2162" t="s">
        <v>108</v>
      </c>
      <c r="E2162" t="s">
        <v>126</v>
      </c>
      <c r="F2162" t="s">
        <v>6413</v>
      </c>
      <c r="G2162" t="s">
        <v>128</v>
      </c>
      <c r="H2162" t="s">
        <v>58</v>
      </c>
      <c r="I2162" t="s">
        <v>129</v>
      </c>
      <c r="J2162" t="s">
        <v>130</v>
      </c>
      <c r="K2162" t="s">
        <v>131</v>
      </c>
      <c r="L2162" t="s">
        <v>6414</v>
      </c>
      <c r="M2162" t="s">
        <v>6415</v>
      </c>
      <c r="N2162">
        <v>0.86799999999999999</v>
      </c>
      <c r="O2162">
        <v>9</v>
      </c>
      <c r="P2162">
        <v>174</v>
      </c>
      <c r="Q2162">
        <v>0</v>
      </c>
      <c r="R2162">
        <v>0</v>
      </c>
      <c r="S2162">
        <v>0</v>
      </c>
      <c r="T2162">
        <v>0</v>
      </c>
      <c r="U2162">
        <v>7.81</v>
      </c>
      <c r="V2162">
        <v>150.99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3001150</v>
      </c>
      <c r="B2163">
        <v>1</v>
      </c>
      <c r="C2163" t="s">
        <v>75</v>
      </c>
      <c r="D2163" t="s">
        <v>79</v>
      </c>
      <c r="E2163" t="s">
        <v>140</v>
      </c>
      <c r="F2163" t="s">
        <v>1181</v>
      </c>
      <c r="G2163" t="s">
        <v>136</v>
      </c>
      <c r="H2163" t="s">
        <v>61</v>
      </c>
      <c r="I2163" t="s">
        <v>129</v>
      </c>
      <c r="J2163" t="s">
        <v>130</v>
      </c>
      <c r="K2163" t="s">
        <v>137</v>
      </c>
      <c r="L2163" t="s">
        <v>6416</v>
      </c>
      <c r="M2163" t="s">
        <v>6417</v>
      </c>
      <c r="N2163">
        <v>7.8920000000000003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87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686.58</v>
      </c>
    </row>
    <row r="2164" spans="1:26" x14ac:dyDescent="0.3">
      <c r="A2164">
        <v>3010299</v>
      </c>
      <c r="B2164">
        <v>1</v>
      </c>
      <c r="C2164" t="s">
        <v>106</v>
      </c>
      <c r="D2164" t="s">
        <v>107</v>
      </c>
      <c r="E2164" t="s">
        <v>145</v>
      </c>
      <c r="F2164" t="s">
        <v>6418</v>
      </c>
      <c r="G2164" t="s">
        <v>147</v>
      </c>
      <c r="H2164" t="s">
        <v>61</v>
      </c>
      <c r="I2164" t="s">
        <v>129</v>
      </c>
      <c r="J2164" t="s">
        <v>130</v>
      </c>
      <c r="K2164" t="s">
        <v>131</v>
      </c>
      <c r="L2164" t="s">
        <v>6419</v>
      </c>
      <c r="M2164" t="s">
        <v>6420</v>
      </c>
      <c r="N2164">
        <v>1.7509999999999999</v>
      </c>
      <c r="O2164">
        <v>0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1.75</v>
      </c>
      <c r="Y2164">
        <v>0</v>
      </c>
      <c r="Z2164">
        <v>0</v>
      </c>
    </row>
    <row r="2165" spans="1:26" x14ac:dyDescent="0.3">
      <c r="A2165">
        <v>3005416</v>
      </c>
      <c r="B2165">
        <v>1</v>
      </c>
      <c r="C2165" t="s">
        <v>106</v>
      </c>
      <c r="D2165" t="s">
        <v>120</v>
      </c>
      <c r="E2165" t="s">
        <v>145</v>
      </c>
      <c r="F2165" t="s">
        <v>1715</v>
      </c>
      <c r="G2165" t="s">
        <v>206</v>
      </c>
      <c r="H2165" t="s">
        <v>61</v>
      </c>
      <c r="I2165" t="s">
        <v>129</v>
      </c>
      <c r="J2165" t="s">
        <v>130</v>
      </c>
      <c r="K2165" t="s">
        <v>131</v>
      </c>
      <c r="L2165" t="s">
        <v>6421</v>
      </c>
      <c r="M2165" t="s">
        <v>6422</v>
      </c>
      <c r="N2165">
        <v>1.3919999999999999</v>
      </c>
      <c r="O2165">
        <v>0</v>
      </c>
      <c r="P2165">
        <v>17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23.66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3010306</v>
      </c>
      <c r="B2166">
        <v>1</v>
      </c>
      <c r="C2166" t="s">
        <v>75</v>
      </c>
      <c r="D2166" t="s">
        <v>91</v>
      </c>
      <c r="E2166" t="s">
        <v>145</v>
      </c>
      <c r="F2166" t="s">
        <v>6423</v>
      </c>
      <c r="G2166" t="s">
        <v>147</v>
      </c>
      <c r="H2166" t="s">
        <v>61</v>
      </c>
      <c r="I2166" t="s">
        <v>129</v>
      </c>
      <c r="J2166" t="s">
        <v>130</v>
      </c>
      <c r="K2166" t="s">
        <v>131</v>
      </c>
      <c r="L2166" t="s">
        <v>6424</v>
      </c>
      <c r="M2166" t="s">
        <v>6425</v>
      </c>
      <c r="N2166">
        <v>2.0550000000000002</v>
      </c>
      <c r="O2166">
        <v>0</v>
      </c>
      <c r="P2166">
        <v>4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8.2200000000000006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3007984</v>
      </c>
      <c r="B2167">
        <v>1</v>
      </c>
      <c r="C2167" t="s">
        <v>75</v>
      </c>
      <c r="D2167" t="s">
        <v>91</v>
      </c>
      <c r="E2167" t="s">
        <v>140</v>
      </c>
      <c r="F2167" t="s">
        <v>6426</v>
      </c>
      <c r="G2167" t="s">
        <v>161</v>
      </c>
      <c r="H2167" t="s">
        <v>61</v>
      </c>
      <c r="I2167" t="s">
        <v>129</v>
      </c>
      <c r="J2167" t="s">
        <v>130</v>
      </c>
      <c r="K2167" t="s">
        <v>131</v>
      </c>
      <c r="L2167" t="s">
        <v>6427</v>
      </c>
      <c r="M2167" t="s">
        <v>6428</v>
      </c>
      <c r="N2167">
        <v>0.63200000000000001</v>
      </c>
      <c r="O2167">
        <v>0</v>
      </c>
      <c r="P2167">
        <v>176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111.28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3006113</v>
      </c>
      <c r="B2168">
        <v>1</v>
      </c>
      <c r="C2168" t="s">
        <v>75</v>
      </c>
      <c r="D2168" t="s">
        <v>83</v>
      </c>
      <c r="E2168" t="s">
        <v>126</v>
      </c>
      <c r="F2168" t="s">
        <v>3246</v>
      </c>
      <c r="G2168" t="s">
        <v>136</v>
      </c>
      <c r="H2168" t="s">
        <v>58</v>
      </c>
      <c r="I2168" t="s">
        <v>129</v>
      </c>
      <c r="J2168" t="s">
        <v>130</v>
      </c>
      <c r="K2168" t="s">
        <v>137</v>
      </c>
      <c r="L2168" t="s">
        <v>6429</v>
      </c>
      <c r="M2168" t="s">
        <v>6430</v>
      </c>
      <c r="N2168">
        <v>9.8239999999999998</v>
      </c>
      <c r="O2168">
        <v>0</v>
      </c>
      <c r="P2168">
        <v>0</v>
      </c>
      <c r="Q2168">
        <v>2</v>
      </c>
      <c r="R2168">
        <v>49</v>
      </c>
      <c r="S2168">
        <v>0</v>
      </c>
      <c r="T2168">
        <v>0</v>
      </c>
      <c r="U2168">
        <v>0</v>
      </c>
      <c r="V2168">
        <v>0</v>
      </c>
      <c r="W2168">
        <v>19.649999999999999</v>
      </c>
      <c r="X2168">
        <v>481.4</v>
      </c>
      <c r="Y2168">
        <v>0</v>
      </c>
      <c r="Z2168">
        <v>0</v>
      </c>
    </row>
    <row r="2169" spans="1:26" x14ac:dyDescent="0.3">
      <c r="A2169">
        <v>3011337</v>
      </c>
      <c r="B2169">
        <v>1</v>
      </c>
      <c r="C2169" t="s">
        <v>75</v>
      </c>
      <c r="D2169" t="s">
        <v>76</v>
      </c>
      <c r="E2169" t="s">
        <v>145</v>
      </c>
      <c r="F2169" t="s">
        <v>6431</v>
      </c>
      <c r="G2169" t="s">
        <v>206</v>
      </c>
      <c r="H2169" t="s">
        <v>61</v>
      </c>
      <c r="I2169" t="s">
        <v>129</v>
      </c>
      <c r="J2169" t="s">
        <v>130</v>
      </c>
      <c r="K2169" t="s">
        <v>131</v>
      </c>
      <c r="L2169" t="s">
        <v>6432</v>
      </c>
      <c r="M2169" t="s">
        <v>6433</v>
      </c>
      <c r="N2169">
        <v>0.503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0.5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3005341</v>
      </c>
      <c r="B2170">
        <v>1</v>
      </c>
      <c r="C2170" t="s">
        <v>106</v>
      </c>
      <c r="D2170" t="s">
        <v>120</v>
      </c>
      <c r="E2170" t="s">
        <v>126</v>
      </c>
      <c r="F2170" t="s">
        <v>1559</v>
      </c>
      <c r="G2170" t="s">
        <v>128</v>
      </c>
      <c r="H2170" t="s">
        <v>58</v>
      </c>
      <c r="I2170" t="s">
        <v>129</v>
      </c>
      <c r="J2170" t="s">
        <v>130</v>
      </c>
      <c r="K2170" t="s">
        <v>131</v>
      </c>
      <c r="L2170" t="s">
        <v>6434</v>
      </c>
      <c r="M2170" t="s">
        <v>6435</v>
      </c>
      <c r="N2170">
        <v>2.7639999999999998</v>
      </c>
      <c r="O2170">
        <v>143</v>
      </c>
      <c r="P2170">
        <v>6</v>
      </c>
      <c r="Q2170">
        <v>0</v>
      </c>
      <c r="R2170">
        <v>0</v>
      </c>
      <c r="S2170">
        <v>0</v>
      </c>
      <c r="T2170">
        <v>0</v>
      </c>
      <c r="U2170">
        <v>395.25</v>
      </c>
      <c r="V2170">
        <v>16.579999999999998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3005406</v>
      </c>
      <c r="B2171">
        <v>2</v>
      </c>
      <c r="C2171" t="s">
        <v>75</v>
      </c>
      <c r="D2171" t="s">
        <v>91</v>
      </c>
      <c r="E2171" t="s">
        <v>169</v>
      </c>
      <c r="F2171" t="s">
        <v>6436</v>
      </c>
      <c r="G2171" t="s">
        <v>142</v>
      </c>
      <c r="H2171" t="s">
        <v>61</v>
      </c>
      <c r="I2171" t="s">
        <v>129</v>
      </c>
      <c r="J2171" t="s">
        <v>130</v>
      </c>
      <c r="K2171" t="s">
        <v>131</v>
      </c>
      <c r="L2171" t="s">
        <v>6437</v>
      </c>
      <c r="M2171" t="s">
        <v>6438</v>
      </c>
      <c r="N2171">
        <v>0.48499999999999999</v>
      </c>
      <c r="O2171">
        <v>0</v>
      </c>
      <c r="P2171">
        <v>596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289.06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3000086</v>
      </c>
      <c r="B2172">
        <v>1</v>
      </c>
      <c r="C2172" t="s">
        <v>106</v>
      </c>
      <c r="D2172" t="s">
        <v>119</v>
      </c>
      <c r="E2172" t="s">
        <v>153</v>
      </c>
      <c r="F2172" t="s">
        <v>6439</v>
      </c>
      <c r="G2172" t="s">
        <v>136</v>
      </c>
      <c r="H2172" t="s">
        <v>58</v>
      </c>
      <c r="I2172" t="s">
        <v>129</v>
      </c>
      <c r="J2172" t="s">
        <v>130</v>
      </c>
      <c r="K2172" t="s">
        <v>137</v>
      </c>
      <c r="L2172" t="s">
        <v>6440</v>
      </c>
      <c r="M2172" t="s">
        <v>6441</v>
      </c>
      <c r="N2172">
        <v>2.4660000000000002</v>
      </c>
      <c r="O2172">
        <v>0</v>
      </c>
      <c r="P2172">
        <v>1014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2500.0700000000002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3008751</v>
      </c>
      <c r="B2173">
        <v>1</v>
      </c>
      <c r="C2173" t="s">
        <v>75</v>
      </c>
      <c r="D2173" t="s">
        <v>95</v>
      </c>
      <c r="E2173" t="s">
        <v>164</v>
      </c>
      <c r="F2173" t="s">
        <v>5329</v>
      </c>
      <c r="G2173" t="s">
        <v>142</v>
      </c>
      <c r="H2173" t="s">
        <v>61</v>
      </c>
      <c r="I2173" t="s">
        <v>129</v>
      </c>
      <c r="J2173" t="s">
        <v>130</v>
      </c>
      <c r="K2173" t="s">
        <v>131</v>
      </c>
      <c r="L2173" t="s">
        <v>6442</v>
      </c>
      <c r="M2173" t="s">
        <v>6443</v>
      </c>
      <c r="N2173">
        <v>1.53</v>
      </c>
      <c r="O2173">
        <v>0</v>
      </c>
      <c r="P2173">
        <v>61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93.33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3005924</v>
      </c>
      <c r="B2174">
        <v>1</v>
      </c>
      <c r="C2174" t="s">
        <v>75</v>
      </c>
      <c r="D2174" t="s">
        <v>103</v>
      </c>
      <c r="E2174" t="s">
        <v>153</v>
      </c>
      <c r="F2174" t="s">
        <v>6444</v>
      </c>
      <c r="G2174" t="s">
        <v>196</v>
      </c>
      <c r="H2174" t="s">
        <v>58</v>
      </c>
      <c r="I2174" t="s">
        <v>129</v>
      </c>
      <c r="J2174" t="s">
        <v>130</v>
      </c>
      <c r="K2174" t="s">
        <v>131</v>
      </c>
      <c r="L2174" t="s">
        <v>6445</v>
      </c>
      <c r="M2174" t="s">
        <v>6446</v>
      </c>
      <c r="N2174">
        <v>0.67</v>
      </c>
      <c r="O2174">
        <v>0</v>
      </c>
      <c r="P2174">
        <v>451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302.02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3001172</v>
      </c>
      <c r="B2175">
        <v>1</v>
      </c>
      <c r="C2175" t="s">
        <v>75</v>
      </c>
      <c r="D2175" t="s">
        <v>82</v>
      </c>
      <c r="E2175" t="s">
        <v>169</v>
      </c>
      <c r="F2175" t="s">
        <v>6447</v>
      </c>
      <c r="G2175" t="s">
        <v>166</v>
      </c>
      <c r="H2175" t="s">
        <v>61</v>
      </c>
      <c r="I2175" t="s">
        <v>129</v>
      </c>
      <c r="J2175" t="s">
        <v>130</v>
      </c>
      <c r="K2175" t="s">
        <v>131</v>
      </c>
      <c r="L2175" t="s">
        <v>6448</v>
      </c>
      <c r="M2175" t="s">
        <v>6449</v>
      </c>
      <c r="N2175">
        <v>0.52</v>
      </c>
      <c r="O2175">
        <v>0</v>
      </c>
      <c r="P2175">
        <v>995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517.35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3001184</v>
      </c>
      <c r="B2176">
        <v>1</v>
      </c>
      <c r="C2176" t="s">
        <v>106</v>
      </c>
      <c r="D2176" t="s">
        <v>119</v>
      </c>
      <c r="E2176" t="s">
        <v>221</v>
      </c>
      <c r="F2176" t="s">
        <v>6450</v>
      </c>
      <c r="G2176" t="s">
        <v>136</v>
      </c>
      <c r="H2176" t="s">
        <v>58</v>
      </c>
      <c r="I2176" t="s">
        <v>129</v>
      </c>
      <c r="J2176" t="s">
        <v>130</v>
      </c>
      <c r="K2176" t="s">
        <v>137</v>
      </c>
      <c r="L2176" t="s">
        <v>6451</v>
      </c>
      <c r="M2176" t="s">
        <v>6452</v>
      </c>
      <c r="N2176">
        <v>0.55500000000000005</v>
      </c>
      <c r="O2176">
        <v>39</v>
      </c>
      <c r="P2176">
        <v>7</v>
      </c>
      <c r="Q2176">
        <v>758</v>
      </c>
      <c r="R2176">
        <v>14625</v>
      </c>
      <c r="S2176">
        <v>197</v>
      </c>
      <c r="T2176">
        <v>6226</v>
      </c>
      <c r="U2176">
        <v>21.65</v>
      </c>
      <c r="V2176">
        <v>3.89</v>
      </c>
      <c r="W2176">
        <v>420.69</v>
      </c>
      <c r="X2176">
        <v>8116.88</v>
      </c>
      <c r="Y2176">
        <v>109.34</v>
      </c>
      <c r="Z2176">
        <v>3455.43</v>
      </c>
    </row>
    <row r="2177" spans="1:26" x14ac:dyDescent="0.3">
      <c r="A2177">
        <v>3012777</v>
      </c>
      <c r="B2177">
        <v>1</v>
      </c>
      <c r="C2177" t="s">
        <v>75</v>
      </c>
      <c r="D2177" t="s">
        <v>92</v>
      </c>
      <c r="E2177" t="s">
        <v>145</v>
      </c>
      <c r="F2177" t="s">
        <v>6453</v>
      </c>
      <c r="G2177" t="s">
        <v>256</v>
      </c>
      <c r="H2177" t="s">
        <v>61</v>
      </c>
      <c r="I2177" t="s">
        <v>129</v>
      </c>
      <c r="J2177" t="s">
        <v>130</v>
      </c>
      <c r="K2177" t="s">
        <v>131</v>
      </c>
      <c r="L2177" t="s">
        <v>6454</v>
      </c>
      <c r="M2177" t="s">
        <v>6455</v>
      </c>
      <c r="N2177">
        <v>1.091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1.0900000000000001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3001201</v>
      </c>
      <c r="B2178">
        <v>1</v>
      </c>
      <c r="C2178" t="s">
        <v>75</v>
      </c>
      <c r="D2178" t="s">
        <v>79</v>
      </c>
      <c r="E2178" t="s">
        <v>169</v>
      </c>
      <c r="F2178" t="s">
        <v>6456</v>
      </c>
      <c r="G2178" t="s">
        <v>161</v>
      </c>
      <c r="H2178" t="s">
        <v>61</v>
      </c>
      <c r="I2178" t="s">
        <v>129</v>
      </c>
      <c r="J2178" t="s">
        <v>130</v>
      </c>
      <c r="K2178" t="s">
        <v>131</v>
      </c>
      <c r="L2178" t="s">
        <v>6457</v>
      </c>
      <c r="M2178" t="s">
        <v>6458</v>
      </c>
      <c r="N2178">
        <v>1.357</v>
      </c>
      <c r="O2178">
        <v>0</v>
      </c>
      <c r="P2178">
        <v>22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29.85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3001199</v>
      </c>
      <c r="B2179">
        <v>1</v>
      </c>
      <c r="C2179" t="s">
        <v>106</v>
      </c>
      <c r="D2179" t="s">
        <v>115</v>
      </c>
      <c r="E2179" t="s">
        <v>126</v>
      </c>
      <c r="F2179" t="s">
        <v>6459</v>
      </c>
      <c r="G2179" t="s">
        <v>136</v>
      </c>
      <c r="H2179" t="s">
        <v>58</v>
      </c>
      <c r="I2179" t="s">
        <v>129</v>
      </c>
      <c r="J2179" t="s">
        <v>130</v>
      </c>
      <c r="K2179" t="s">
        <v>137</v>
      </c>
      <c r="L2179" t="s">
        <v>6460</v>
      </c>
      <c r="M2179" t="s">
        <v>6461</v>
      </c>
      <c r="N2179">
        <v>4.4720000000000004</v>
      </c>
      <c r="O2179">
        <v>9</v>
      </c>
      <c r="P2179">
        <v>32</v>
      </c>
      <c r="Q2179">
        <v>0</v>
      </c>
      <c r="R2179">
        <v>0</v>
      </c>
      <c r="S2179">
        <v>0</v>
      </c>
      <c r="T2179">
        <v>0</v>
      </c>
      <c r="U2179">
        <v>40.25</v>
      </c>
      <c r="V2179">
        <v>143.09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3001196</v>
      </c>
      <c r="B2180">
        <v>1</v>
      </c>
      <c r="C2180" t="s">
        <v>75</v>
      </c>
      <c r="D2180" t="s">
        <v>81</v>
      </c>
      <c r="E2180" t="s">
        <v>140</v>
      </c>
      <c r="F2180" t="s">
        <v>6462</v>
      </c>
      <c r="G2180" t="s">
        <v>161</v>
      </c>
      <c r="H2180" t="s">
        <v>61</v>
      </c>
      <c r="I2180" t="s">
        <v>129</v>
      </c>
      <c r="J2180" t="s">
        <v>130</v>
      </c>
      <c r="K2180" t="s">
        <v>131</v>
      </c>
      <c r="L2180" t="s">
        <v>6463</v>
      </c>
      <c r="M2180" t="s">
        <v>6464</v>
      </c>
      <c r="N2180">
        <v>2.1880000000000002</v>
      </c>
      <c r="O2180">
        <v>0</v>
      </c>
      <c r="P2180">
        <v>81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177.26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3001197</v>
      </c>
      <c r="B2181">
        <v>1</v>
      </c>
      <c r="C2181" t="s">
        <v>75</v>
      </c>
      <c r="D2181" t="s">
        <v>79</v>
      </c>
      <c r="E2181" t="s">
        <v>169</v>
      </c>
      <c r="F2181" t="s">
        <v>6465</v>
      </c>
      <c r="G2181" t="s">
        <v>161</v>
      </c>
      <c r="H2181" t="s">
        <v>61</v>
      </c>
      <c r="I2181" t="s">
        <v>129</v>
      </c>
      <c r="J2181" t="s">
        <v>130</v>
      </c>
      <c r="K2181" t="s">
        <v>131</v>
      </c>
      <c r="L2181" t="s">
        <v>6466</v>
      </c>
      <c r="M2181" t="s">
        <v>6467</v>
      </c>
      <c r="N2181">
        <v>0.80700000000000005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164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132.34</v>
      </c>
    </row>
    <row r="2182" spans="1:26" x14ac:dyDescent="0.3">
      <c r="A2182">
        <v>3007970</v>
      </c>
      <c r="B2182">
        <v>1</v>
      </c>
      <c r="C2182" t="s">
        <v>75</v>
      </c>
      <c r="D2182" t="s">
        <v>83</v>
      </c>
      <c r="E2182" t="s">
        <v>153</v>
      </c>
      <c r="F2182" t="s">
        <v>6468</v>
      </c>
      <c r="G2182" t="s">
        <v>196</v>
      </c>
      <c r="H2182" t="s">
        <v>58</v>
      </c>
      <c r="I2182" t="s">
        <v>129</v>
      </c>
      <c r="J2182" t="s">
        <v>130</v>
      </c>
      <c r="K2182" t="s">
        <v>131</v>
      </c>
      <c r="L2182" t="s">
        <v>6469</v>
      </c>
      <c r="M2182" t="s">
        <v>6470</v>
      </c>
      <c r="N2182">
        <v>2.0880000000000001</v>
      </c>
      <c r="O2182">
        <v>0</v>
      </c>
      <c r="P2182">
        <v>0</v>
      </c>
      <c r="Q2182">
        <v>0</v>
      </c>
      <c r="R2182">
        <v>234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488.66</v>
      </c>
      <c r="Y2182">
        <v>0</v>
      </c>
      <c r="Z2182">
        <v>0</v>
      </c>
    </row>
    <row r="2183" spans="1:26" x14ac:dyDescent="0.3">
      <c r="A2183">
        <v>3010395</v>
      </c>
      <c r="B2183">
        <v>1</v>
      </c>
      <c r="C2183" t="s">
        <v>75</v>
      </c>
      <c r="D2183" t="s">
        <v>82</v>
      </c>
      <c r="E2183" t="s">
        <v>153</v>
      </c>
      <c r="F2183" t="s">
        <v>6471</v>
      </c>
      <c r="G2183" t="s">
        <v>128</v>
      </c>
      <c r="H2183" t="s">
        <v>58</v>
      </c>
      <c r="I2183" t="s">
        <v>129</v>
      </c>
      <c r="J2183" t="s">
        <v>130</v>
      </c>
      <c r="K2183" t="s">
        <v>131</v>
      </c>
      <c r="L2183" t="s">
        <v>6472</v>
      </c>
      <c r="M2183" t="s">
        <v>6473</v>
      </c>
      <c r="N2183">
        <v>1.9850000000000001</v>
      </c>
      <c r="O2183">
        <v>1</v>
      </c>
      <c r="P2183">
        <v>100</v>
      </c>
      <c r="Q2183">
        <v>0</v>
      </c>
      <c r="R2183">
        <v>0</v>
      </c>
      <c r="S2183">
        <v>0</v>
      </c>
      <c r="T2183">
        <v>0</v>
      </c>
      <c r="U2183">
        <v>1.99</v>
      </c>
      <c r="V2183">
        <v>198.5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3009697</v>
      </c>
      <c r="B2184">
        <v>1</v>
      </c>
      <c r="C2184" t="s">
        <v>75</v>
      </c>
      <c r="D2184" t="s">
        <v>82</v>
      </c>
      <c r="E2184" t="s">
        <v>140</v>
      </c>
      <c r="F2184" t="s">
        <v>6474</v>
      </c>
      <c r="G2184" t="s">
        <v>142</v>
      </c>
      <c r="H2184" t="s">
        <v>61</v>
      </c>
      <c r="I2184" t="s">
        <v>129</v>
      </c>
      <c r="J2184" t="s">
        <v>130</v>
      </c>
      <c r="K2184" t="s">
        <v>131</v>
      </c>
      <c r="L2184" t="s">
        <v>6475</v>
      </c>
      <c r="M2184" t="s">
        <v>6476</v>
      </c>
      <c r="N2184">
        <v>6.4450000000000003</v>
      </c>
      <c r="O2184">
        <v>0</v>
      </c>
      <c r="P2184">
        <v>75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483.38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3005698</v>
      </c>
      <c r="B2185">
        <v>1</v>
      </c>
      <c r="C2185" t="s">
        <v>106</v>
      </c>
      <c r="D2185" t="s">
        <v>115</v>
      </c>
      <c r="E2185" t="s">
        <v>140</v>
      </c>
      <c r="F2185" t="s">
        <v>6477</v>
      </c>
      <c r="G2185" t="s">
        <v>142</v>
      </c>
      <c r="H2185" t="s">
        <v>61</v>
      </c>
      <c r="I2185" t="s">
        <v>129</v>
      </c>
      <c r="J2185" t="s">
        <v>130</v>
      </c>
      <c r="K2185" t="s">
        <v>131</v>
      </c>
      <c r="L2185" t="s">
        <v>6478</v>
      </c>
      <c r="M2185" t="s">
        <v>6479</v>
      </c>
      <c r="N2185">
        <v>1.208</v>
      </c>
      <c r="O2185">
        <v>0</v>
      </c>
      <c r="P2185">
        <v>12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14.5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3005513</v>
      </c>
      <c r="B2186">
        <v>1</v>
      </c>
      <c r="C2186" t="s">
        <v>75</v>
      </c>
      <c r="D2186" t="s">
        <v>97</v>
      </c>
      <c r="E2186" t="s">
        <v>221</v>
      </c>
      <c r="F2186" t="s">
        <v>6480</v>
      </c>
      <c r="G2186" t="s">
        <v>128</v>
      </c>
      <c r="H2186" t="s">
        <v>58</v>
      </c>
      <c r="I2186" t="s">
        <v>129</v>
      </c>
      <c r="J2186" t="s">
        <v>130</v>
      </c>
      <c r="K2186" t="s">
        <v>131</v>
      </c>
      <c r="L2186" t="s">
        <v>6481</v>
      </c>
      <c r="M2186" t="s">
        <v>6482</v>
      </c>
      <c r="N2186">
        <v>0.71699999999999997</v>
      </c>
      <c r="O2186">
        <v>2</v>
      </c>
      <c r="P2186">
        <v>352</v>
      </c>
      <c r="Q2186">
        <v>0</v>
      </c>
      <c r="R2186">
        <v>0</v>
      </c>
      <c r="S2186">
        <v>0</v>
      </c>
      <c r="T2186">
        <v>0</v>
      </c>
      <c r="U2186">
        <v>1.43</v>
      </c>
      <c r="V2186">
        <v>252.36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3005406</v>
      </c>
      <c r="B2187">
        <v>1</v>
      </c>
      <c r="C2187" t="s">
        <v>75</v>
      </c>
      <c r="D2187" t="s">
        <v>91</v>
      </c>
      <c r="E2187" t="s">
        <v>164</v>
      </c>
      <c r="F2187" t="s">
        <v>1921</v>
      </c>
      <c r="G2187" t="s">
        <v>142</v>
      </c>
      <c r="H2187" t="s">
        <v>61</v>
      </c>
      <c r="I2187" t="s">
        <v>129</v>
      </c>
      <c r="J2187" t="s">
        <v>130</v>
      </c>
      <c r="K2187" t="s">
        <v>131</v>
      </c>
      <c r="L2187" t="s">
        <v>6483</v>
      </c>
      <c r="M2187" t="s">
        <v>6437</v>
      </c>
      <c r="N2187">
        <v>3.2469999999999999</v>
      </c>
      <c r="O2187">
        <v>0</v>
      </c>
      <c r="P2187">
        <v>187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607.21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3010315</v>
      </c>
      <c r="B2188">
        <v>1</v>
      </c>
      <c r="C2188" t="s">
        <v>75</v>
      </c>
      <c r="D2188" t="s">
        <v>74</v>
      </c>
      <c r="E2188" t="s">
        <v>164</v>
      </c>
      <c r="F2188" t="s">
        <v>6484</v>
      </c>
      <c r="G2188" t="s">
        <v>185</v>
      </c>
      <c r="H2188" t="s">
        <v>61</v>
      </c>
      <c r="I2188" t="s">
        <v>129</v>
      </c>
      <c r="J2188" t="s">
        <v>130</v>
      </c>
      <c r="K2188" t="s">
        <v>131</v>
      </c>
      <c r="L2188" t="s">
        <v>6485</v>
      </c>
      <c r="M2188" t="s">
        <v>6486</v>
      </c>
      <c r="N2188">
        <v>4.07</v>
      </c>
      <c r="O2188">
        <v>0</v>
      </c>
      <c r="P2188">
        <v>47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191.29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3008700</v>
      </c>
      <c r="B2189">
        <v>1</v>
      </c>
      <c r="C2189" t="s">
        <v>75</v>
      </c>
      <c r="D2189" t="s">
        <v>91</v>
      </c>
      <c r="E2189" t="s">
        <v>145</v>
      </c>
      <c r="F2189" t="s">
        <v>6487</v>
      </c>
      <c r="G2189" t="s">
        <v>147</v>
      </c>
      <c r="H2189" t="s">
        <v>61</v>
      </c>
      <c r="I2189" t="s">
        <v>129</v>
      </c>
      <c r="J2189" t="s">
        <v>130</v>
      </c>
      <c r="K2189" t="s">
        <v>131</v>
      </c>
      <c r="L2189" t="s">
        <v>6488</v>
      </c>
      <c r="M2189" t="s">
        <v>6489</v>
      </c>
      <c r="N2189">
        <v>3.194</v>
      </c>
      <c r="O2189">
        <v>0</v>
      </c>
      <c r="P2189">
        <v>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6.39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3012781</v>
      </c>
      <c r="B2190">
        <v>1</v>
      </c>
      <c r="C2190" t="s">
        <v>106</v>
      </c>
      <c r="D2190" t="s">
        <v>108</v>
      </c>
      <c r="E2190" t="s">
        <v>145</v>
      </c>
      <c r="F2190" t="s">
        <v>6490</v>
      </c>
      <c r="G2190" t="s">
        <v>147</v>
      </c>
      <c r="H2190" t="s">
        <v>61</v>
      </c>
      <c r="I2190" t="s">
        <v>129</v>
      </c>
      <c r="J2190" t="s">
        <v>130</v>
      </c>
      <c r="K2190" t="s">
        <v>131</v>
      </c>
      <c r="L2190" t="s">
        <v>6491</v>
      </c>
      <c r="M2190" t="s">
        <v>6492</v>
      </c>
      <c r="N2190">
        <v>2.6560000000000001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2.66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3005338</v>
      </c>
      <c r="B2191">
        <v>1</v>
      </c>
      <c r="C2191" t="s">
        <v>75</v>
      </c>
      <c r="D2191" t="s">
        <v>101</v>
      </c>
      <c r="E2191" t="s">
        <v>221</v>
      </c>
      <c r="F2191" t="s">
        <v>4718</v>
      </c>
      <c r="G2191" t="s">
        <v>128</v>
      </c>
      <c r="H2191" t="s">
        <v>58</v>
      </c>
      <c r="I2191" t="s">
        <v>129</v>
      </c>
      <c r="J2191" t="s">
        <v>130</v>
      </c>
      <c r="K2191" t="s">
        <v>131</v>
      </c>
      <c r="L2191" t="s">
        <v>6493</v>
      </c>
      <c r="M2191" t="s">
        <v>6494</v>
      </c>
      <c r="N2191">
        <v>0.876</v>
      </c>
      <c r="O2191">
        <v>0</v>
      </c>
      <c r="P2191">
        <v>922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807.77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3008995</v>
      </c>
      <c r="B2192">
        <v>1</v>
      </c>
      <c r="C2192" t="s">
        <v>75</v>
      </c>
      <c r="D2192" t="s">
        <v>86</v>
      </c>
      <c r="E2192" t="s">
        <v>169</v>
      </c>
      <c r="F2192" t="s">
        <v>6495</v>
      </c>
      <c r="G2192" t="s">
        <v>161</v>
      </c>
      <c r="H2192" t="s">
        <v>61</v>
      </c>
      <c r="I2192" t="s">
        <v>129</v>
      </c>
      <c r="J2192" t="s">
        <v>130</v>
      </c>
      <c r="K2192" t="s">
        <v>131</v>
      </c>
      <c r="L2192" t="s">
        <v>6496</v>
      </c>
      <c r="M2192" t="s">
        <v>6497</v>
      </c>
      <c r="N2192">
        <v>6.4429999999999996</v>
      </c>
      <c r="O2192">
        <v>0</v>
      </c>
      <c r="P2192">
        <v>25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161.07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3008000</v>
      </c>
      <c r="B2193">
        <v>1</v>
      </c>
      <c r="C2193" t="s">
        <v>75</v>
      </c>
      <c r="D2193" t="s">
        <v>90</v>
      </c>
      <c r="E2193" t="s">
        <v>145</v>
      </c>
      <c r="F2193" t="s">
        <v>6498</v>
      </c>
      <c r="G2193" t="s">
        <v>206</v>
      </c>
      <c r="H2193" t="s">
        <v>61</v>
      </c>
      <c r="I2193" t="s">
        <v>129</v>
      </c>
      <c r="J2193" t="s">
        <v>130</v>
      </c>
      <c r="K2193" t="s">
        <v>131</v>
      </c>
      <c r="L2193" t="s">
        <v>6499</v>
      </c>
      <c r="M2193" t="s">
        <v>6500</v>
      </c>
      <c r="N2193">
        <v>1.4039999999999999</v>
      </c>
      <c r="O2193">
        <v>0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1.4</v>
      </c>
      <c r="Y2193">
        <v>0</v>
      </c>
      <c r="Z2193">
        <v>0</v>
      </c>
    </row>
    <row r="2194" spans="1:26" x14ac:dyDescent="0.3">
      <c r="A2194">
        <v>3005488</v>
      </c>
      <c r="B2194">
        <v>2</v>
      </c>
      <c r="C2194" t="s">
        <v>106</v>
      </c>
      <c r="D2194" t="s">
        <v>120</v>
      </c>
      <c r="E2194" t="s">
        <v>169</v>
      </c>
      <c r="F2194" t="s">
        <v>6501</v>
      </c>
      <c r="G2194" t="s">
        <v>142</v>
      </c>
      <c r="H2194" t="s">
        <v>61</v>
      </c>
      <c r="I2194" t="s">
        <v>129</v>
      </c>
      <c r="J2194" t="s">
        <v>130</v>
      </c>
      <c r="K2194" t="s">
        <v>131</v>
      </c>
      <c r="L2194" t="s">
        <v>5876</v>
      </c>
      <c r="M2194" t="s">
        <v>6502</v>
      </c>
      <c r="N2194">
        <v>2.3730000000000002</v>
      </c>
      <c r="O2194">
        <v>0</v>
      </c>
      <c r="P2194">
        <v>75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177.94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3007932</v>
      </c>
      <c r="B2195">
        <v>1</v>
      </c>
      <c r="C2195" t="s">
        <v>75</v>
      </c>
      <c r="D2195" t="s">
        <v>98</v>
      </c>
      <c r="E2195" t="s">
        <v>153</v>
      </c>
      <c r="F2195" t="s">
        <v>2534</v>
      </c>
      <c r="G2195" t="s">
        <v>128</v>
      </c>
      <c r="H2195" t="s">
        <v>58</v>
      </c>
      <c r="I2195" t="s">
        <v>129</v>
      </c>
      <c r="J2195" t="s">
        <v>130</v>
      </c>
      <c r="K2195" t="s">
        <v>131</v>
      </c>
      <c r="L2195" t="s">
        <v>6503</v>
      </c>
      <c r="M2195" t="s">
        <v>5861</v>
      </c>
      <c r="N2195">
        <v>0.437</v>
      </c>
      <c r="O2195">
        <v>78</v>
      </c>
      <c r="P2195">
        <v>10460</v>
      </c>
      <c r="Q2195">
        <v>0</v>
      </c>
      <c r="R2195">
        <v>0</v>
      </c>
      <c r="S2195">
        <v>0</v>
      </c>
      <c r="T2195">
        <v>0</v>
      </c>
      <c r="U2195">
        <v>34.1</v>
      </c>
      <c r="V2195">
        <v>4573.34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3005581</v>
      </c>
      <c r="B2196">
        <v>1</v>
      </c>
      <c r="C2196" t="s">
        <v>75</v>
      </c>
      <c r="D2196" t="s">
        <v>74</v>
      </c>
      <c r="E2196" t="s">
        <v>169</v>
      </c>
      <c r="F2196" t="s">
        <v>3726</v>
      </c>
      <c r="G2196" t="s">
        <v>161</v>
      </c>
      <c r="H2196" t="s">
        <v>61</v>
      </c>
      <c r="I2196" t="s">
        <v>129</v>
      </c>
      <c r="J2196" t="s">
        <v>130</v>
      </c>
      <c r="K2196" t="s">
        <v>131</v>
      </c>
      <c r="L2196" t="s">
        <v>6504</v>
      </c>
      <c r="M2196" t="s">
        <v>6505</v>
      </c>
      <c r="N2196">
        <v>0.754</v>
      </c>
      <c r="O2196">
        <v>0</v>
      </c>
      <c r="P2196">
        <v>250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188.4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3011391</v>
      </c>
      <c r="B2197">
        <v>1</v>
      </c>
      <c r="C2197" t="s">
        <v>75</v>
      </c>
      <c r="D2197" t="s">
        <v>104</v>
      </c>
      <c r="E2197" t="s">
        <v>145</v>
      </c>
      <c r="F2197" t="s">
        <v>6506</v>
      </c>
      <c r="G2197" t="s">
        <v>147</v>
      </c>
      <c r="H2197" t="s">
        <v>61</v>
      </c>
      <c r="I2197" t="s">
        <v>129</v>
      </c>
      <c r="J2197" t="s">
        <v>130</v>
      </c>
      <c r="K2197" t="s">
        <v>131</v>
      </c>
      <c r="L2197" t="s">
        <v>6507</v>
      </c>
      <c r="M2197" t="s">
        <v>6508</v>
      </c>
      <c r="N2197">
        <v>7.02</v>
      </c>
      <c r="O2197">
        <v>0</v>
      </c>
      <c r="P2197">
        <v>2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14.04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3007915</v>
      </c>
      <c r="B2198">
        <v>1</v>
      </c>
      <c r="C2198" t="s">
        <v>75</v>
      </c>
      <c r="D2198" t="s">
        <v>89</v>
      </c>
      <c r="E2198" t="s">
        <v>134</v>
      </c>
      <c r="F2198" t="s">
        <v>6509</v>
      </c>
      <c r="G2198" t="s">
        <v>128</v>
      </c>
      <c r="H2198" t="s">
        <v>58</v>
      </c>
      <c r="I2198" t="s">
        <v>129</v>
      </c>
      <c r="J2198" t="s">
        <v>130</v>
      </c>
      <c r="K2198" t="s">
        <v>131</v>
      </c>
      <c r="L2198" t="s">
        <v>6510</v>
      </c>
      <c r="M2198" t="s">
        <v>6511</v>
      </c>
      <c r="N2198">
        <v>0.58299999999999996</v>
      </c>
      <c r="O2198">
        <v>6</v>
      </c>
      <c r="P2198">
        <v>175</v>
      </c>
      <c r="Q2198">
        <v>0</v>
      </c>
      <c r="R2198">
        <v>0</v>
      </c>
      <c r="S2198">
        <v>0</v>
      </c>
      <c r="T2198">
        <v>0</v>
      </c>
      <c r="U2198">
        <v>3.5</v>
      </c>
      <c r="V2198">
        <v>102.02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3005603</v>
      </c>
      <c r="B2199">
        <v>1</v>
      </c>
      <c r="C2199" t="s">
        <v>106</v>
      </c>
      <c r="D2199" t="s">
        <v>108</v>
      </c>
      <c r="E2199" t="s">
        <v>126</v>
      </c>
      <c r="F2199" t="s">
        <v>754</v>
      </c>
      <c r="G2199" t="s">
        <v>128</v>
      </c>
      <c r="H2199" t="s">
        <v>58</v>
      </c>
      <c r="I2199" t="s">
        <v>129</v>
      </c>
      <c r="J2199" t="s">
        <v>130</v>
      </c>
      <c r="K2199" t="s">
        <v>131</v>
      </c>
      <c r="L2199" t="s">
        <v>6512</v>
      </c>
      <c r="M2199" t="s">
        <v>6513</v>
      </c>
      <c r="N2199">
        <v>1.018</v>
      </c>
      <c r="O2199">
        <v>7</v>
      </c>
      <c r="P2199">
        <v>0</v>
      </c>
      <c r="Q2199">
        <v>0</v>
      </c>
      <c r="R2199">
        <v>0</v>
      </c>
      <c r="S2199">
        <v>19</v>
      </c>
      <c r="T2199">
        <v>387</v>
      </c>
      <c r="U2199">
        <v>7.13</v>
      </c>
      <c r="V2199">
        <v>0</v>
      </c>
      <c r="W2199">
        <v>0</v>
      </c>
      <c r="X2199">
        <v>0</v>
      </c>
      <c r="Y2199">
        <v>19.350000000000001</v>
      </c>
      <c r="Z2199">
        <v>394.1</v>
      </c>
    </row>
    <row r="2200" spans="1:26" x14ac:dyDescent="0.3">
      <c r="A2200">
        <v>3005699</v>
      </c>
      <c r="B2200">
        <v>1</v>
      </c>
      <c r="C2200" t="s">
        <v>75</v>
      </c>
      <c r="D2200" t="s">
        <v>86</v>
      </c>
      <c r="E2200" t="s">
        <v>140</v>
      </c>
      <c r="F2200" t="s">
        <v>6514</v>
      </c>
      <c r="G2200" t="s">
        <v>142</v>
      </c>
      <c r="H2200" t="s">
        <v>61</v>
      </c>
      <c r="I2200" t="s">
        <v>129</v>
      </c>
      <c r="J2200" t="s">
        <v>130</v>
      </c>
      <c r="K2200" t="s">
        <v>131</v>
      </c>
      <c r="L2200" t="s">
        <v>6515</v>
      </c>
      <c r="M2200" t="s">
        <v>6516</v>
      </c>
      <c r="N2200">
        <v>0.89300000000000002</v>
      </c>
      <c r="O2200">
        <v>0</v>
      </c>
      <c r="P2200">
        <v>106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94.64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3010297</v>
      </c>
      <c r="B2201">
        <v>2</v>
      </c>
      <c r="C2201" t="s">
        <v>75</v>
      </c>
      <c r="D2201" t="s">
        <v>100</v>
      </c>
      <c r="E2201" t="s">
        <v>153</v>
      </c>
      <c r="F2201" t="s">
        <v>6517</v>
      </c>
      <c r="G2201" t="s">
        <v>128</v>
      </c>
      <c r="H2201" t="s">
        <v>58</v>
      </c>
      <c r="I2201" t="s">
        <v>129</v>
      </c>
      <c r="J2201" t="s">
        <v>130</v>
      </c>
      <c r="K2201" t="s">
        <v>131</v>
      </c>
      <c r="L2201" t="s">
        <v>6518</v>
      </c>
      <c r="M2201" t="s">
        <v>6519</v>
      </c>
      <c r="N2201">
        <v>0.41</v>
      </c>
      <c r="O2201">
        <v>4</v>
      </c>
      <c r="P2201">
        <v>266</v>
      </c>
      <c r="Q2201">
        <v>0</v>
      </c>
      <c r="R2201">
        <v>0</v>
      </c>
      <c r="S2201">
        <v>0</v>
      </c>
      <c r="T2201">
        <v>0</v>
      </c>
      <c r="U2201">
        <v>1.64</v>
      </c>
      <c r="V2201">
        <v>109.06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3010203</v>
      </c>
      <c r="B2202">
        <v>2</v>
      </c>
      <c r="C2202" t="s">
        <v>75</v>
      </c>
      <c r="D2202" t="s">
        <v>95</v>
      </c>
      <c r="E2202" t="s">
        <v>169</v>
      </c>
      <c r="F2202" t="s">
        <v>6520</v>
      </c>
      <c r="G2202" t="s">
        <v>1382</v>
      </c>
      <c r="H2202" t="s">
        <v>61</v>
      </c>
      <c r="I2202" t="s">
        <v>129</v>
      </c>
      <c r="J2202" t="s">
        <v>130</v>
      </c>
      <c r="K2202" t="s">
        <v>131</v>
      </c>
      <c r="L2202" t="s">
        <v>5910</v>
      </c>
      <c r="M2202" t="s">
        <v>6521</v>
      </c>
      <c r="N2202">
        <v>0.80900000000000005</v>
      </c>
      <c r="O2202">
        <v>0</v>
      </c>
      <c r="P2202">
        <v>321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259.83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3007955</v>
      </c>
      <c r="B2203">
        <v>1</v>
      </c>
      <c r="C2203" t="s">
        <v>75</v>
      </c>
      <c r="D2203" t="s">
        <v>83</v>
      </c>
      <c r="E2203" t="s">
        <v>153</v>
      </c>
      <c r="F2203" t="s">
        <v>6522</v>
      </c>
      <c r="G2203" t="s">
        <v>196</v>
      </c>
      <c r="H2203" t="s">
        <v>58</v>
      </c>
      <c r="I2203" t="s">
        <v>129</v>
      </c>
      <c r="J2203" t="s">
        <v>130</v>
      </c>
      <c r="K2203" t="s">
        <v>131</v>
      </c>
      <c r="L2203" t="s">
        <v>6523</v>
      </c>
      <c r="M2203" t="s">
        <v>3736</v>
      </c>
      <c r="N2203">
        <v>2.097</v>
      </c>
      <c r="O2203">
        <v>0</v>
      </c>
      <c r="P2203">
        <v>0</v>
      </c>
      <c r="Q2203">
        <v>1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2.1</v>
      </c>
      <c r="X2203">
        <v>0</v>
      </c>
      <c r="Y2203">
        <v>0</v>
      </c>
      <c r="Z2203">
        <v>0</v>
      </c>
    </row>
    <row r="2204" spans="1:26" x14ac:dyDescent="0.3">
      <c r="A2204">
        <v>3007942</v>
      </c>
      <c r="B2204">
        <v>1</v>
      </c>
      <c r="C2204" t="s">
        <v>75</v>
      </c>
      <c r="D2204" t="s">
        <v>79</v>
      </c>
      <c r="E2204" t="s">
        <v>221</v>
      </c>
      <c r="F2204" t="s">
        <v>6524</v>
      </c>
      <c r="G2204" t="s">
        <v>128</v>
      </c>
      <c r="H2204" t="s">
        <v>58</v>
      </c>
      <c r="I2204" t="s">
        <v>129</v>
      </c>
      <c r="J2204" t="s">
        <v>130</v>
      </c>
      <c r="K2204" t="s">
        <v>131</v>
      </c>
      <c r="L2204" t="s">
        <v>6525</v>
      </c>
      <c r="M2204" t="s">
        <v>6526</v>
      </c>
      <c r="N2204">
        <v>1.008</v>
      </c>
      <c r="O2204">
        <v>0</v>
      </c>
      <c r="P2204">
        <v>0</v>
      </c>
      <c r="Q2204">
        <v>0</v>
      </c>
      <c r="R2204">
        <v>0</v>
      </c>
      <c r="S2204">
        <v>38</v>
      </c>
      <c r="T2204">
        <v>1031</v>
      </c>
      <c r="U2204">
        <v>0</v>
      </c>
      <c r="V2204">
        <v>0</v>
      </c>
      <c r="W2204">
        <v>0</v>
      </c>
      <c r="X2204">
        <v>0</v>
      </c>
      <c r="Y2204">
        <v>38.299999999999997</v>
      </c>
      <c r="Z2204">
        <v>1039.02</v>
      </c>
    </row>
    <row r="2205" spans="1:26" x14ac:dyDescent="0.3">
      <c r="A2205">
        <v>3009702</v>
      </c>
      <c r="B2205">
        <v>1</v>
      </c>
      <c r="C2205" t="s">
        <v>75</v>
      </c>
      <c r="D2205" t="s">
        <v>74</v>
      </c>
      <c r="E2205" t="s">
        <v>140</v>
      </c>
      <c r="F2205" t="s">
        <v>6527</v>
      </c>
      <c r="G2205" t="s">
        <v>142</v>
      </c>
      <c r="H2205" t="s">
        <v>61</v>
      </c>
      <c r="I2205" t="s">
        <v>129</v>
      </c>
      <c r="J2205" t="s">
        <v>130</v>
      </c>
      <c r="K2205" t="s">
        <v>131</v>
      </c>
      <c r="L2205" t="s">
        <v>6528</v>
      </c>
      <c r="M2205" t="s">
        <v>6529</v>
      </c>
      <c r="N2205">
        <v>2.0950000000000002</v>
      </c>
      <c r="O2205">
        <v>0</v>
      </c>
      <c r="P2205">
        <v>61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127.81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3009250</v>
      </c>
      <c r="B2206">
        <v>1</v>
      </c>
      <c r="C2206" t="s">
        <v>75</v>
      </c>
      <c r="D2206" t="s">
        <v>94</v>
      </c>
      <c r="E2206" t="s">
        <v>145</v>
      </c>
      <c r="F2206" t="s">
        <v>6530</v>
      </c>
      <c r="G2206" t="s">
        <v>147</v>
      </c>
      <c r="H2206" t="s">
        <v>61</v>
      </c>
      <c r="I2206" t="s">
        <v>129</v>
      </c>
      <c r="J2206" t="s">
        <v>130</v>
      </c>
      <c r="K2206" t="s">
        <v>131</v>
      </c>
      <c r="L2206" t="s">
        <v>6531</v>
      </c>
      <c r="M2206" t="s">
        <v>6532</v>
      </c>
      <c r="N2206">
        <v>0.55900000000000005</v>
      </c>
      <c r="O2206">
        <v>0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0.56000000000000005</v>
      </c>
      <c r="Y2206">
        <v>0</v>
      </c>
      <c r="Z2206">
        <v>0</v>
      </c>
    </row>
    <row r="2207" spans="1:26" x14ac:dyDescent="0.3">
      <c r="A2207">
        <v>3008005</v>
      </c>
      <c r="B2207">
        <v>1</v>
      </c>
      <c r="C2207" t="s">
        <v>106</v>
      </c>
      <c r="D2207" t="s">
        <v>120</v>
      </c>
      <c r="E2207" t="s">
        <v>126</v>
      </c>
      <c r="F2207" t="s">
        <v>6533</v>
      </c>
      <c r="G2207" t="s">
        <v>161</v>
      </c>
      <c r="H2207" t="s">
        <v>58</v>
      </c>
      <c r="I2207" t="s">
        <v>129</v>
      </c>
      <c r="J2207" t="s">
        <v>130</v>
      </c>
      <c r="K2207" t="s">
        <v>131</v>
      </c>
      <c r="L2207" t="s">
        <v>6534</v>
      </c>
      <c r="M2207" t="s">
        <v>6535</v>
      </c>
      <c r="N2207">
        <v>5.1820000000000004</v>
      </c>
      <c r="O2207">
        <v>51</v>
      </c>
      <c r="P2207">
        <v>27</v>
      </c>
      <c r="Q2207">
        <v>0</v>
      </c>
      <c r="R2207">
        <v>0</v>
      </c>
      <c r="S2207">
        <v>0</v>
      </c>
      <c r="T2207">
        <v>0</v>
      </c>
      <c r="U2207">
        <v>264.29000000000002</v>
      </c>
      <c r="V2207">
        <v>139.91999999999999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3009316</v>
      </c>
      <c r="B2208">
        <v>1</v>
      </c>
      <c r="C2208" t="s">
        <v>75</v>
      </c>
      <c r="D2208" t="s">
        <v>93</v>
      </c>
      <c r="E2208" t="s">
        <v>169</v>
      </c>
      <c r="F2208" t="s">
        <v>6536</v>
      </c>
      <c r="G2208" t="s">
        <v>161</v>
      </c>
      <c r="H2208" t="s">
        <v>61</v>
      </c>
      <c r="I2208" t="s">
        <v>129</v>
      </c>
      <c r="J2208" t="s">
        <v>130</v>
      </c>
      <c r="K2208" t="s">
        <v>131</v>
      </c>
      <c r="L2208" t="s">
        <v>6537</v>
      </c>
      <c r="M2208" t="s">
        <v>6538</v>
      </c>
      <c r="N2208">
        <v>0.72099999999999997</v>
      </c>
      <c r="O2208">
        <v>0</v>
      </c>
      <c r="P2208">
        <v>0</v>
      </c>
      <c r="Q2208">
        <v>0</v>
      </c>
      <c r="R2208">
        <v>193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139.21</v>
      </c>
      <c r="Y2208">
        <v>0</v>
      </c>
      <c r="Z2208">
        <v>0</v>
      </c>
    </row>
    <row r="2209" spans="1:26" x14ac:dyDescent="0.3">
      <c r="A2209">
        <v>3002235</v>
      </c>
      <c r="B2209">
        <v>1</v>
      </c>
      <c r="C2209" t="s">
        <v>75</v>
      </c>
      <c r="D2209" t="s">
        <v>83</v>
      </c>
      <c r="E2209" t="s">
        <v>221</v>
      </c>
      <c r="F2209" t="s">
        <v>5634</v>
      </c>
      <c r="G2209" t="s">
        <v>136</v>
      </c>
      <c r="H2209" t="s">
        <v>58</v>
      </c>
      <c r="I2209" t="s">
        <v>129</v>
      </c>
      <c r="J2209" t="s">
        <v>130</v>
      </c>
      <c r="K2209" t="s">
        <v>137</v>
      </c>
      <c r="L2209" t="s">
        <v>6539</v>
      </c>
      <c r="M2209" t="s">
        <v>6540</v>
      </c>
      <c r="N2209">
        <v>8.2690000000000001</v>
      </c>
      <c r="O2209">
        <v>0</v>
      </c>
      <c r="P2209">
        <v>0</v>
      </c>
      <c r="Q2209">
        <v>14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115.77</v>
      </c>
      <c r="X2209">
        <v>0</v>
      </c>
      <c r="Y2209">
        <v>0</v>
      </c>
      <c r="Z2209">
        <v>0</v>
      </c>
    </row>
    <row r="2210" spans="1:26" x14ac:dyDescent="0.3">
      <c r="A2210">
        <v>3010316</v>
      </c>
      <c r="B2210">
        <v>1</v>
      </c>
      <c r="C2210" t="s">
        <v>75</v>
      </c>
      <c r="D2210" t="s">
        <v>82</v>
      </c>
      <c r="E2210" t="s">
        <v>153</v>
      </c>
      <c r="F2210" t="s">
        <v>6541</v>
      </c>
      <c r="G2210" t="s">
        <v>136</v>
      </c>
      <c r="H2210" t="s">
        <v>58</v>
      </c>
      <c r="I2210" t="s">
        <v>129</v>
      </c>
      <c r="J2210" t="s">
        <v>130</v>
      </c>
      <c r="K2210" t="s">
        <v>137</v>
      </c>
      <c r="L2210" t="s">
        <v>6542</v>
      </c>
      <c r="M2210" t="s">
        <v>6543</v>
      </c>
      <c r="N2210">
        <v>4.992</v>
      </c>
      <c r="O2210">
        <v>0</v>
      </c>
      <c r="P2210">
        <v>1771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8840.24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3010313</v>
      </c>
      <c r="B2211">
        <v>1</v>
      </c>
      <c r="C2211" t="s">
        <v>75</v>
      </c>
      <c r="D2211" t="s">
        <v>104</v>
      </c>
      <c r="E2211" t="s">
        <v>140</v>
      </c>
      <c r="F2211" t="s">
        <v>6544</v>
      </c>
      <c r="G2211" t="s">
        <v>1638</v>
      </c>
      <c r="H2211" t="s">
        <v>61</v>
      </c>
      <c r="I2211" t="s">
        <v>129</v>
      </c>
      <c r="J2211" t="s">
        <v>130</v>
      </c>
      <c r="K2211" t="s">
        <v>131</v>
      </c>
      <c r="L2211" t="s">
        <v>6545</v>
      </c>
      <c r="M2211" t="s">
        <v>6546</v>
      </c>
      <c r="N2211">
        <v>3.129</v>
      </c>
      <c r="O2211">
        <v>0</v>
      </c>
      <c r="P2211">
        <v>4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12.52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3005378</v>
      </c>
      <c r="B2212">
        <v>1</v>
      </c>
      <c r="C2212" t="s">
        <v>75</v>
      </c>
      <c r="D2212" t="s">
        <v>98</v>
      </c>
      <c r="E2212" t="s">
        <v>145</v>
      </c>
      <c r="F2212" t="s">
        <v>6547</v>
      </c>
      <c r="G2212" t="s">
        <v>147</v>
      </c>
      <c r="H2212" t="s">
        <v>61</v>
      </c>
      <c r="I2212" t="s">
        <v>129</v>
      </c>
      <c r="J2212" t="s">
        <v>130</v>
      </c>
      <c r="K2212" t="s">
        <v>131</v>
      </c>
      <c r="L2212" t="s">
        <v>6548</v>
      </c>
      <c r="M2212" t="s">
        <v>6549</v>
      </c>
      <c r="N2212">
        <v>2.7240000000000002</v>
      </c>
      <c r="O2212">
        <v>0</v>
      </c>
      <c r="P2212">
        <v>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2.72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3005467</v>
      </c>
      <c r="B2213">
        <v>1</v>
      </c>
      <c r="C2213" t="s">
        <v>106</v>
      </c>
      <c r="D2213" t="s">
        <v>116</v>
      </c>
      <c r="E2213" t="s">
        <v>169</v>
      </c>
      <c r="F2213" t="s">
        <v>6550</v>
      </c>
      <c r="G2213" t="s">
        <v>136</v>
      </c>
      <c r="H2213" t="s">
        <v>61</v>
      </c>
      <c r="I2213" t="s">
        <v>129</v>
      </c>
      <c r="J2213" t="s">
        <v>130</v>
      </c>
      <c r="K2213" t="s">
        <v>137</v>
      </c>
      <c r="L2213" t="s">
        <v>6551</v>
      </c>
      <c r="M2213" t="s">
        <v>6552</v>
      </c>
      <c r="N2213">
        <v>1.6679999999999999</v>
      </c>
      <c r="O2213">
        <v>0</v>
      </c>
      <c r="P2213">
        <v>0</v>
      </c>
      <c r="Q2213">
        <v>0</v>
      </c>
      <c r="R2213">
        <v>173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288.52999999999997</v>
      </c>
      <c r="Y2213">
        <v>0</v>
      </c>
      <c r="Z2213">
        <v>0</v>
      </c>
    </row>
    <row r="2214" spans="1:26" x14ac:dyDescent="0.3">
      <c r="A2214">
        <v>3009261</v>
      </c>
      <c r="B2214">
        <v>1</v>
      </c>
      <c r="C2214" t="s">
        <v>106</v>
      </c>
      <c r="D2214" t="s">
        <v>120</v>
      </c>
      <c r="E2214" t="s">
        <v>153</v>
      </c>
      <c r="F2214" t="s">
        <v>6553</v>
      </c>
      <c r="G2214" t="s">
        <v>452</v>
      </c>
      <c r="H2214" t="s">
        <v>58</v>
      </c>
      <c r="I2214" t="s">
        <v>129</v>
      </c>
      <c r="J2214" t="s">
        <v>130</v>
      </c>
      <c r="K2214" t="s">
        <v>131</v>
      </c>
      <c r="L2214" t="s">
        <v>6554</v>
      </c>
      <c r="M2214" t="s">
        <v>6555</v>
      </c>
      <c r="N2214">
        <v>7.5060000000000002</v>
      </c>
      <c r="O2214">
        <v>0</v>
      </c>
      <c r="P2214">
        <v>22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165.12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3005588</v>
      </c>
      <c r="B2215">
        <v>1</v>
      </c>
      <c r="C2215" t="s">
        <v>75</v>
      </c>
      <c r="D2215" t="s">
        <v>100</v>
      </c>
      <c r="E2215" t="s">
        <v>145</v>
      </c>
      <c r="F2215" t="s">
        <v>6556</v>
      </c>
      <c r="G2215" t="s">
        <v>256</v>
      </c>
      <c r="H2215" t="s">
        <v>61</v>
      </c>
      <c r="I2215" t="s">
        <v>129</v>
      </c>
      <c r="J2215" t="s">
        <v>130</v>
      </c>
      <c r="K2215" t="s">
        <v>131</v>
      </c>
      <c r="L2215" t="s">
        <v>6557</v>
      </c>
      <c r="M2215" t="s">
        <v>6558</v>
      </c>
      <c r="N2215">
        <v>1.726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1.73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3010114</v>
      </c>
      <c r="B2216">
        <v>1</v>
      </c>
      <c r="C2216" t="s">
        <v>106</v>
      </c>
      <c r="D2216" t="s">
        <v>120</v>
      </c>
      <c r="E2216" t="s">
        <v>126</v>
      </c>
      <c r="F2216" t="s">
        <v>177</v>
      </c>
      <c r="G2216" t="s">
        <v>181</v>
      </c>
      <c r="H2216" t="s">
        <v>58</v>
      </c>
      <c r="I2216" t="s">
        <v>129</v>
      </c>
      <c r="J2216" t="s">
        <v>130</v>
      </c>
      <c r="K2216" t="s">
        <v>137</v>
      </c>
      <c r="L2216" t="s">
        <v>6559</v>
      </c>
      <c r="M2216" t="s">
        <v>6560</v>
      </c>
      <c r="N2216">
        <v>0.996</v>
      </c>
      <c r="O2216">
        <v>22</v>
      </c>
      <c r="P2216">
        <v>26</v>
      </c>
      <c r="Q2216">
        <v>0</v>
      </c>
      <c r="R2216">
        <v>0</v>
      </c>
      <c r="S2216">
        <v>0</v>
      </c>
      <c r="T2216">
        <v>0</v>
      </c>
      <c r="U2216">
        <v>21.91</v>
      </c>
      <c r="V2216">
        <v>25.9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3005829</v>
      </c>
      <c r="B2217">
        <v>1</v>
      </c>
      <c r="C2217" t="s">
        <v>75</v>
      </c>
      <c r="D2217" t="s">
        <v>103</v>
      </c>
      <c r="E2217" t="s">
        <v>169</v>
      </c>
      <c r="F2217" t="s">
        <v>6183</v>
      </c>
      <c r="G2217" t="s">
        <v>1638</v>
      </c>
      <c r="H2217" t="s">
        <v>61</v>
      </c>
      <c r="I2217" t="s">
        <v>129</v>
      </c>
      <c r="J2217" t="s">
        <v>130</v>
      </c>
      <c r="K2217" t="s">
        <v>131</v>
      </c>
      <c r="L2217" t="s">
        <v>6561</v>
      </c>
      <c r="M2217" t="s">
        <v>6562</v>
      </c>
      <c r="N2217">
        <v>0.69399999999999995</v>
      </c>
      <c r="O2217">
        <v>0</v>
      </c>
      <c r="P2217">
        <v>488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338.79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3008760</v>
      </c>
      <c r="B2218">
        <v>1</v>
      </c>
      <c r="C2218" t="s">
        <v>75</v>
      </c>
      <c r="D2218" t="s">
        <v>90</v>
      </c>
      <c r="E2218" t="s">
        <v>153</v>
      </c>
      <c r="F2218" t="s">
        <v>6563</v>
      </c>
      <c r="G2218" t="s">
        <v>128</v>
      </c>
      <c r="H2218" t="s">
        <v>58</v>
      </c>
      <c r="I2218" t="s">
        <v>129</v>
      </c>
      <c r="J2218" t="s">
        <v>130</v>
      </c>
      <c r="K2218" t="s">
        <v>131</v>
      </c>
      <c r="L2218" t="s">
        <v>6564</v>
      </c>
      <c r="M2218" t="s">
        <v>6565</v>
      </c>
      <c r="N2218">
        <v>0.88400000000000001</v>
      </c>
      <c r="O2218">
        <v>9</v>
      </c>
      <c r="P2218">
        <v>939</v>
      </c>
      <c r="Q2218">
        <v>0</v>
      </c>
      <c r="R2218">
        <v>0</v>
      </c>
      <c r="S2218">
        <v>0</v>
      </c>
      <c r="T2218">
        <v>0</v>
      </c>
      <c r="U2218">
        <v>7.96</v>
      </c>
      <c r="V2218">
        <v>830.23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3005637</v>
      </c>
      <c r="B2219">
        <v>1</v>
      </c>
      <c r="C2219" t="s">
        <v>106</v>
      </c>
      <c r="D2219" t="s">
        <v>114</v>
      </c>
      <c r="E2219" t="s">
        <v>145</v>
      </c>
      <c r="F2219" t="s">
        <v>6566</v>
      </c>
      <c r="G2219" t="s">
        <v>206</v>
      </c>
      <c r="H2219" t="s">
        <v>61</v>
      </c>
      <c r="I2219" t="s">
        <v>129</v>
      </c>
      <c r="J2219" t="s">
        <v>130</v>
      </c>
      <c r="K2219" t="s">
        <v>131</v>
      </c>
      <c r="L2219" t="s">
        <v>6567</v>
      </c>
      <c r="M2219" t="s">
        <v>6568</v>
      </c>
      <c r="N2219">
        <v>1.169</v>
      </c>
      <c r="O2219">
        <v>0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1.17</v>
      </c>
      <c r="Y2219">
        <v>0</v>
      </c>
      <c r="Z2219">
        <v>0</v>
      </c>
    </row>
    <row r="2220" spans="1:26" x14ac:dyDescent="0.3">
      <c r="A2220">
        <v>3008745</v>
      </c>
      <c r="B2220">
        <v>1</v>
      </c>
      <c r="C2220" t="s">
        <v>75</v>
      </c>
      <c r="D2220" t="s">
        <v>99</v>
      </c>
      <c r="E2220" t="s">
        <v>145</v>
      </c>
      <c r="F2220" t="s">
        <v>2063</v>
      </c>
      <c r="G2220" t="s">
        <v>256</v>
      </c>
      <c r="H2220" t="s">
        <v>61</v>
      </c>
      <c r="I2220" t="s">
        <v>129</v>
      </c>
      <c r="J2220" t="s">
        <v>130</v>
      </c>
      <c r="K2220" t="s">
        <v>131</v>
      </c>
      <c r="L2220" t="s">
        <v>6569</v>
      </c>
      <c r="M2220" t="s">
        <v>6570</v>
      </c>
      <c r="N2220">
        <v>0.88300000000000001</v>
      </c>
      <c r="O2220">
        <v>0</v>
      </c>
      <c r="P2220">
        <v>8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7.07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3002336</v>
      </c>
      <c r="B2221">
        <v>1</v>
      </c>
      <c r="C2221" t="s">
        <v>75</v>
      </c>
      <c r="D2221" t="s">
        <v>81</v>
      </c>
      <c r="E2221" t="s">
        <v>140</v>
      </c>
      <c r="F2221" t="s">
        <v>6571</v>
      </c>
      <c r="G2221" t="s">
        <v>192</v>
      </c>
      <c r="H2221" t="s">
        <v>61</v>
      </c>
      <c r="I2221" t="s">
        <v>129</v>
      </c>
      <c r="J2221" t="s">
        <v>130</v>
      </c>
      <c r="K2221" t="s">
        <v>137</v>
      </c>
      <c r="L2221" t="s">
        <v>6572</v>
      </c>
      <c r="M2221" t="s">
        <v>6573</v>
      </c>
      <c r="N2221">
        <v>5.2409999999999997</v>
      </c>
      <c r="O2221">
        <v>0</v>
      </c>
      <c r="P2221">
        <v>76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398.35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3005666</v>
      </c>
      <c r="B2222">
        <v>1</v>
      </c>
      <c r="C2222" t="s">
        <v>106</v>
      </c>
      <c r="D2222" t="s">
        <v>115</v>
      </c>
      <c r="E2222" t="s">
        <v>140</v>
      </c>
      <c r="F2222" t="s">
        <v>6574</v>
      </c>
      <c r="G2222" t="s">
        <v>142</v>
      </c>
      <c r="H2222" t="s">
        <v>61</v>
      </c>
      <c r="I2222" t="s">
        <v>129</v>
      </c>
      <c r="J2222" t="s">
        <v>130</v>
      </c>
      <c r="K2222" t="s">
        <v>131</v>
      </c>
      <c r="L2222" t="s">
        <v>6575</v>
      </c>
      <c r="M2222" t="s">
        <v>6576</v>
      </c>
      <c r="N2222">
        <v>2.6339999999999999</v>
      </c>
      <c r="O2222">
        <v>0</v>
      </c>
      <c r="P2222">
        <v>118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310.86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3012740</v>
      </c>
      <c r="B2223">
        <v>1</v>
      </c>
      <c r="C2223" t="s">
        <v>75</v>
      </c>
      <c r="D2223" t="s">
        <v>91</v>
      </c>
      <c r="E2223" t="s">
        <v>145</v>
      </c>
      <c r="F2223" t="s">
        <v>6577</v>
      </c>
      <c r="G2223" t="s">
        <v>256</v>
      </c>
      <c r="H2223" t="s">
        <v>61</v>
      </c>
      <c r="I2223" t="s">
        <v>129</v>
      </c>
      <c r="J2223" t="s">
        <v>130</v>
      </c>
      <c r="K2223" t="s">
        <v>131</v>
      </c>
      <c r="L2223" t="s">
        <v>6578</v>
      </c>
      <c r="M2223" t="s">
        <v>6579</v>
      </c>
      <c r="N2223">
        <v>0.99299999999999999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0.99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3005809</v>
      </c>
      <c r="B2224">
        <v>1</v>
      </c>
      <c r="C2224" t="s">
        <v>75</v>
      </c>
      <c r="D2224" t="s">
        <v>89</v>
      </c>
      <c r="E2224" t="s">
        <v>140</v>
      </c>
      <c r="F2224" t="s">
        <v>6580</v>
      </c>
      <c r="G2224" t="s">
        <v>142</v>
      </c>
      <c r="H2224" t="s">
        <v>61</v>
      </c>
      <c r="I2224" t="s">
        <v>129</v>
      </c>
      <c r="J2224" t="s">
        <v>130</v>
      </c>
      <c r="K2224" t="s">
        <v>131</v>
      </c>
      <c r="L2224" t="s">
        <v>6581</v>
      </c>
      <c r="M2224" t="s">
        <v>2812</v>
      </c>
      <c r="N2224">
        <v>0.35</v>
      </c>
      <c r="O2224">
        <v>0</v>
      </c>
      <c r="P2224">
        <v>414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144.93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3005584</v>
      </c>
      <c r="B2225">
        <v>1</v>
      </c>
      <c r="C2225" t="s">
        <v>75</v>
      </c>
      <c r="D2225" t="s">
        <v>82</v>
      </c>
      <c r="E2225" t="s">
        <v>140</v>
      </c>
      <c r="F2225" t="s">
        <v>6582</v>
      </c>
      <c r="G2225" t="s">
        <v>142</v>
      </c>
      <c r="H2225" t="s">
        <v>61</v>
      </c>
      <c r="I2225" t="s">
        <v>129</v>
      </c>
      <c r="J2225" t="s">
        <v>130</v>
      </c>
      <c r="K2225" t="s">
        <v>131</v>
      </c>
      <c r="L2225" t="s">
        <v>6583</v>
      </c>
      <c r="M2225" t="s">
        <v>6584</v>
      </c>
      <c r="N2225">
        <v>3.1640000000000001</v>
      </c>
      <c r="O2225">
        <v>0</v>
      </c>
      <c r="P2225">
        <v>61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192.98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3009330</v>
      </c>
      <c r="B2226">
        <v>1</v>
      </c>
      <c r="C2226" t="s">
        <v>75</v>
      </c>
      <c r="D2226" t="s">
        <v>93</v>
      </c>
      <c r="E2226" t="s">
        <v>221</v>
      </c>
      <c r="F2226" t="s">
        <v>6585</v>
      </c>
      <c r="G2226" t="s">
        <v>128</v>
      </c>
      <c r="H2226" t="s">
        <v>58</v>
      </c>
      <c r="I2226" t="s">
        <v>129</v>
      </c>
      <c r="J2226" t="s">
        <v>130</v>
      </c>
      <c r="K2226" t="s">
        <v>131</v>
      </c>
      <c r="L2226" t="s">
        <v>6586</v>
      </c>
      <c r="M2226" t="s">
        <v>6587</v>
      </c>
      <c r="N2226">
        <v>0.314</v>
      </c>
      <c r="O2226">
        <v>0</v>
      </c>
      <c r="P2226">
        <v>0</v>
      </c>
      <c r="Q2226">
        <v>9</v>
      </c>
      <c r="R2226">
        <v>7</v>
      </c>
      <c r="S2226">
        <v>0</v>
      </c>
      <c r="T2226">
        <v>0</v>
      </c>
      <c r="U2226">
        <v>0</v>
      </c>
      <c r="V2226">
        <v>0</v>
      </c>
      <c r="W2226">
        <v>2.83</v>
      </c>
      <c r="X2226">
        <v>2.2000000000000002</v>
      </c>
      <c r="Y2226">
        <v>0</v>
      </c>
      <c r="Z2226">
        <v>0</v>
      </c>
    </row>
    <row r="2227" spans="1:26" x14ac:dyDescent="0.3">
      <c r="A2227">
        <v>3005596</v>
      </c>
      <c r="B2227">
        <v>1</v>
      </c>
      <c r="C2227" t="s">
        <v>75</v>
      </c>
      <c r="D2227" t="s">
        <v>86</v>
      </c>
      <c r="E2227" t="s">
        <v>140</v>
      </c>
      <c r="F2227" t="s">
        <v>3972</v>
      </c>
      <c r="G2227" t="s">
        <v>161</v>
      </c>
      <c r="H2227" t="s">
        <v>61</v>
      </c>
      <c r="I2227" t="s">
        <v>129</v>
      </c>
      <c r="J2227" t="s">
        <v>130</v>
      </c>
      <c r="K2227" t="s">
        <v>131</v>
      </c>
      <c r="L2227" t="s">
        <v>6588</v>
      </c>
      <c r="M2227" t="s">
        <v>6589</v>
      </c>
      <c r="N2227">
        <v>0.501</v>
      </c>
      <c r="O2227">
        <v>0</v>
      </c>
      <c r="P2227">
        <v>121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60.67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3011387</v>
      </c>
      <c r="B2228">
        <v>1</v>
      </c>
      <c r="C2228" t="s">
        <v>75</v>
      </c>
      <c r="D2228" t="s">
        <v>98</v>
      </c>
      <c r="E2228" t="s">
        <v>140</v>
      </c>
      <c r="F2228" t="s">
        <v>6590</v>
      </c>
      <c r="G2228" t="s">
        <v>1638</v>
      </c>
      <c r="H2228" t="s">
        <v>61</v>
      </c>
      <c r="I2228" t="s">
        <v>129</v>
      </c>
      <c r="J2228" t="s">
        <v>130</v>
      </c>
      <c r="K2228" t="s">
        <v>131</v>
      </c>
      <c r="L2228" t="s">
        <v>6591</v>
      </c>
      <c r="M2228" t="s">
        <v>3465</v>
      </c>
      <c r="N2228">
        <v>5.1769999999999996</v>
      </c>
      <c r="O2228">
        <v>0</v>
      </c>
      <c r="P2228">
        <v>104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538.36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3005615</v>
      </c>
      <c r="B2229">
        <v>1</v>
      </c>
      <c r="C2229" t="s">
        <v>106</v>
      </c>
      <c r="D2229" t="s">
        <v>116</v>
      </c>
      <c r="E2229" t="s">
        <v>169</v>
      </c>
      <c r="F2229" t="s">
        <v>6592</v>
      </c>
      <c r="G2229" t="s">
        <v>161</v>
      </c>
      <c r="H2229" t="s">
        <v>61</v>
      </c>
      <c r="I2229" t="s">
        <v>129</v>
      </c>
      <c r="J2229" t="s">
        <v>130</v>
      </c>
      <c r="K2229" t="s">
        <v>131</v>
      </c>
      <c r="L2229" t="s">
        <v>6593</v>
      </c>
      <c r="M2229" t="s">
        <v>6594</v>
      </c>
      <c r="N2229">
        <v>0.93600000000000005</v>
      </c>
      <c r="O2229">
        <v>0</v>
      </c>
      <c r="P2229">
        <v>0</v>
      </c>
      <c r="Q2229">
        <v>0</v>
      </c>
      <c r="R2229">
        <v>360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337.12</v>
      </c>
      <c r="Y2229">
        <v>0</v>
      </c>
      <c r="Z2229">
        <v>0</v>
      </c>
    </row>
    <row r="2230" spans="1:26" x14ac:dyDescent="0.3">
      <c r="A2230">
        <v>3008789</v>
      </c>
      <c r="B2230">
        <v>1</v>
      </c>
      <c r="C2230" t="s">
        <v>106</v>
      </c>
      <c r="D2230" t="s">
        <v>122</v>
      </c>
      <c r="E2230" t="s">
        <v>145</v>
      </c>
      <c r="F2230" t="s">
        <v>6595</v>
      </c>
      <c r="G2230" t="s">
        <v>256</v>
      </c>
      <c r="H2230" t="s">
        <v>61</v>
      </c>
      <c r="I2230" t="s">
        <v>129</v>
      </c>
      <c r="J2230" t="s">
        <v>130</v>
      </c>
      <c r="K2230" t="s">
        <v>131</v>
      </c>
      <c r="L2230" t="s">
        <v>6596</v>
      </c>
      <c r="M2230" t="s">
        <v>6597</v>
      </c>
      <c r="N2230">
        <v>3.6789999999999998</v>
      </c>
      <c r="O2230">
        <v>0</v>
      </c>
      <c r="P2230">
        <v>15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55.18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3010417</v>
      </c>
      <c r="B2231">
        <v>1</v>
      </c>
      <c r="C2231" t="s">
        <v>75</v>
      </c>
      <c r="D2231" t="s">
        <v>102</v>
      </c>
      <c r="E2231" t="s">
        <v>126</v>
      </c>
      <c r="F2231" t="s">
        <v>6598</v>
      </c>
      <c r="G2231" t="s">
        <v>128</v>
      </c>
      <c r="H2231" t="s">
        <v>58</v>
      </c>
      <c r="I2231" t="s">
        <v>129</v>
      </c>
      <c r="J2231" t="s">
        <v>130</v>
      </c>
      <c r="K2231" t="s">
        <v>131</v>
      </c>
      <c r="L2231" t="s">
        <v>6599</v>
      </c>
      <c r="M2231" t="s">
        <v>6600</v>
      </c>
      <c r="N2231">
        <v>2.0139999999999998</v>
      </c>
      <c r="O2231">
        <v>2</v>
      </c>
      <c r="P2231">
        <v>694</v>
      </c>
      <c r="Q2231">
        <v>0</v>
      </c>
      <c r="R2231">
        <v>0</v>
      </c>
      <c r="S2231">
        <v>1</v>
      </c>
      <c r="T2231">
        <v>0</v>
      </c>
      <c r="U2231">
        <v>4.03</v>
      </c>
      <c r="V2231">
        <v>1397.83</v>
      </c>
      <c r="W2231">
        <v>0</v>
      </c>
      <c r="X2231">
        <v>0</v>
      </c>
      <c r="Y2231">
        <v>2.0099999999999998</v>
      </c>
      <c r="Z2231">
        <v>0</v>
      </c>
    </row>
    <row r="2232" spans="1:26" x14ac:dyDescent="0.3">
      <c r="A2232">
        <v>3009820</v>
      </c>
      <c r="B2232">
        <v>1</v>
      </c>
      <c r="C2232" t="s">
        <v>75</v>
      </c>
      <c r="D2232" t="s">
        <v>99</v>
      </c>
      <c r="E2232" t="s">
        <v>140</v>
      </c>
      <c r="F2232" t="s">
        <v>6601</v>
      </c>
      <c r="G2232" t="s">
        <v>142</v>
      </c>
      <c r="H2232" t="s">
        <v>61</v>
      </c>
      <c r="I2232" t="s">
        <v>129</v>
      </c>
      <c r="J2232" t="s">
        <v>130</v>
      </c>
      <c r="K2232" t="s">
        <v>131</v>
      </c>
      <c r="L2232" t="s">
        <v>6602</v>
      </c>
      <c r="M2232" t="s">
        <v>6603</v>
      </c>
      <c r="N2232">
        <v>3.2610000000000001</v>
      </c>
      <c r="O2232">
        <v>0</v>
      </c>
      <c r="P2232">
        <v>18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58.69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3010333</v>
      </c>
      <c r="B2233">
        <v>1</v>
      </c>
      <c r="C2233" t="s">
        <v>106</v>
      </c>
      <c r="D2233" t="s">
        <v>111</v>
      </c>
      <c r="E2233" t="s">
        <v>169</v>
      </c>
      <c r="F2233" t="s">
        <v>6604</v>
      </c>
      <c r="G2233" t="s">
        <v>171</v>
      </c>
      <c r="H2233" t="s">
        <v>61</v>
      </c>
      <c r="I2233" t="s">
        <v>129</v>
      </c>
      <c r="J2233" t="s">
        <v>130</v>
      </c>
      <c r="K2233" t="s">
        <v>131</v>
      </c>
      <c r="L2233" t="s">
        <v>6605</v>
      </c>
      <c r="M2233" t="s">
        <v>6606</v>
      </c>
      <c r="N2233">
        <v>0.95699999999999996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21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20.100000000000001</v>
      </c>
    </row>
    <row r="2234" spans="1:26" x14ac:dyDescent="0.3">
      <c r="A2234">
        <v>3005567</v>
      </c>
      <c r="B2234">
        <v>1</v>
      </c>
      <c r="C2234" t="s">
        <v>75</v>
      </c>
      <c r="D2234" t="s">
        <v>95</v>
      </c>
      <c r="E2234" t="s">
        <v>164</v>
      </c>
      <c r="F2234" t="s">
        <v>6607</v>
      </c>
      <c r="G2234" t="s">
        <v>185</v>
      </c>
      <c r="H2234" t="s">
        <v>61</v>
      </c>
      <c r="I2234" t="s">
        <v>129</v>
      </c>
      <c r="J2234" t="s">
        <v>130</v>
      </c>
      <c r="K2234" t="s">
        <v>131</v>
      </c>
      <c r="L2234" t="s">
        <v>6608</v>
      </c>
      <c r="M2234" t="s">
        <v>6609</v>
      </c>
      <c r="N2234">
        <v>0.63</v>
      </c>
      <c r="O2234">
        <v>0</v>
      </c>
      <c r="P2234">
        <v>280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176.49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3005719</v>
      </c>
      <c r="B2235">
        <v>1</v>
      </c>
      <c r="C2235" t="s">
        <v>106</v>
      </c>
      <c r="D2235" t="s">
        <v>108</v>
      </c>
      <c r="E2235" t="s">
        <v>145</v>
      </c>
      <c r="F2235" t="s">
        <v>6610</v>
      </c>
      <c r="G2235" t="s">
        <v>147</v>
      </c>
      <c r="H2235" t="s">
        <v>61</v>
      </c>
      <c r="I2235" t="s">
        <v>129</v>
      </c>
      <c r="J2235" t="s">
        <v>130</v>
      </c>
      <c r="K2235" t="s">
        <v>131</v>
      </c>
      <c r="L2235" t="s">
        <v>6611</v>
      </c>
      <c r="M2235" t="s">
        <v>6612</v>
      </c>
      <c r="N2235">
        <v>1.589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1.59</v>
      </c>
      <c r="W2235">
        <v>0</v>
      </c>
      <c r="X2235">
        <v>0</v>
      </c>
      <c r="Y2235">
        <v>0</v>
      </c>
      <c r="Z2235">
        <v>0</v>
      </c>
    </row>
    <row r="2236" spans="1:26" x14ac:dyDescent="0.3">
      <c r="A2236">
        <v>3005551</v>
      </c>
      <c r="B2236">
        <v>1</v>
      </c>
      <c r="C2236" t="s">
        <v>106</v>
      </c>
      <c r="D2236" t="s">
        <v>120</v>
      </c>
      <c r="E2236" t="s">
        <v>126</v>
      </c>
      <c r="F2236" t="s">
        <v>6613</v>
      </c>
      <c r="G2236" t="s">
        <v>128</v>
      </c>
      <c r="H2236" t="s">
        <v>58</v>
      </c>
      <c r="I2236" t="s">
        <v>129</v>
      </c>
      <c r="J2236" t="s">
        <v>130</v>
      </c>
      <c r="K2236" t="s">
        <v>131</v>
      </c>
      <c r="L2236" t="s">
        <v>6614</v>
      </c>
      <c r="M2236" t="s">
        <v>6615</v>
      </c>
      <c r="N2236">
        <v>0.625</v>
      </c>
      <c r="O2236">
        <v>89</v>
      </c>
      <c r="P2236">
        <v>309</v>
      </c>
      <c r="Q2236">
        <v>0</v>
      </c>
      <c r="R2236">
        <v>0</v>
      </c>
      <c r="S2236">
        <v>0</v>
      </c>
      <c r="T2236">
        <v>0</v>
      </c>
      <c r="U2236">
        <v>55.65</v>
      </c>
      <c r="V2236">
        <v>193.21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3005811</v>
      </c>
      <c r="B2237">
        <v>1</v>
      </c>
      <c r="C2237" t="s">
        <v>106</v>
      </c>
      <c r="D2237" t="s">
        <v>122</v>
      </c>
      <c r="E2237" t="s">
        <v>140</v>
      </c>
      <c r="F2237" t="s">
        <v>6616</v>
      </c>
      <c r="G2237" t="s">
        <v>142</v>
      </c>
      <c r="H2237" t="s">
        <v>61</v>
      </c>
      <c r="I2237" t="s">
        <v>129</v>
      </c>
      <c r="J2237" t="s">
        <v>130</v>
      </c>
      <c r="K2237" t="s">
        <v>131</v>
      </c>
      <c r="L2237" t="s">
        <v>6617</v>
      </c>
      <c r="M2237" t="s">
        <v>6618</v>
      </c>
      <c r="N2237">
        <v>1.5780000000000001</v>
      </c>
      <c r="O2237">
        <v>0</v>
      </c>
      <c r="P2237">
        <v>18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28.4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3012121</v>
      </c>
      <c r="B2238">
        <v>1</v>
      </c>
      <c r="C2238" t="s">
        <v>106</v>
      </c>
      <c r="D2238" t="s">
        <v>116</v>
      </c>
      <c r="E2238" t="s">
        <v>153</v>
      </c>
      <c r="F2238" t="s">
        <v>6619</v>
      </c>
      <c r="G2238" t="s">
        <v>746</v>
      </c>
      <c r="H2238" t="s">
        <v>58</v>
      </c>
      <c r="I2238" t="s">
        <v>129</v>
      </c>
      <c r="J2238" t="s">
        <v>130</v>
      </c>
      <c r="K2238" t="s">
        <v>131</v>
      </c>
      <c r="L2238" t="s">
        <v>6620</v>
      </c>
      <c r="M2238" t="s">
        <v>6621</v>
      </c>
      <c r="N2238">
        <v>2.419</v>
      </c>
      <c r="O2238">
        <v>0</v>
      </c>
      <c r="P2238">
        <v>0</v>
      </c>
      <c r="Q2238">
        <v>0</v>
      </c>
      <c r="R2238">
        <v>0</v>
      </c>
      <c r="S2238">
        <v>1</v>
      </c>
      <c r="T2238">
        <v>378</v>
      </c>
      <c r="U2238">
        <v>0</v>
      </c>
      <c r="V2238">
        <v>0</v>
      </c>
      <c r="W2238">
        <v>0</v>
      </c>
      <c r="X2238">
        <v>0</v>
      </c>
      <c r="Y2238">
        <v>2.42</v>
      </c>
      <c r="Z2238">
        <v>914.44</v>
      </c>
    </row>
    <row r="2239" spans="1:26" x14ac:dyDescent="0.3">
      <c r="A2239">
        <v>3012129</v>
      </c>
      <c r="B2239">
        <v>1</v>
      </c>
      <c r="C2239" t="s">
        <v>75</v>
      </c>
      <c r="D2239" t="s">
        <v>94</v>
      </c>
      <c r="E2239" t="s">
        <v>140</v>
      </c>
      <c r="F2239" t="s">
        <v>6622</v>
      </c>
      <c r="G2239" t="s">
        <v>142</v>
      </c>
      <c r="H2239" t="s">
        <v>61</v>
      </c>
      <c r="I2239" t="s">
        <v>129</v>
      </c>
      <c r="J2239" t="s">
        <v>130</v>
      </c>
      <c r="K2239" t="s">
        <v>131</v>
      </c>
      <c r="L2239" t="s">
        <v>6623</v>
      </c>
      <c r="M2239" t="s">
        <v>6624</v>
      </c>
      <c r="N2239">
        <v>2.508</v>
      </c>
      <c r="O2239">
        <v>0</v>
      </c>
      <c r="P2239">
        <v>0</v>
      </c>
      <c r="Q2239">
        <v>0</v>
      </c>
      <c r="R2239">
        <v>5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12.54</v>
      </c>
      <c r="Y2239">
        <v>0</v>
      </c>
      <c r="Z2239">
        <v>0</v>
      </c>
    </row>
    <row r="2240" spans="1:26" x14ac:dyDescent="0.3">
      <c r="A2240">
        <v>3002499</v>
      </c>
      <c r="B2240">
        <v>1</v>
      </c>
      <c r="C2240" t="s">
        <v>106</v>
      </c>
      <c r="D2240" t="s">
        <v>107</v>
      </c>
      <c r="E2240" t="s">
        <v>221</v>
      </c>
      <c r="F2240" t="s">
        <v>577</v>
      </c>
      <c r="G2240" t="s">
        <v>192</v>
      </c>
      <c r="H2240" t="s">
        <v>58</v>
      </c>
      <c r="I2240" t="s">
        <v>129</v>
      </c>
      <c r="J2240" t="s">
        <v>130</v>
      </c>
      <c r="K2240" t="s">
        <v>137</v>
      </c>
      <c r="L2240" t="s">
        <v>6625</v>
      </c>
      <c r="M2240" t="s">
        <v>6626</v>
      </c>
      <c r="N2240">
        <v>7.992</v>
      </c>
      <c r="O2240">
        <v>26</v>
      </c>
      <c r="P2240">
        <v>12</v>
      </c>
      <c r="Q2240">
        <v>6</v>
      </c>
      <c r="R2240">
        <v>0</v>
      </c>
      <c r="S2240">
        <v>8</v>
      </c>
      <c r="T2240">
        <v>0</v>
      </c>
      <c r="U2240">
        <v>207.78</v>
      </c>
      <c r="V2240">
        <v>95.9</v>
      </c>
      <c r="W2240">
        <v>47.95</v>
      </c>
      <c r="X2240">
        <v>0</v>
      </c>
      <c r="Y2240">
        <v>63.93</v>
      </c>
      <c r="Z2240">
        <v>0</v>
      </c>
    </row>
    <row r="2241" spans="1:26" x14ac:dyDescent="0.3">
      <c r="A2241">
        <v>3005880</v>
      </c>
      <c r="B2241">
        <v>1</v>
      </c>
      <c r="C2241" t="s">
        <v>75</v>
      </c>
      <c r="D2241" t="s">
        <v>82</v>
      </c>
      <c r="E2241" t="s">
        <v>169</v>
      </c>
      <c r="F2241" t="s">
        <v>6627</v>
      </c>
      <c r="G2241" t="s">
        <v>142</v>
      </c>
      <c r="H2241" t="s">
        <v>61</v>
      </c>
      <c r="I2241" t="s">
        <v>129</v>
      </c>
      <c r="J2241" t="s">
        <v>130</v>
      </c>
      <c r="K2241" t="s">
        <v>131</v>
      </c>
      <c r="L2241" t="s">
        <v>6628</v>
      </c>
      <c r="M2241" t="s">
        <v>6629</v>
      </c>
      <c r="N2241">
        <v>4.9370000000000003</v>
      </c>
      <c r="O2241">
        <v>0</v>
      </c>
      <c r="P2241">
        <v>794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3920.02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3005590</v>
      </c>
      <c r="B2242">
        <v>1</v>
      </c>
      <c r="C2242" t="s">
        <v>75</v>
      </c>
      <c r="D2242" t="s">
        <v>83</v>
      </c>
      <c r="E2242" t="s">
        <v>145</v>
      </c>
      <c r="F2242" t="s">
        <v>3610</v>
      </c>
      <c r="G2242" t="s">
        <v>206</v>
      </c>
      <c r="H2242" t="s">
        <v>61</v>
      </c>
      <c r="I2242" t="s">
        <v>129</v>
      </c>
      <c r="J2242" t="s">
        <v>130</v>
      </c>
      <c r="K2242" t="s">
        <v>131</v>
      </c>
      <c r="L2242" t="s">
        <v>6630</v>
      </c>
      <c r="M2242" t="s">
        <v>6631</v>
      </c>
      <c r="N2242">
        <v>5.3369999999999997</v>
      </c>
      <c r="O2242">
        <v>0</v>
      </c>
      <c r="P2242">
        <v>0</v>
      </c>
      <c r="Q2242">
        <v>0</v>
      </c>
      <c r="R2242">
        <v>8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42.69</v>
      </c>
      <c r="Y2242">
        <v>0</v>
      </c>
      <c r="Z2242">
        <v>0</v>
      </c>
    </row>
    <row r="2243" spans="1:26" x14ac:dyDescent="0.3">
      <c r="A2243">
        <v>3005667</v>
      </c>
      <c r="B2243">
        <v>1</v>
      </c>
      <c r="C2243" t="s">
        <v>106</v>
      </c>
      <c r="D2243" t="s">
        <v>111</v>
      </c>
      <c r="E2243" t="s">
        <v>153</v>
      </c>
      <c r="F2243" t="s">
        <v>6632</v>
      </c>
      <c r="G2243" t="s">
        <v>1443</v>
      </c>
      <c r="H2243" t="s">
        <v>58</v>
      </c>
      <c r="I2243" t="s">
        <v>129</v>
      </c>
      <c r="J2243" t="s">
        <v>130</v>
      </c>
      <c r="K2243" t="s">
        <v>131</v>
      </c>
      <c r="L2243" t="s">
        <v>6633</v>
      </c>
      <c r="M2243" t="s">
        <v>6634</v>
      </c>
      <c r="N2243">
        <v>1.31</v>
      </c>
      <c r="O2243">
        <v>0</v>
      </c>
      <c r="P2243">
        <v>0</v>
      </c>
      <c r="Q2243">
        <v>0</v>
      </c>
      <c r="R2243">
        <v>0</v>
      </c>
      <c r="S2243">
        <v>2</v>
      </c>
      <c r="T2243">
        <v>25</v>
      </c>
      <c r="U2243">
        <v>0</v>
      </c>
      <c r="V2243">
        <v>0</v>
      </c>
      <c r="W2243">
        <v>0</v>
      </c>
      <c r="X2243">
        <v>0</v>
      </c>
      <c r="Y2243">
        <v>2.62</v>
      </c>
      <c r="Z2243">
        <v>32.75</v>
      </c>
    </row>
    <row r="2244" spans="1:26" x14ac:dyDescent="0.3">
      <c r="A2244">
        <v>3008013</v>
      </c>
      <c r="B2244">
        <v>1</v>
      </c>
      <c r="C2244" t="s">
        <v>75</v>
      </c>
      <c r="D2244" t="s">
        <v>99</v>
      </c>
      <c r="E2244" t="s">
        <v>153</v>
      </c>
      <c r="F2244" t="s">
        <v>6635</v>
      </c>
      <c r="G2244" t="s">
        <v>128</v>
      </c>
      <c r="H2244" t="s">
        <v>58</v>
      </c>
      <c r="I2244" t="s">
        <v>129</v>
      </c>
      <c r="J2244" t="s">
        <v>130</v>
      </c>
      <c r="K2244" t="s">
        <v>131</v>
      </c>
      <c r="L2244" t="s">
        <v>6636</v>
      </c>
      <c r="M2244" t="s">
        <v>6637</v>
      </c>
      <c r="N2244">
        <v>0.628</v>
      </c>
      <c r="O2244">
        <v>10</v>
      </c>
      <c r="P2244">
        <v>962</v>
      </c>
      <c r="Q2244">
        <v>0</v>
      </c>
      <c r="R2244">
        <v>0</v>
      </c>
      <c r="S2244">
        <v>0</v>
      </c>
      <c r="T2244">
        <v>0</v>
      </c>
      <c r="U2244">
        <v>6.28</v>
      </c>
      <c r="V2244">
        <v>603.91999999999996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3002205</v>
      </c>
      <c r="B2245">
        <v>1</v>
      </c>
      <c r="C2245" t="s">
        <v>75</v>
      </c>
      <c r="D2245" t="s">
        <v>94</v>
      </c>
      <c r="E2245" t="s">
        <v>153</v>
      </c>
      <c r="F2245" t="s">
        <v>6638</v>
      </c>
      <c r="G2245" t="s">
        <v>136</v>
      </c>
      <c r="H2245" t="s">
        <v>58</v>
      </c>
      <c r="I2245" t="s">
        <v>129</v>
      </c>
      <c r="J2245" t="s">
        <v>130</v>
      </c>
      <c r="K2245" t="s">
        <v>137</v>
      </c>
      <c r="L2245" t="s">
        <v>6639</v>
      </c>
      <c r="M2245" t="s">
        <v>6640</v>
      </c>
      <c r="N2245">
        <v>5.1740000000000004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74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382.91</v>
      </c>
    </row>
    <row r="2246" spans="1:26" x14ac:dyDescent="0.3">
      <c r="A2246">
        <v>3009293</v>
      </c>
      <c r="B2246">
        <v>1</v>
      </c>
      <c r="C2246" t="s">
        <v>75</v>
      </c>
      <c r="D2246" t="s">
        <v>77</v>
      </c>
      <c r="E2246" t="s">
        <v>145</v>
      </c>
      <c r="F2246" t="s">
        <v>6641</v>
      </c>
      <c r="G2246" t="s">
        <v>147</v>
      </c>
      <c r="H2246" t="s">
        <v>61</v>
      </c>
      <c r="I2246" t="s">
        <v>129</v>
      </c>
      <c r="J2246" t="s">
        <v>130</v>
      </c>
      <c r="K2246" t="s">
        <v>131</v>
      </c>
      <c r="L2246" t="s">
        <v>6642</v>
      </c>
      <c r="M2246" t="s">
        <v>6643</v>
      </c>
      <c r="N2246">
        <v>1.849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1.85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3008038</v>
      </c>
      <c r="B2247">
        <v>1</v>
      </c>
      <c r="C2247" t="s">
        <v>75</v>
      </c>
      <c r="D2247" t="s">
        <v>101</v>
      </c>
      <c r="E2247" t="s">
        <v>221</v>
      </c>
      <c r="F2247" t="s">
        <v>6644</v>
      </c>
      <c r="G2247" t="s">
        <v>128</v>
      </c>
      <c r="H2247" t="s">
        <v>58</v>
      </c>
      <c r="I2247" t="s">
        <v>129</v>
      </c>
      <c r="J2247" t="s">
        <v>130</v>
      </c>
      <c r="K2247" t="s">
        <v>131</v>
      </c>
      <c r="L2247" t="s">
        <v>6645</v>
      </c>
      <c r="M2247" t="s">
        <v>6646</v>
      </c>
      <c r="N2247">
        <v>1.179</v>
      </c>
      <c r="O2247">
        <v>3</v>
      </c>
      <c r="P2247">
        <v>0</v>
      </c>
      <c r="Q2247">
        <v>0</v>
      </c>
      <c r="R2247">
        <v>0</v>
      </c>
      <c r="S2247">
        <v>52</v>
      </c>
      <c r="T2247">
        <v>329</v>
      </c>
      <c r="U2247">
        <v>3.54</v>
      </c>
      <c r="V2247">
        <v>0</v>
      </c>
      <c r="W2247">
        <v>0</v>
      </c>
      <c r="X2247">
        <v>0</v>
      </c>
      <c r="Y2247">
        <v>61.3</v>
      </c>
      <c r="Z2247">
        <v>387.85</v>
      </c>
    </row>
    <row r="2248" spans="1:26" x14ac:dyDescent="0.3">
      <c r="A2248">
        <v>3009716</v>
      </c>
      <c r="B2248">
        <v>1</v>
      </c>
      <c r="C2248" t="s">
        <v>75</v>
      </c>
      <c r="D2248" t="s">
        <v>95</v>
      </c>
      <c r="E2248" t="s">
        <v>145</v>
      </c>
      <c r="F2248" t="s">
        <v>6647</v>
      </c>
      <c r="G2248" t="s">
        <v>206</v>
      </c>
      <c r="H2248" t="s">
        <v>61</v>
      </c>
      <c r="I2248" t="s">
        <v>129</v>
      </c>
      <c r="J2248" t="s">
        <v>130</v>
      </c>
      <c r="K2248" t="s">
        <v>131</v>
      </c>
      <c r="L2248" t="s">
        <v>6648</v>
      </c>
      <c r="M2248" t="s">
        <v>6649</v>
      </c>
      <c r="N2248">
        <v>2.097</v>
      </c>
      <c r="O2248">
        <v>0</v>
      </c>
      <c r="P2248">
        <v>45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94.38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3009315</v>
      </c>
      <c r="B2249">
        <v>1</v>
      </c>
      <c r="C2249" t="s">
        <v>75</v>
      </c>
      <c r="D2249" t="s">
        <v>103</v>
      </c>
      <c r="E2249" t="s">
        <v>221</v>
      </c>
      <c r="F2249" t="s">
        <v>6650</v>
      </c>
      <c r="G2249" t="s">
        <v>128</v>
      </c>
      <c r="H2249" t="s">
        <v>58</v>
      </c>
      <c r="I2249" t="s">
        <v>129</v>
      </c>
      <c r="J2249" t="s">
        <v>130</v>
      </c>
      <c r="K2249" t="s">
        <v>131</v>
      </c>
      <c r="L2249" t="s">
        <v>6651</v>
      </c>
      <c r="M2249" t="s">
        <v>6652</v>
      </c>
      <c r="N2249">
        <v>0.59399999999999997</v>
      </c>
      <c r="O2249">
        <v>35</v>
      </c>
      <c r="P2249">
        <v>465</v>
      </c>
      <c r="Q2249">
        <v>0</v>
      </c>
      <c r="R2249">
        <v>0</v>
      </c>
      <c r="S2249">
        <v>0</v>
      </c>
      <c r="T2249">
        <v>0</v>
      </c>
      <c r="U2249">
        <v>20.78</v>
      </c>
      <c r="V2249">
        <v>276.02999999999997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3010346</v>
      </c>
      <c r="B2250">
        <v>1</v>
      </c>
      <c r="C2250" t="s">
        <v>75</v>
      </c>
      <c r="D2250" t="s">
        <v>81</v>
      </c>
      <c r="E2250" t="s">
        <v>153</v>
      </c>
      <c r="F2250" t="s">
        <v>6653</v>
      </c>
      <c r="G2250" t="s">
        <v>128</v>
      </c>
      <c r="H2250" t="s">
        <v>58</v>
      </c>
      <c r="I2250" t="s">
        <v>129</v>
      </c>
      <c r="J2250" t="s">
        <v>130</v>
      </c>
      <c r="K2250" t="s">
        <v>131</v>
      </c>
      <c r="L2250" t="s">
        <v>6654</v>
      </c>
      <c r="M2250" t="s">
        <v>6655</v>
      </c>
      <c r="N2250">
        <v>0.28999999999999998</v>
      </c>
      <c r="O2250">
        <v>2</v>
      </c>
      <c r="P2250">
        <v>146</v>
      </c>
      <c r="Q2250">
        <v>0</v>
      </c>
      <c r="R2250">
        <v>0</v>
      </c>
      <c r="S2250">
        <v>0</v>
      </c>
      <c r="T2250">
        <v>0</v>
      </c>
      <c r="U2250">
        <v>0.57999999999999996</v>
      </c>
      <c r="V2250">
        <v>42.3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3012126</v>
      </c>
      <c r="B2251">
        <v>1</v>
      </c>
      <c r="C2251" t="s">
        <v>75</v>
      </c>
      <c r="D2251" t="s">
        <v>100</v>
      </c>
      <c r="E2251" t="s">
        <v>145</v>
      </c>
      <c r="F2251" t="s">
        <v>6656</v>
      </c>
      <c r="G2251" t="s">
        <v>256</v>
      </c>
      <c r="H2251" t="s">
        <v>61</v>
      </c>
      <c r="I2251" t="s">
        <v>129</v>
      </c>
      <c r="J2251" t="s">
        <v>130</v>
      </c>
      <c r="K2251" t="s">
        <v>131</v>
      </c>
      <c r="L2251" t="s">
        <v>6657</v>
      </c>
      <c r="M2251" t="s">
        <v>6658</v>
      </c>
      <c r="N2251">
        <v>3.9089999999999998</v>
      </c>
      <c r="O2251">
        <v>0</v>
      </c>
      <c r="P2251">
        <v>4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15.64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3011385</v>
      </c>
      <c r="B2252">
        <v>1</v>
      </c>
      <c r="C2252" t="s">
        <v>106</v>
      </c>
      <c r="D2252" t="s">
        <v>115</v>
      </c>
      <c r="E2252" t="s">
        <v>153</v>
      </c>
      <c r="F2252" t="s">
        <v>1525</v>
      </c>
      <c r="G2252" t="s">
        <v>746</v>
      </c>
      <c r="H2252" t="s">
        <v>58</v>
      </c>
      <c r="I2252" t="s">
        <v>129</v>
      </c>
      <c r="J2252" t="s">
        <v>130</v>
      </c>
      <c r="K2252" t="s">
        <v>131</v>
      </c>
      <c r="L2252" t="s">
        <v>6659</v>
      </c>
      <c r="M2252" t="s">
        <v>6660</v>
      </c>
      <c r="N2252">
        <v>2.6139999999999999</v>
      </c>
      <c r="O2252">
        <v>40</v>
      </c>
      <c r="P2252">
        <v>4</v>
      </c>
      <c r="Q2252">
        <v>0</v>
      </c>
      <c r="R2252">
        <v>0</v>
      </c>
      <c r="S2252">
        <v>0</v>
      </c>
      <c r="T2252">
        <v>0</v>
      </c>
      <c r="U2252">
        <v>104.55</v>
      </c>
      <c r="V2252">
        <v>10.45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3005636</v>
      </c>
      <c r="B2253">
        <v>1</v>
      </c>
      <c r="C2253" t="s">
        <v>75</v>
      </c>
      <c r="D2253" t="s">
        <v>103</v>
      </c>
      <c r="E2253" t="s">
        <v>140</v>
      </c>
      <c r="F2253" t="s">
        <v>6661</v>
      </c>
      <c r="G2253" t="s">
        <v>1638</v>
      </c>
      <c r="H2253" t="s">
        <v>61</v>
      </c>
      <c r="I2253" t="s">
        <v>129</v>
      </c>
      <c r="J2253" t="s">
        <v>130</v>
      </c>
      <c r="K2253" t="s">
        <v>131</v>
      </c>
      <c r="L2253" t="s">
        <v>6662</v>
      </c>
      <c r="M2253" t="s">
        <v>6184</v>
      </c>
      <c r="N2253">
        <v>2.1339999999999999</v>
      </c>
      <c r="O2253">
        <v>0</v>
      </c>
      <c r="P2253">
        <v>118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251.79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3008722</v>
      </c>
      <c r="B2254">
        <v>1</v>
      </c>
      <c r="C2254" t="s">
        <v>75</v>
      </c>
      <c r="D2254" t="s">
        <v>85</v>
      </c>
      <c r="E2254" t="s">
        <v>164</v>
      </c>
      <c r="F2254" t="s">
        <v>6663</v>
      </c>
      <c r="G2254" t="s">
        <v>185</v>
      </c>
      <c r="H2254" t="s">
        <v>61</v>
      </c>
      <c r="I2254" t="s">
        <v>129</v>
      </c>
      <c r="J2254" t="s">
        <v>130</v>
      </c>
      <c r="K2254" t="s">
        <v>131</v>
      </c>
      <c r="L2254" t="s">
        <v>6664</v>
      </c>
      <c r="M2254" t="s">
        <v>6665</v>
      </c>
      <c r="N2254">
        <v>6.944</v>
      </c>
      <c r="O2254">
        <v>0</v>
      </c>
      <c r="P2254">
        <v>0</v>
      </c>
      <c r="Q2254">
        <v>0</v>
      </c>
      <c r="R2254">
        <v>113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784.68</v>
      </c>
      <c r="Y2254">
        <v>0</v>
      </c>
      <c r="Z2254">
        <v>0</v>
      </c>
    </row>
    <row r="2255" spans="1:26" x14ac:dyDescent="0.3">
      <c r="A2255">
        <v>3005648</v>
      </c>
      <c r="B2255">
        <v>1</v>
      </c>
      <c r="C2255" t="s">
        <v>75</v>
      </c>
      <c r="D2255" t="s">
        <v>96</v>
      </c>
      <c r="E2255" t="s">
        <v>140</v>
      </c>
      <c r="F2255" t="s">
        <v>6666</v>
      </c>
      <c r="G2255" t="s">
        <v>142</v>
      </c>
      <c r="H2255" t="s">
        <v>61</v>
      </c>
      <c r="I2255" t="s">
        <v>129</v>
      </c>
      <c r="J2255" t="s">
        <v>130</v>
      </c>
      <c r="K2255" t="s">
        <v>131</v>
      </c>
      <c r="L2255" t="s">
        <v>6667</v>
      </c>
      <c r="M2255" t="s">
        <v>6668</v>
      </c>
      <c r="N2255">
        <v>1.5169999999999999</v>
      </c>
      <c r="O2255">
        <v>0</v>
      </c>
      <c r="P2255">
        <v>21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31.86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3005544</v>
      </c>
      <c r="B2256">
        <v>1</v>
      </c>
      <c r="C2256" t="s">
        <v>75</v>
      </c>
      <c r="D2256" t="s">
        <v>104</v>
      </c>
      <c r="E2256" t="s">
        <v>140</v>
      </c>
      <c r="F2256" t="s">
        <v>6669</v>
      </c>
      <c r="G2256" t="s">
        <v>142</v>
      </c>
      <c r="H2256" t="s">
        <v>61</v>
      </c>
      <c r="I2256" t="s">
        <v>129</v>
      </c>
      <c r="J2256" t="s">
        <v>130</v>
      </c>
      <c r="K2256" t="s">
        <v>131</v>
      </c>
      <c r="L2256" t="s">
        <v>6670</v>
      </c>
      <c r="M2256" t="s">
        <v>6671</v>
      </c>
      <c r="N2256">
        <v>4.1950000000000003</v>
      </c>
      <c r="O2256">
        <v>0</v>
      </c>
      <c r="P2256">
        <v>32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134.25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3005877</v>
      </c>
      <c r="B2257">
        <v>1</v>
      </c>
      <c r="C2257" t="s">
        <v>75</v>
      </c>
      <c r="D2257" t="s">
        <v>83</v>
      </c>
      <c r="E2257" t="s">
        <v>221</v>
      </c>
      <c r="F2257" t="s">
        <v>1957</v>
      </c>
      <c r="G2257" t="s">
        <v>128</v>
      </c>
      <c r="H2257" t="s">
        <v>58</v>
      </c>
      <c r="I2257" t="s">
        <v>129</v>
      </c>
      <c r="J2257" t="s">
        <v>130</v>
      </c>
      <c r="K2257" t="s">
        <v>131</v>
      </c>
      <c r="L2257" t="s">
        <v>6672</v>
      </c>
      <c r="M2257" t="s">
        <v>6673</v>
      </c>
      <c r="N2257">
        <v>1.764</v>
      </c>
      <c r="O2257">
        <v>0</v>
      </c>
      <c r="P2257">
        <v>0</v>
      </c>
      <c r="Q2257">
        <v>21</v>
      </c>
      <c r="R2257">
        <v>56</v>
      </c>
      <c r="S2257">
        <v>0</v>
      </c>
      <c r="T2257">
        <v>0</v>
      </c>
      <c r="U2257">
        <v>0</v>
      </c>
      <c r="V2257">
        <v>0</v>
      </c>
      <c r="W2257">
        <v>37.04</v>
      </c>
      <c r="X2257">
        <v>98.78</v>
      </c>
      <c r="Y2257">
        <v>0</v>
      </c>
      <c r="Z2257">
        <v>0</v>
      </c>
    </row>
    <row r="2258" spans="1:26" x14ac:dyDescent="0.3">
      <c r="A2258">
        <v>3009731</v>
      </c>
      <c r="B2258">
        <v>1</v>
      </c>
      <c r="C2258" t="s">
        <v>106</v>
      </c>
      <c r="D2258" t="s">
        <v>120</v>
      </c>
      <c r="E2258" t="s">
        <v>164</v>
      </c>
      <c r="F2258" t="s">
        <v>6674</v>
      </c>
      <c r="G2258" t="s">
        <v>1382</v>
      </c>
      <c r="H2258" t="s">
        <v>61</v>
      </c>
      <c r="I2258" t="s">
        <v>129</v>
      </c>
      <c r="J2258" t="s">
        <v>130</v>
      </c>
      <c r="K2258" t="s">
        <v>131</v>
      </c>
      <c r="L2258" t="s">
        <v>6675</v>
      </c>
      <c r="M2258" t="s">
        <v>2254</v>
      </c>
      <c r="N2258">
        <v>0.878</v>
      </c>
      <c r="O2258">
        <v>0</v>
      </c>
      <c r="P2258">
        <v>100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87.81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3012127</v>
      </c>
      <c r="B2259">
        <v>1</v>
      </c>
      <c r="C2259" t="s">
        <v>106</v>
      </c>
      <c r="D2259" t="s">
        <v>112</v>
      </c>
      <c r="E2259" t="s">
        <v>145</v>
      </c>
      <c r="F2259" t="s">
        <v>6676</v>
      </c>
      <c r="G2259" t="s">
        <v>147</v>
      </c>
      <c r="H2259" t="s">
        <v>61</v>
      </c>
      <c r="I2259" t="s">
        <v>129</v>
      </c>
      <c r="J2259" t="s">
        <v>130</v>
      </c>
      <c r="K2259" t="s">
        <v>131</v>
      </c>
      <c r="L2259" t="s">
        <v>6677</v>
      </c>
      <c r="M2259" t="s">
        <v>6678</v>
      </c>
      <c r="N2259">
        <v>3.6259999999999999</v>
      </c>
      <c r="O2259">
        <v>0</v>
      </c>
      <c r="P2259">
        <v>0</v>
      </c>
      <c r="Q2259">
        <v>0</v>
      </c>
      <c r="R2259">
        <v>11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39.89</v>
      </c>
      <c r="Y2259">
        <v>0</v>
      </c>
      <c r="Z2259">
        <v>0</v>
      </c>
    </row>
    <row r="2260" spans="1:26" x14ac:dyDescent="0.3">
      <c r="A2260">
        <v>3009331</v>
      </c>
      <c r="B2260">
        <v>1</v>
      </c>
      <c r="C2260" t="s">
        <v>75</v>
      </c>
      <c r="D2260" t="s">
        <v>82</v>
      </c>
      <c r="E2260" t="s">
        <v>140</v>
      </c>
      <c r="F2260" t="s">
        <v>6679</v>
      </c>
      <c r="G2260" t="s">
        <v>142</v>
      </c>
      <c r="H2260" t="s">
        <v>61</v>
      </c>
      <c r="I2260" t="s">
        <v>129</v>
      </c>
      <c r="J2260" t="s">
        <v>130</v>
      </c>
      <c r="K2260" t="s">
        <v>131</v>
      </c>
      <c r="L2260" t="s">
        <v>6680</v>
      </c>
      <c r="M2260" t="s">
        <v>6681</v>
      </c>
      <c r="N2260">
        <v>4.4269999999999996</v>
      </c>
      <c r="O2260">
        <v>0</v>
      </c>
      <c r="P2260">
        <v>225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995.97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3010321</v>
      </c>
      <c r="B2261">
        <v>1</v>
      </c>
      <c r="C2261" t="s">
        <v>75</v>
      </c>
      <c r="D2261" t="s">
        <v>83</v>
      </c>
      <c r="E2261" t="s">
        <v>140</v>
      </c>
      <c r="F2261" t="s">
        <v>6682</v>
      </c>
      <c r="G2261" t="s">
        <v>142</v>
      </c>
      <c r="H2261" t="s">
        <v>61</v>
      </c>
      <c r="I2261" t="s">
        <v>129</v>
      </c>
      <c r="J2261" t="s">
        <v>130</v>
      </c>
      <c r="K2261" t="s">
        <v>131</v>
      </c>
      <c r="L2261" t="s">
        <v>6683</v>
      </c>
      <c r="M2261" t="s">
        <v>6684</v>
      </c>
      <c r="N2261">
        <v>0.82699999999999996</v>
      </c>
      <c r="O2261">
        <v>0</v>
      </c>
      <c r="P2261">
        <v>0</v>
      </c>
      <c r="Q2261">
        <v>0</v>
      </c>
      <c r="R2261">
        <v>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3.31</v>
      </c>
      <c r="Y2261">
        <v>0</v>
      </c>
      <c r="Z2261">
        <v>0</v>
      </c>
    </row>
    <row r="2262" spans="1:26" x14ac:dyDescent="0.3">
      <c r="A2262">
        <v>3010353</v>
      </c>
      <c r="B2262">
        <v>1</v>
      </c>
      <c r="C2262" t="s">
        <v>75</v>
      </c>
      <c r="D2262" t="s">
        <v>79</v>
      </c>
      <c r="E2262" t="s">
        <v>140</v>
      </c>
      <c r="F2262" t="s">
        <v>6685</v>
      </c>
      <c r="G2262" t="s">
        <v>142</v>
      </c>
      <c r="H2262" t="s">
        <v>61</v>
      </c>
      <c r="I2262" t="s">
        <v>129</v>
      </c>
      <c r="J2262" t="s">
        <v>130</v>
      </c>
      <c r="K2262" t="s">
        <v>131</v>
      </c>
      <c r="L2262" t="s">
        <v>6686</v>
      </c>
      <c r="M2262" t="s">
        <v>6687</v>
      </c>
      <c r="N2262">
        <v>1.859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12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22.3</v>
      </c>
    </row>
    <row r="2263" spans="1:26" x14ac:dyDescent="0.3">
      <c r="A2263">
        <v>3008747</v>
      </c>
      <c r="B2263">
        <v>1</v>
      </c>
      <c r="C2263" t="s">
        <v>75</v>
      </c>
      <c r="D2263" t="s">
        <v>91</v>
      </c>
      <c r="E2263" t="s">
        <v>153</v>
      </c>
      <c r="F2263" t="s">
        <v>6688</v>
      </c>
      <c r="G2263" t="s">
        <v>161</v>
      </c>
      <c r="H2263" t="s">
        <v>58</v>
      </c>
      <c r="I2263" t="s">
        <v>129</v>
      </c>
      <c r="J2263" t="s">
        <v>130</v>
      </c>
      <c r="K2263" t="s">
        <v>131</v>
      </c>
      <c r="L2263" t="s">
        <v>6689</v>
      </c>
      <c r="M2263" t="s">
        <v>6690</v>
      </c>
      <c r="N2263">
        <v>0.78700000000000003</v>
      </c>
      <c r="O2263">
        <v>0</v>
      </c>
      <c r="P2263">
        <v>134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105.48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3005919</v>
      </c>
      <c r="B2264">
        <v>1</v>
      </c>
      <c r="C2264" t="s">
        <v>75</v>
      </c>
      <c r="D2264" t="s">
        <v>103</v>
      </c>
      <c r="E2264" t="s">
        <v>145</v>
      </c>
      <c r="F2264" t="s">
        <v>6691</v>
      </c>
      <c r="G2264" t="s">
        <v>256</v>
      </c>
      <c r="H2264" t="s">
        <v>61</v>
      </c>
      <c r="I2264" t="s">
        <v>129</v>
      </c>
      <c r="J2264" t="s">
        <v>130</v>
      </c>
      <c r="K2264" t="s">
        <v>131</v>
      </c>
      <c r="L2264" t="s">
        <v>6692</v>
      </c>
      <c r="M2264" t="s">
        <v>6693</v>
      </c>
      <c r="N2264">
        <v>1.008</v>
      </c>
      <c r="O2264">
        <v>0</v>
      </c>
      <c r="P2264">
        <v>10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10.08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3015518</v>
      </c>
      <c r="B2265">
        <v>1</v>
      </c>
      <c r="C2265" t="s">
        <v>106</v>
      </c>
      <c r="D2265" t="s">
        <v>107</v>
      </c>
      <c r="E2265" t="s">
        <v>145</v>
      </c>
      <c r="F2265" t="s">
        <v>6694</v>
      </c>
      <c r="G2265" t="s">
        <v>378</v>
      </c>
      <c r="H2265" t="s">
        <v>61</v>
      </c>
      <c r="I2265" t="s">
        <v>129</v>
      </c>
      <c r="J2265" t="s">
        <v>130</v>
      </c>
      <c r="K2265" t="s">
        <v>131</v>
      </c>
      <c r="L2265" t="s">
        <v>6695</v>
      </c>
      <c r="M2265" t="s">
        <v>6696</v>
      </c>
      <c r="N2265">
        <v>1.42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1.42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3005772</v>
      </c>
      <c r="B2266">
        <v>1</v>
      </c>
      <c r="C2266" t="s">
        <v>75</v>
      </c>
      <c r="D2266" t="s">
        <v>86</v>
      </c>
      <c r="E2266" t="s">
        <v>140</v>
      </c>
      <c r="F2266" t="s">
        <v>6697</v>
      </c>
      <c r="G2266" t="s">
        <v>142</v>
      </c>
      <c r="H2266" t="s">
        <v>61</v>
      </c>
      <c r="I2266" t="s">
        <v>129</v>
      </c>
      <c r="J2266" t="s">
        <v>130</v>
      </c>
      <c r="K2266" t="s">
        <v>131</v>
      </c>
      <c r="L2266" t="s">
        <v>6698</v>
      </c>
      <c r="M2266" t="s">
        <v>6699</v>
      </c>
      <c r="N2266">
        <v>1.663</v>
      </c>
      <c r="O2266">
        <v>0</v>
      </c>
      <c r="P2266">
        <v>15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24.95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3009374</v>
      </c>
      <c r="B2267">
        <v>1</v>
      </c>
      <c r="C2267" t="s">
        <v>106</v>
      </c>
      <c r="D2267" t="s">
        <v>115</v>
      </c>
      <c r="E2267" t="s">
        <v>169</v>
      </c>
      <c r="F2267" t="s">
        <v>6700</v>
      </c>
      <c r="G2267" t="s">
        <v>1638</v>
      </c>
      <c r="H2267" t="s">
        <v>61</v>
      </c>
      <c r="I2267" t="s">
        <v>129</v>
      </c>
      <c r="J2267" t="s">
        <v>130</v>
      </c>
      <c r="K2267" t="s">
        <v>131</v>
      </c>
      <c r="L2267" t="s">
        <v>6701</v>
      </c>
      <c r="M2267" t="s">
        <v>6702</v>
      </c>
      <c r="N2267">
        <v>3.1120000000000001</v>
      </c>
      <c r="O2267">
        <v>0</v>
      </c>
      <c r="P2267">
        <v>463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1440.87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3009318</v>
      </c>
      <c r="B2268">
        <v>1</v>
      </c>
      <c r="C2268" t="s">
        <v>75</v>
      </c>
      <c r="D2268" t="s">
        <v>83</v>
      </c>
      <c r="E2268" t="s">
        <v>145</v>
      </c>
      <c r="F2268" t="s">
        <v>6703</v>
      </c>
      <c r="G2268" t="s">
        <v>147</v>
      </c>
      <c r="H2268" t="s">
        <v>61</v>
      </c>
      <c r="I2268" t="s">
        <v>129</v>
      </c>
      <c r="J2268" t="s">
        <v>130</v>
      </c>
      <c r="K2268" t="s">
        <v>131</v>
      </c>
      <c r="L2268" t="s">
        <v>6704</v>
      </c>
      <c r="M2268" t="s">
        <v>6705</v>
      </c>
      <c r="N2268">
        <v>4.5019999999999998</v>
      </c>
      <c r="O2268">
        <v>0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4.5</v>
      </c>
      <c r="Y2268">
        <v>0</v>
      </c>
      <c r="Z2268">
        <v>0</v>
      </c>
    </row>
    <row r="2269" spans="1:26" x14ac:dyDescent="0.3">
      <c r="A2269">
        <v>3005656</v>
      </c>
      <c r="B2269">
        <v>1</v>
      </c>
      <c r="C2269" t="s">
        <v>75</v>
      </c>
      <c r="D2269" t="s">
        <v>93</v>
      </c>
      <c r="E2269" t="s">
        <v>169</v>
      </c>
      <c r="F2269" t="s">
        <v>6706</v>
      </c>
      <c r="G2269" t="s">
        <v>171</v>
      </c>
      <c r="H2269" t="s">
        <v>61</v>
      </c>
      <c r="I2269" t="s">
        <v>129</v>
      </c>
      <c r="J2269" t="s">
        <v>130</v>
      </c>
      <c r="K2269" t="s">
        <v>131</v>
      </c>
      <c r="L2269" t="s">
        <v>6707</v>
      </c>
      <c r="M2269" t="s">
        <v>6708</v>
      </c>
      <c r="N2269">
        <v>0.82</v>
      </c>
      <c r="O2269">
        <v>0</v>
      </c>
      <c r="P2269">
        <v>0</v>
      </c>
      <c r="Q2269">
        <v>0</v>
      </c>
      <c r="R2269">
        <v>14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11.48</v>
      </c>
      <c r="Y2269">
        <v>0</v>
      </c>
      <c r="Z2269">
        <v>0</v>
      </c>
    </row>
    <row r="2270" spans="1:26" x14ac:dyDescent="0.3">
      <c r="A2270">
        <v>3009033</v>
      </c>
      <c r="B2270">
        <v>1</v>
      </c>
      <c r="C2270" t="s">
        <v>75</v>
      </c>
      <c r="D2270" t="s">
        <v>83</v>
      </c>
      <c r="E2270" t="s">
        <v>145</v>
      </c>
      <c r="F2270" t="s">
        <v>6709</v>
      </c>
      <c r="G2270" t="s">
        <v>206</v>
      </c>
      <c r="H2270" t="s">
        <v>61</v>
      </c>
      <c r="I2270" t="s">
        <v>129</v>
      </c>
      <c r="J2270" t="s">
        <v>130</v>
      </c>
      <c r="K2270" t="s">
        <v>131</v>
      </c>
      <c r="L2270" t="s">
        <v>6710</v>
      </c>
      <c r="M2270" t="s">
        <v>6711</v>
      </c>
      <c r="N2270">
        <v>5.7030000000000003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5.7</v>
      </c>
    </row>
    <row r="2271" spans="1:26" x14ac:dyDescent="0.3">
      <c r="A2271">
        <v>3010326</v>
      </c>
      <c r="B2271">
        <v>1</v>
      </c>
      <c r="C2271" t="s">
        <v>106</v>
      </c>
      <c r="D2271" t="s">
        <v>116</v>
      </c>
      <c r="E2271" t="s">
        <v>140</v>
      </c>
      <c r="F2271" t="s">
        <v>6712</v>
      </c>
      <c r="G2271" t="s">
        <v>142</v>
      </c>
      <c r="H2271" t="s">
        <v>61</v>
      </c>
      <c r="I2271" t="s">
        <v>129</v>
      </c>
      <c r="J2271" t="s">
        <v>130</v>
      </c>
      <c r="K2271" t="s">
        <v>131</v>
      </c>
      <c r="L2271" t="s">
        <v>6713</v>
      </c>
      <c r="M2271" t="s">
        <v>6714</v>
      </c>
      <c r="N2271">
        <v>2.8319999999999999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15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42.47</v>
      </c>
    </row>
    <row r="2272" spans="1:26" x14ac:dyDescent="0.3">
      <c r="A2272">
        <v>3009704</v>
      </c>
      <c r="B2272">
        <v>1</v>
      </c>
      <c r="C2272" t="s">
        <v>106</v>
      </c>
      <c r="D2272" t="s">
        <v>108</v>
      </c>
      <c r="E2272" t="s">
        <v>140</v>
      </c>
      <c r="F2272" t="s">
        <v>6715</v>
      </c>
      <c r="G2272" t="s">
        <v>166</v>
      </c>
      <c r="H2272" t="s">
        <v>61</v>
      </c>
      <c r="I2272" t="s">
        <v>129</v>
      </c>
      <c r="J2272" t="s">
        <v>130</v>
      </c>
      <c r="K2272" t="s">
        <v>131</v>
      </c>
      <c r="L2272" t="s">
        <v>6716</v>
      </c>
      <c r="M2272" t="s">
        <v>6717</v>
      </c>
      <c r="N2272">
        <v>5.5810000000000004</v>
      </c>
      <c r="O2272">
        <v>0</v>
      </c>
      <c r="P2272">
        <v>13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72.55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3008842</v>
      </c>
      <c r="B2273">
        <v>1</v>
      </c>
      <c r="C2273" t="s">
        <v>75</v>
      </c>
      <c r="D2273" t="s">
        <v>81</v>
      </c>
      <c r="E2273" t="s">
        <v>140</v>
      </c>
      <c r="F2273" t="s">
        <v>6718</v>
      </c>
      <c r="G2273" t="s">
        <v>166</v>
      </c>
      <c r="H2273" t="s">
        <v>61</v>
      </c>
      <c r="I2273" t="s">
        <v>129</v>
      </c>
      <c r="J2273" t="s">
        <v>130</v>
      </c>
      <c r="K2273" t="s">
        <v>131</v>
      </c>
      <c r="L2273" t="s">
        <v>6719</v>
      </c>
      <c r="M2273" t="s">
        <v>6720</v>
      </c>
      <c r="N2273">
        <v>2.4830000000000001</v>
      </c>
      <c r="O2273">
        <v>0</v>
      </c>
      <c r="P2273">
        <v>12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29.8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3009843</v>
      </c>
      <c r="B2274">
        <v>1</v>
      </c>
      <c r="C2274" t="s">
        <v>106</v>
      </c>
      <c r="D2274" t="s">
        <v>120</v>
      </c>
      <c r="E2274" t="s">
        <v>140</v>
      </c>
      <c r="F2274" t="s">
        <v>6721</v>
      </c>
      <c r="G2274" t="s">
        <v>142</v>
      </c>
      <c r="H2274" t="s">
        <v>61</v>
      </c>
      <c r="I2274" t="s">
        <v>129</v>
      </c>
      <c r="J2274" t="s">
        <v>130</v>
      </c>
      <c r="K2274" t="s">
        <v>131</v>
      </c>
      <c r="L2274" t="s">
        <v>6722</v>
      </c>
      <c r="M2274" t="s">
        <v>6723</v>
      </c>
      <c r="N2274">
        <v>4.2240000000000002</v>
      </c>
      <c r="O2274">
        <v>0</v>
      </c>
      <c r="P2274">
        <v>111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468.89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3005718</v>
      </c>
      <c r="B2275">
        <v>1</v>
      </c>
      <c r="C2275" t="s">
        <v>75</v>
      </c>
      <c r="D2275" t="s">
        <v>74</v>
      </c>
      <c r="E2275" t="s">
        <v>145</v>
      </c>
      <c r="F2275" t="s">
        <v>6724</v>
      </c>
      <c r="G2275" t="s">
        <v>206</v>
      </c>
      <c r="H2275" t="s">
        <v>61</v>
      </c>
      <c r="I2275" t="s">
        <v>129</v>
      </c>
      <c r="J2275" t="s">
        <v>130</v>
      </c>
      <c r="K2275" t="s">
        <v>131</v>
      </c>
      <c r="L2275" t="s">
        <v>6725</v>
      </c>
      <c r="M2275" t="s">
        <v>6726</v>
      </c>
      <c r="N2275">
        <v>3.7050000000000001</v>
      </c>
      <c r="O2275">
        <v>0</v>
      </c>
      <c r="P2275">
        <v>14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51.87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3005961</v>
      </c>
      <c r="B2276">
        <v>1</v>
      </c>
      <c r="C2276" t="s">
        <v>75</v>
      </c>
      <c r="D2276" t="s">
        <v>92</v>
      </c>
      <c r="E2276" t="s">
        <v>126</v>
      </c>
      <c r="F2276" t="s">
        <v>6727</v>
      </c>
      <c r="G2276" t="s">
        <v>181</v>
      </c>
      <c r="H2276" t="s">
        <v>58</v>
      </c>
      <c r="I2276" t="s">
        <v>129</v>
      </c>
      <c r="J2276" t="s">
        <v>130</v>
      </c>
      <c r="K2276" t="s">
        <v>137</v>
      </c>
      <c r="L2276" t="s">
        <v>6728</v>
      </c>
      <c r="M2276" t="s">
        <v>6729</v>
      </c>
      <c r="N2276">
        <v>1.417</v>
      </c>
      <c r="O2276">
        <v>23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32.590000000000003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3002230</v>
      </c>
      <c r="B2277">
        <v>1</v>
      </c>
      <c r="C2277" t="s">
        <v>75</v>
      </c>
      <c r="D2277" t="s">
        <v>83</v>
      </c>
      <c r="E2277" t="s">
        <v>221</v>
      </c>
      <c r="F2277" t="s">
        <v>467</v>
      </c>
      <c r="G2277" t="s">
        <v>374</v>
      </c>
      <c r="H2277" t="s">
        <v>58</v>
      </c>
      <c r="I2277" t="s">
        <v>129</v>
      </c>
      <c r="J2277" t="s">
        <v>130</v>
      </c>
      <c r="K2277" t="s">
        <v>137</v>
      </c>
      <c r="L2277" t="s">
        <v>6730</v>
      </c>
      <c r="M2277" t="s">
        <v>6731</v>
      </c>
      <c r="N2277">
        <v>5.8390000000000004</v>
      </c>
      <c r="O2277">
        <v>0</v>
      </c>
      <c r="P2277">
        <v>0</v>
      </c>
      <c r="Q2277">
        <v>21</v>
      </c>
      <c r="R2277">
        <v>56</v>
      </c>
      <c r="S2277">
        <v>0</v>
      </c>
      <c r="T2277">
        <v>0</v>
      </c>
      <c r="U2277">
        <v>0</v>
      </c>
      <c r="V2277">
        <v>0</v>
      </c>
      <c r="W2277">
        <v>122.62</v>
      </c>
      <c r="X2277">
        <v>326.98</v>
      </c>
      <c r="Y2277">
        <v>0</v>
      </c>
      <c r="Z2277">
        <v>0</v>
      </c>
    </row>
    <row r="2278" spans="1:26" x14ac:dyDescent="0.3">
      <c r="A2278">
        <v>3009726</v>
      </c>
      <c r="B2278">
        <v>1</v>
      </c>
      <c r="C2278" t="s">
        <v>75</v>
      </c>
      <c r="D2278" t="s">
        <v>96</v>
      </c>
      <c r="E2278" t="s">
        <v>145</v>
      </c>
      <c r="F2278" t="s">
        <v>6732</v>
      </c>
      <c r="G2278" t="s">
        <v>206</v>
      </c>
      <c r="H2278" t="s">
        <v>61</v>
      </c>
      <c r="I2278" t="s">
        <v>129</v>
      </c>
      <c r="J2278" t="s">
        <v>130</v>
      </c>
      <c r="K2278" t="s">
        <v>131</v>
      </c>
      <c r="L2278" t="s">
        <v>6733</v>
      </c>
      <c r="M2278" t="s">
        <v>6734</v>
      </c>
      <c r="N2278">
        <v>3.379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6.76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3012130</v>
      </c>
      <c r="B2279">
        <v>1</v>
      </c>
      <c r="C2279" t="s">
        <v>75</v>
      </c>
      <c r="D2279" t="s">
        <v>81</v>
      </c>
      <c r="E2279" t="s">
        <v>164</v>
      </c>
      <c r="F2279" t="s">
        <v>3518</v>
      </c>
      <c r="G2279" t="s">
        <v>452</v>
      </c>
      <c r="H2279" t="s">
        <v>61</v>
      </c>
      <c r="I2279" t="s">
        <v>129</v>
      </c>
      <c r="J2279" t="s">
        <v>130</v>
      </c>
      <c r="K2279" t="s">
        <v>131</v>
      </c>
      <c r="L2279" t="s">
        <v>6735</v>
      </c>
      <c r="M2279" t="s">
        <v>6736</v>
      </c>
      <c r="N2279">
        <v>5.67</v>
      </c>
      <c r="O2279">
        <v>0</v>
      </c>
      <c r="P2279">
        <v>109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618.05999999999995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3010345</v>
      </c>
      <c r="B2280">
        <v>1</v>
      </c>
      <c r="C2280" t="s">
        <v>75</v>
      </c>
      <c r="D2280" t="s">
        <v>86</v>
      </c>
      <c r="E2280" t="s">
        <v>145</v>
      </c>
      <c r="F2280" t="s">
        <v>6737</v>
      </c>
      <c r="G2280" t="s">
        <v>147</v>
      </c>
      <c r="H2280" t="s">
        <v>61</v>
      </c>
      <c r="I2280" t="s">
        <v>129</v>
      </c>
      <c r="J2280" t="s">
        <v>130</v>
      </c>
      <c r="K2280" t="s">
        <v>131</v>
      </c>
      <c r="L2280" t="s">
        <v>6738</v>
      </c>
      <c r="M2280" t="s">
        <v>6739</v>
      </c>
      <c r="N2280">
        <v>3.536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3.54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3009397</v>
      </c>
      <c r="B2281">
        <v>1</v>
      </c>
      <c r="C2281" t="s">
        <v>106</v>
      </c>
      <c r="D2281" t="s">
        <v>120</v>
      </c>
      <c r="E2281" t="s">
        <v>126</v>
      </c>
      <c r="F2281" t="s">
        <v>6740</v>
      </c>
      <c r="G2281" t="s">
        <v>128</v>
      </c>
      <c r="H2281" t="s">
        <v>58</v>
      </c>
      <c r="I2281" t="s">
        <v>129</v>
      </c>
      <c r="J2281" t="s">
        <v>130</v>
      </c>
      <c r="K2281" t="s">
        <v>131</v>
      </c>
      <c r="L2281" t="s">
        <v>6741</v>
      </c>
      <c r="M2281" t="s">
        <v>6742</v>
      </c>
      <c r="N2281">
        <v>0.35799999999999998</v>
      </c>
      <c r="O2281">
        <v>106</v>
      </c>
      <c r="P2281">
        <v>197</v>
      </c>
      <c r="Q2281">
        <v>0</v>
      </c>
      <c r="R2281">
        <v>0</v>
      </c>
      <c r="S2281">
        <v>0</v>
      </c>
      <c r="T2281">
        <v>0</v>
      </c>
      <c r="U2281">
        <v>37.9</v>
      </c>
      <c r="V2281">
        <v>70.430000000000007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3008777</v>
      </c>
      <c r="B2282">
        <v>1</v>
      </c>
      <c r="C2282" t="s">
        <v>75</v>
      </c>
      <c r="D2282" t="s">
        <v>81</v>
      </c>
      <c r="E2282" t="s">
        <v>126</v>
      </c>
      <c r="F2282" t="s">
        <v>6743</v>
      </c>
      <c r="G2282" t="s">
        <v>128</v>
      </c>
      <c r="H2282" t="s">
        <v>58</v>
      </c>
      <c r="I2282" t="s">
        <v>129</v>
      </c>
      <c r="J2282" t="s">
        <v>130</v>
      </c>
      <c r="K2282" t="s">
        <v>131</v>
      </c>
      <c r="L2282" t="s">
        <v>6744</v>
      </c>
      <c r="M2282" t="s">
        <v>6745</v>
      </c>
      <c r="N2282">
        <v>0.14599999999999999</v>
      </c>
      <c r="O2282">
        <v>10</v>
      </c>
      <c r="P2282">
        <v>19</v>
      </c>
      <c r="Q2282">
        <v>0</v>
      </c>
      <c r="R2282">
        <v>0</v>
      </c>
      <c r="S2282">
        <v>0</v>
      </c>
      <c r="T2282">
        <v>0</v>
      </c>
      <c r="U2282">
        <v>1.46</v>
      </c>
      <c r="V2282">
        <v>2.78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3002638</v>
      </c>
      <c r="B2283">
        <v>1</v>
      </c>
      <c r="C2283" t="s">
        <v>75</v>
      </c>
      <c r="D2283" t="s">
        <v>89</v>
      </c>
      <c r="E2283" t="s">
        <v>145</v>
      </c>
      <c r="F2283" t="s">
        <v>6746</v>
      </c>
      <c r="G2283" t="s">
        <v>206</v>
      </c>
      <c r="H2283" t="s">
        <v>61</v>
      </c>
      <c r="I2283" t="s">
        <v>129</v>
      </c>
      <c r="J2283" t="s">
        <v>130</v>
      </c>
      <c r="K2283" t="s">
        <v>131</v>
      </c>
      <c r="L2283" t="s">
        <v>6747</v>
      </c>
      <c r="M2283" t="s">
        <v>6748</v>
      </c>
      <c r="N2283">
        <v>1.339</v>
      </c>
      <c r="O2283">
        <v>0</v>
      </c>
      <c r="P2283">
        <v>13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17.41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3005814</v>
      </c>
      <c r="B2284">
        <v>1</v>
      </c>
      <c r="C2284" t="s">
        <v>75</v>
      </c>
      <c r="D2284" t="s">
        <v>103</v>
      </c>
      <c r="E2284" t="s">
        <v>140</v>
      </c>
      <c r="F2284" t="s">
        <v>6749</v>
      </c>
      <c r="G2284" t="s">
        <v>854</v>
      </c>
      <c r="H2284" t="s">
        <v>61</v>
      </c>
      <c r="I2284" t="s">
        <v>129</v>
      </c>
      <c r="J2284" t="s">
        <v>130</v>
      </c>
      <c r="K2284" t="s">
        <v>131</v>
      </c>
      <c r="L2284" t="s">
        <v>6750</v>
      </c>
      <c r="M2284" t="s">
        <v>6751</v>
      </c>
      <c r="N2284">
        <v>1.7889999999999999</v>
      </c>
      <c r="O2284">
        <v>0</v>
      </c>
      <c r="P2284">
        <v>72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128.81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3010356</v>
      </c>
      <c r="B2285">
        <v>1</v>
      </c>
      <c r="C2285" t="s">
        <v>106</v>
      </c>
      <c r="D2285" t="s">
        <v>120</v>
      </c>
      <c r="E2285" t="s">
        <v>140</v>
      </c>
      <c r="F2285" t="s">
        <v>6752</v>
      </c>
      <c r="G2285" t="s">
        <v>142</v>
      </c>
      <c r="H2285" t="s">
        <v>61</v>
      </c>
      <c r="I2285" t="s">
        <v>129</v>
      </c>
      <c r="J2285" t="s">
        <v>130</v>
      </c>
      <c r="K2285" t="s">
        <v>131</v>
      </c>
      <c r="L2285" t="s">
        <v>6753</v>
      </c>
      <c r="M2285" t="s">
        <v>6754</v>
      </c>
      <c r="N2285">
        <v>1.4750000000000001</v>
      </c>
      <c r="O2285">
        <v>0</v>
      </c>
      <c r="P2285">
        <v>20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29.49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3009696</v>
      </c>
      <c r="B2286">
        <v>1</v>
      </c>
      <c r="C2286" t="s">
        <v>106</v>
      </c>
      <c r="D2286" t="s">
        <v>119</v>
      </c>
      <c r="E2286" t="s">
        <v>134</v>
      </c>
      <c r="F2286" t="s">
        <v>6755</v>
      </c>
      <c r="G2286" t="s">
        <v>128</v>
      </c>
      <c r="H2286" t="s">
        <v>58</v>
      </c>
      <c r="I2286" t="s">
        <v>129</v>
      </c>
      <c r="J2286" t="s">
        <v>130</v>
      </c>
      <c r="K2286" t="s">
        <v>131</v>
      </c>
      <c r="L2286" t="s">
        <v>6756</v>
      </c>
      <c r="M2286" t="s">
        <v>6757</v>
      </c>
      <c r="N2286">
        <v>0.99</v>
      </c>
      <c r="O2286">
        <v>12</v>
      </c>
      <c r="P2286">
        <v>47</v>
      </c>
      <c r="Q2286">
        <v>0</v>
      </c>
      <c r="R2286">
        <v>0</v>
      </c>
      <c r="S2286">
        <v>0</v>
      </c>
      <c r="T2286">
        <v>0</v>
      </c>
      <c r="U2286">
        <v>11.88</v>
      </c>
      <c r="V2286">
        <v>46.54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3006930</v>
      </c>
      <c r="B2287">
        <v>1</v>
      </c>
      <c r="C2287" t="s">
        <v>106</v>
      </c>
      <c r="D2287" t="s">
        <v>115</v>
      </c>
      <c r="E2287" t="s">
        <v>153</v>
      </c>
      <c r="F2287" t="s">
        <v>6758</v>
      </c>
      <c r="G2287" t="s">
        <v>136</v>
      </c>
      <c r="H2287" t="s">
        <v>58</v>
      </c>
      <c r="I2287" t="s">
        <v>129</v>
      </c>
      <c r="J2287" t="s">
        <v>130</v>
      </c>
      <c r="K2287" t="s">
        <v>137</v>
      </c>
      <c r="L2287" t="s">
        <v>6759</v>
      </c>
      <c r="M2287" t="s">
        <v>6760</v>
      </c>
      <c r="N2287">
        <v>1.339</v>
      </c>
      <c r="O2287">
        <v>23</v>
      </c>
      <c r="P2287">
        <v>31</v>
      </c>
      <c r="Q2287">
        <v>0</v>
      </c>
      <c r="R2287">
        <v>0</v>
      </c>
      <c r="S2287">
        <v>0</v>
      </c>
      <c r="T2287">
        <v>0</v>
      </c>
      <c r="U2287">
        <v>30.79</v>
      </c>
      <c r="V2287">
        <v>41.5</v>
      </c>
      <c r="W2287">
        <v>0</v>
      </c>
      <c r="X2287">
        <v>0</v>
      </c>
      <c r="Y2287">
        <v>0</v>
      </c>
      <c r="Z2287">
        <v>0</v>
      </c>
    </row>
    <row r="2288" spans="1:26" x14ac:dyDescent="0.3">
      <c r="A2288">
        <v>3010102</v>
      </c>
      <c r="B2288">
        <v>2</v>
      </c>
      <c r="C2288" t="s">
        <v>106</v>
      </c>
      <c r="D2288" t="s">
        <v>105</v>
      </c>
      <c r="E2288" t="s">
        <v>221</v>
      </c>
      <c r="F2288" t="s">
        <v>6761</v>
      </c>
      <c r="G2288" t="s">
        <v>161</v>
      </c>
      <c r="H2288" t="s">
        <v>58</v>
      </c>
      <c r="I2288" t="s">
        <v>129</v>
      </c>
      <c r="J2288" t="s">
        <v>130</v>
      </c>
      <c r="K2288" t="s">
        <v>131</v>
      </c>
      <c r="L2288" t="s">
        <v>6762</v>
      </c>
      <c r="M2288" t="s">
        <v>6763</v>
      </c>
      <c r="N2288">
        <v>1.8080000000000001</v>
      </c>
      <c r="O2288">
        <v>0</v>
      </c>
      <c r="P2288">
        <v>0</v>
      </c>
      <c r="Q2288">
        <v>13</v>
      </c>
      <c r="R2288">
        <v>93</v>
      </c>
      <c r="S2288">
        <v>0</v>
      </c>
      <c r="T2288">
        <v>0</v>
      </c>
      <c r="U2288">
        <v>0</v>
      </c>
      <c r="V2288">
        <v>0</v>
      </c>
      <c r="W2288">
        <v>23.5</v>
      </c>
      <c r="X2288">
        <v>168.15</v>
      </c>
      <c r="Y2288">
        <v>0</v>
      </c>
      <c r="Z2288">
        <v>0</v>
      </c>
    </row>
    <row r="2289" spans="1:26" x14ac:dyDescent="0.3">
      <c r="A2289">
        <v>3009385</v>
      </c>
      <c r="B2289">
        <v>1</v>
      </c>
      <c r="C2289" t="s">
        <v>75</v>
      </c>
      <c r="D2289" t="s">
        <v>96</v>
      </c>
      <c r="E2289" t="s">
        <v>145</v>
      </c>
      <c r="F2289" t="s">
        <v>6764</v>
      </c>
      <c r="G2289" t="s">
        <v>147</v>
      </c>
      <c r="H2289" t="s">
        <v>61</v>
      </c>
      <c r="I2289" t="s">
        <v>129</v>
      </c>
      <c r="J2289" t="s">
        <v>130</v>
      </c>
      <c r="K2289" t="s">
        <v>131</v>
      </c>
      <c r="L2289" t="s">
        <v>6765</v>
      </c>
      <c r="M2289" t="s">
        <v>6766</v>
      </c>
      <c r="N2289">
        <v>1.0309999999999999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1.03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3005879</v>
      </c>
      <c r="B2290">
        <v>1</v>
      </c>
      <c r="C2290" t="s">
        <v>75</v>
      </c>
      <c r="D2290" t="s">
        <v>91</v>
      </c>
      <c r="E2290" t="s">
        <v>164</v>
      </c>
      <c r="F2290" t="s">
        <v>5010</v>
      </c>
      <c r="G2290" t="s">
        <v>142</v>
      </c>
      <c r="H2290" t="s">
        <v>61</v>
      </c>
      <c r="I2290" t="s">
        <v>129</v>
      </c>
      <c r="J2290" t="s">
        <v>130</v>
      </c>
      <c r="K2290" t="s">
        <v>131</v>
      </c>
      <c r="L2290" t="s">
        <v>6767</v>
      </c>
      <c r="M2290" t="s">
        <v>6768</v>
      </c>
      <c r="N2290">
        <v>1.544</v>
      </c>
      <c r="O2290">
        <v>0</v>
      </c>
      <c r="P2290">
        <v>157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242.35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3012135</v>
      </c>
      <c r="B2291">
        <v>1</v>
      </c>
      <c r="C2291" t="s">
        <v>75</v>
      </c>
      <c r="D2291" t="s">
        <v>90</v>
      </c>
      <c r="E2291" t="s">
        <v>140</v>
      </c>
      <c r="F2291" t="s">
        <v>6769</v>
      </c>
      <c r="G2291" t="s">
        <v>142</v>
      </c>
      <c r="H2291" t="s">
        <v>61</v>
      </c>
      <c r="I2291" t="s">
        <v>129</v>
      </c>
      <c r="J2291" t="s">
        <v>130</v>
      </c>
      <c r="K2291" t="s">
        <v>131</v>
      </c>
      <c r="L2291" t="s">
        <v>6770</v>
      </c>
      <c r="M2291" t="s">
        <v>6771</v>
      </c>
      <c r="N2291">
        <v>0.60599999999999998</v>
      </c>
      <c r="O2291">
        <v>0</v>
      </c>
      <c r="P2291">
        <v>0</v>
      </c>
      <c r="Q2291">
        <v>0</v>
      </c>
      <c r="R2291">
        <v>12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7.27</v>
      </c>
      <c r="Y2291">
        <v>0</v>
      </c>
      <c r="Z2291">
        <v>0</v>
      </c>
    </row>
    <row r="2292" spans="1:26" x14ac:dyDescent="0.3">
      <c r="A2292">
        <v>3005970</v>
      </c>
      <c r="B2292">
        <v>1</v>
      </c>
      <c r="C2292" t="s">
        <v>106</v>
      </c>
      <c r="D2292" t="s">
        <v>118</v>
      </c>
      <c r="E2292" t="s">
        <v>126</v>
      </c>
      <c r="F2292" t="s">
        <v>6772</v>
      </c>
      <c r="G2292" t="s">
        <v>128</v>
      </c>
      <c r="H2292" t="s">
        <v>58</v>
      </c>
      <c r="I2292" t="s">
        <v>129</v>
      </c>
      <c r="J2292" t="s">
        <v>130</v>
      </c>
      <c r="K2292" t="s">
        <v>131</v>
      </c>
      <c r="L2292" t="s">
        <v>6773</v>
      </c>
      <c r="M2292" t="s">
        <v>6774</v>
      </c>
      <c r="N2292">
        <v>0.36499999999999999</v>
      </c>
      <c r="O2292">
        <v>0</v>
      </c>
      <c r="P2292">
        <v>0</v>
      </c>
      <c r="Q2292">
        <v>3</v>
      </c>
      <c r="R2292">
        <v>278</v>
      </c>
      <c r="S2292">
        <v>3</v>
      </c>
      <c r="T2292">
        <v>316</v>
      </c>
      <c r="U2292">
        <v>0</v>
      </c>
      <c r="V2292">
        <v>0</v>
      </c>
      <c r="W2292">
        <v>1.0900000000000001</v>
      </c>
      <c r="X2292">
        <v>101.39</v>
      </c>
      <c r="Y2292">
        <v>1.0900000000000001</v>
      </c>
      <c r="Z2292">
        <v>115.25</v>
      </c>
    </row>
    <row r="2293" spans="1:26" x14ac:dyDescent="0.3">
      <c r="A2293">
        <v>3008801</v>
      </c>
      <c r="B2293">
        <v>1</v>
      </c>
      <c r="C2293" t="s">
        <v>75</v>
      </c>
      <c r="D2293" t="s">
        <v>83</v>
      </c>
      <c r="E2293" t="s">
        <v>145</v>
      </c>
      <c r="F2293" t="s">
        <v>6775</v>
      </c>
      <c r="G2293" t="s">
        <v>147</v>
      </c>
      <c r="H2293" t="s">
        <v>61</v>
      </c>
      <c r="I2293" t="s">
        <v>129</v>
      </c>
      <c r="J2293" t="s">
        <v>130</v>
      </c>
      <c r="K2293" t="s">
        <v>131</v>
      </c>
      <c r="L2293" t="s">
        <v>6776</v>
      </c>
      <c r="M2293" t="s">
        <v>6777</v>
      </c>
      <c r="N2293">
        <v>1.5489999999999999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1.55</v>
      </c>
    </row>
    <row r="2294" spans="1:26" x14ac:dyDescent="0.3">
      <c r="A2294">
        <v>3005787</v>
      </c>
      <c r="B2294">
        <v>1</v>
      </c>
      <c r="C2294" t="s">
        <v>75</v>
      </c>
      <c r="D2294" t="s">
        <v>81</v>
      </c>
      <c r="E2294" t="s">
        <v>140</v>
      </c>
      <c r="F2294" t="s">
        <v>202</v>
      </c>
      <c r="G2294" t="s">
        <v>166</v>
      </c>
      <c r="H2294" t="s">
        <v>61</v>
      </c>
      <c r="I2294" t="s">
        <v>129</v>
      </c>
      <c r="J2294" t="s">
        <v>130</v>
      </c>
      <c r="K2294" t="s">
        <v>131</v>
      </c>
      <c r="L2294" t="s">
        <v>6778</v>
      </c>
      <c r="M2294" t="s">
        <v>6779</v>
      </c>
      <c r="N2294">
        <v>3.5910000000000002</v>
      </c>
      <c r="O2294">
        <v>0</v>
      </c>
      <c r="P2294">
        <v>32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114.93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3005743</v>
      </c>
      <c r="B2295">
        <v>1</v>
      </c>
      <c r="C2295" t="s">
        <v>75</v>
      </c>
      <c r="D2295" t="s">
        <v>91</v>
      </c>
      <c r="E2295" t="s">
        <v>145</v>
      </c>
      <c r="F2295" t="s">
        <v>536</v>
      </c>
      <c r="G2295" t="s">
        <v>256</v>
      </c>
      <c r="H2295" t="s">
        <v>61</v>
      </c>
      <c r="I2295" t="s">
        <v>129</v>
      </c>
      <c r="J2295" t="s">
        <v>130</v>
      </c>
      <c r="K2295" t="s">
        <v>131</v>
      </c>
      <c r="L2295" t="s">
        <v>6780</v>
      </c>
      <c r="M2295" t="s">
        <v>6781</v>
      </c>
      <c r="N2295">
        <v>5.5170000000000003</v>
      </c>
      <c r="O2295">
        <v>0</v>
      </c>
      <c r="P2295">
        <v>10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55.17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3010308</v>
      </c>
      <c r="B2296">
        <v>1</v>
      </c>
      <c r="C2296" t="s">
        <v>75</v>
      </c>
      <c r="D2296" t="s">
        <v>82</v>
      </c>
      <c r="E2296" t="s">
        <v>153</v>
      </c>
      <c r="F2296" t="s">
        <v>6782</v>
      </c>
      <c r="G2296" t="s">
        <v>136</v>
      </c>
      <c r="H2296" t="s">
        <v>58</v>
      </c>
      <c r="I2296" t="s">
        <v>129</v>
      </c>
      <c r="J2296" t="s">
        <v>130</v>
      </c>
      <c r="K2296" t="s">
        <v>137</v>
      </c>
      <c r="L2296" t="s">
        <v>6783</v>
      </c>
      <c r="M2296" t="s">
        <v>6784</v>
      </c>
      <c r="N2296">
        <v>0.54900000000000004</v>
      </c>
      <c r="O2296">
        <v>12</v>
      </c>
      <c r="P2296">
        <v>1791</v>
      </c>
      <c r="Q2296">
        <v>0</v>
      </c>
      <c r="R2296">
        <v>0</v>
      </c>
      <c r="S2296">
        <v>0</v>
      </c>
      <c r="T2296">
        <v>0</v>
      </c>
      <c r="U2296">
        <v>6.59</v>
      </c>
      <c r="V2296">
        <v>983.56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3012152</v>
      </c>
      <c r="B2297">
        <v>1</v>
      </c>
      <c r="C2297" t="s">
        <v>106</v>
      </c>
      <c r="D2297" t="s">
        <v>120</v>
      </c>
      <c r="E2297" t="s">
        <v>164</v>
      </c>
      <c r="F2297" t="s">
        <v>2338</v>
      </c>
      <c r="G2297" t="s">
        <v>452</v>
      </c>
      <c r="H2297" t="s">
        <v>61</v>
      </c>
      <c r="I2297" t="s">
        <v>129</v>
      </c>
      <c r="J2297" t="s">
        <v>130</v>
      </c>
      <c r="K2297" t="s">
        <v>131</v>
      </c>
      <c r="L2297" t="s">
        <v>6785</v>
      </c>
      <c r="M2297" t="s">
        <v>6786</v>
      </c>
      <c r="N2297">
        <v>2.4209999999999998</v>
      </c>
      <c r="O2297">
        <v>0</v>
      </c>
      <c r="P2297">
        <v>91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220.29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3010459</v>
      </c>
      <c r="B2298">
        <v>1</v>
      </c>
      <c r="C2298" t="s">
        <v>75</v>
      </c>
      <c r="D2298" t="s">
        <v>83</v>
      </c>
      <c r="E2298" t="s">
        <v>140</v>
      </c>
      <c r="F2298" t="s">
        <v>6787</v>
      </c>
      <c r="G2298" t="s">
        <v>854</v>
      </c>
      <c r="H2298" t="s">
        <v>61</v>
      </c>
      <c r="I2298" t="s">
        <v>129</v>
      </c>
      <c r="J2298" t="s">
        <v>130</v>
      </c>
      <c r="K2298" t="s">
        <v>131</v>
      </c>
      <c r="L2298" t="s">
        <v>6788</v>
      </c>
      <c r="M2298" t="s">
        <v>6789</v>
      </c>
      <c r="N2298">
        <v>0.623</v>
      </c>
      <c r="O2298">
        <v>0</v>
      </c>
      <c r="P2298">
        <v>0</v>
      </c>
      <c r="Q2298">
        <v>0</v>
      </c>
      <c r="R2298">
        <v>43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26.78</v>
      </c>
      <c r="Y2298">
        <v>0</v>
      </c>
      <c r="Z2298">
        <v>0</v>
      </c>
    </row>
    <row r="2299" spans="1:26" x14ac:dyDescent="0.3">
      <c r="A2299">
        <v>3009346</v>
      </c>
      <c r="B2299">
        <v>1</v>
      </c>
      <c r="C2299" t="s">
        <v>75</v>
      </c>
      <c r="D2299" t="s">
        <v>95</v>
      </c>
      <c r="E2299" t="s">
        <v>169</v>
      </c>
      <c r="F2299" t="s">
        <v>6790</v>
      </c>
      <c r="G2299" t="s">
        <v>166</v>
      </c>
      <c r="H2299" t="s">
        <v>61</v>
      </c>
      <c r="I2299" t="s">
        <v>129</v>
      </c>
      <c r="J2299" t="s">
        <v>130</v>
      </c>
      <c r="K2299" t="s">
        <v>131</v>
      </c>
      <c r="L2299" t="s">
        <v>6791</v>
      </c>
      <c r="M2299" t="s">
        <v>6792</v>
      </c>
      <c r="N2299">
        <v>0.435</v>
      </c>
      <c r="O2299">
        <v>0</v>
      </c>
      <c r="P2299">
        <v>320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139.32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3009905</v>
      </c>
      <c r="B2300">
        <v>1</v>
      </c>
      <c r="C2300" t="s">
        <v>75</v>
      </c>
      <c r="D2300" t="s">
        <v>76</v>
      </c>
      <c r="E2300" t="s">
        <v>140</v>
      </c>
      <c r="F2300" t="s">
        <v>6793</v>
      </c>
      <c r="G2300" t="s">
        <v>142</v>
      </c>
      <c r="H2300" t="s">
        <v>61</v>
      </c>
      <c r="I2300" t="s">
        <v>129</v>
      </c>
      <c r="J2300" t="s">
        <v>130</v>
      </c>
      <c r="K2300" t="s">
        <v>131</v>
      </c>
      <c r="L2300" t="s">
        <v>6794</v>
      </c>
      <c r="M2300" t="s">
        <v>6795</v>
      </c>
      <c r="N2300">
        <v>1.7849999999999999</v>
      </c>
      <c r="O2300">
        <v>0</v>
      </c>
      <c r="P2300">
        <v>2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3.57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3012660</v>
      </c>
      <c r="B2301">
        <v>1</v>
      </c>
      <c r="C2301" t="s">
        <v>106</v>
      </c>
      <c r="D2301" t="s">
        <v>117</v>
      </c>
      <c r="E2301" t="s">
        <v>169</v>
      </c>
      <c r="F2301" t="s">
        <v>4895</v>
      </c>
      <c r="G2301" t="s">
        <v>171</v>
      </c>
      <c r="H2301" t="s">
        <v>61</v>
      </c>
      <c r="I2301" t="s">
        <v>129</v>
      </c>
      <c r="J2301" t="s">
        <v>130</v>
      </c>
      <c r="K2301" t="s">
        <v>131</v>
      </c>
      <c r="L2301" t="s">
        <v>6796</v>
      </c>
      <c r="M2301" t="s">
        <v>6797</v>
      </c>
      <c r="N2301">
        <v>3.3690000000000002</v>
      </c>
      <c r="O2301">
        <v>0</v>
      </c>
      <c r="P2301">
        <v>119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400.92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3010339</v>
      </c>
      <c r="B2302">
        <v>1</v>
      </c>
      <c r="C2302" t="s">
        <v>75</v>
      </c>
      <c r="D2302" t="s">
        <v>93</v>
      </c>
      <c r="E2302" t="s">
        <v>126</v>
      </c>
      <c r="F2302" t="s">
        <v>6798</v>
      </c>
      <c r="G2302" t="s">
        <v>128</v>
      </c>
      <c r="H2302" t="s">
        <v>58</v>
      </c>
      <c r="I2302" t="s">
        <v>129</v>
      </c>
      <c r="J2302" t="s">
        <v>130</v>
      </c>
      <c r="K2302" t="s">
        <v>131</v>
      </c>
      <c r="L2302" t="s">
        <v>6799</v>
      </c>
      <c r="M2302" t="s">
        <v>6800</v>
      </c>
      <c r="N2302">
        <v>1.5309999999999999</v>
      </c>
      <c r="O2302">
        <v>0</v>
      </c>
      <c r="P2302">
        <v>24</v>
      </c>
      <c r="Q2302">
        <v>40</v>
      </c>
      <c r="R2302">
        <v>574</v>
      </c>
      <c r="S2302">
        <v>0</v>
      </c>
      <c r="T2302">
        <v>0</v>
      </c>
      <c r="U2302">
        <v>0</v>
      </c>
      <c r="V2302">
        <v>36.729999999999997</v>
      </c>
      <c r="W2302">
        <v>61.22</v>
      </c>
      <c r="X2302">
        <v>878.54</v>
      </c>
      <c r="Y2302">
        <v>0</v>
      </c>
      <c r="Z2302">
        <v>0</v>
      </c>
    </row>
    <row r="2303" spans="1:26" x14ac:dyDescent="0.3">
      <c r="A2303">
        <v>3005964</v>
      </c>
      <c r="B2303">
        <v>1</v>
      </c>
      <c r="C2303" t="s">
        <v>106</v>
      </c>
      <c r="D2303" t="s">
        <v>111</v>
      </c>
      <c r="E2303" t="s">
        <v>153</v>
      </c>
      <c r="F2303" t="s">
        <v>6801</v>
      </c>
      <c r="G2303" t="s">
        <v>196</v>
      </c>
      <c r="H2303" t="s">
        <v>58</v>
      </c>
      <c r="I2303" t="s">
        <v>129</v>
      </c>
      <c r="J2303" t="s">
        <v>130</v>
      </c>
      <c r="K2303" t="s">
        <v>131</v>
      </c>
      <c r="L2303" t="s">
        <v>6802</v>
      </c>
      <c r="M2303" t="s">
        <v>6803</v>
      </c>
      <c r="N2303">
        <v>0.50700000000000001</v>
      </c>
      <c r="O2303">
        <v>0</v>
      </c>
      <c r="P2303">
        <v>0</v>
      </c>
      <c r="Q2303">
        <v>0</v>
      </c>
      <c r="R2303">
        <v>0</v>
      </c>
      <c r="S2303">
        <v>1</v>
      </c>
      <c r="T2303">
        <v>157</v>
      </c>
      <c r="U2303">
        <v>0</v>
      </c>
      <c r="V2303">
        <v>0</v>
      </c>
      <c r="W2303">
        <v>0</v>
      </c>
      <c r="X2303">
        <v>0</v>
      </c>
      <c r="Y2303">
        <v>0.51</v>
      </c>
      <c r="Z2303">
        <v>79.540000000000006</v>
      </c>
    </row>
    <row r="2304" spans="1:26" x14ac:dyDescent="0.3">
      <c r="A2304">
        <v>3012070</v>
      </c>
      <c r="B2304">
        <v>1</v>
      </c>
      <c r="C2304" t="s">
        <v>75</v>
      </c>
      <c r="D2304" t="s">
        <v>83</v>
      </c>
      <c r="E2304" t="s">
        <v>140</v>
      </c>
      <c r="F2304" t="s">
        <v>6804</v>
      </c>
      <c r="G2304" t="s">
        <v>142</v>
      </c>
      <c r="H2304" t="s">
        <v>61</v>
      </c>
      <c r="I2304" t="s">
        <v>129</v>
      </c>
      <c r="J2304" t="s">
        <v>130</v>
      </c>
      <c r="K2304" t="s">
        <v>131</v>
      </c>
      <c r="L2304" t="s">
        <v>6805</v>
      </c>
      <c r="M2304" t="s">
        <v>6806</v>
      </c>
      <c r="N2304">
        <v>6.6029999999999998</v>
      </c>
      <c r="O2304">
        <v>0</v>
      </c>
      <c r="P2304">
        <v>0</v>
      </c>
      <c r="Q2304">
        <v>0</v>
      </c>
      <c r="R2304">
        <v>57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376.35</v>
      </c>
      <c r="Y2304">
        <v>0</v>
      </c>
      <c r="Z2304">
        <v>0</v>
      </c>
    </row>
    <row r="2305" spans="1:26" x14ac:dyDescent="0.3">
      <c r="A2305">
        <v>3005852</v>
      </c>
      <c r="B2305">
        <v>1</v>
      </c>
      <c r="C2305" t="s">
        <v>75</v>
      </c>
      <c r="D2305" t="s">
        <v>89</v>
      </c>
      <c r="E2305" t="s">
        <v>169</v>
      </c>
      <c r="F2305" t="s">
        <v>6807</v>
      </c>
      <c r="G2305" t="s">
        <v>161</v>
      </c>
      <c r="H2305" t="s">
        <v>61</v>
      </c>
      <c r="I2305" t="s">
        <v>129</v>
      </c>
      <c r="J2305" t="s">
        <v>130</v>
      </c>
      <c r="K2305" t="s">
        <v>131</v>
      </c>
      <c r="L2305" t="s">
        <v>6808</v>
      </c>
      <c r="M2305" t="s">
        <v>6809</v>
      </c>
      <c r="N2305">
        <v>0.184</v>
      </c>
      <c r="O2305">
        <v>0</v>
      </c>
      <c r="P2305">
        <v>362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66.47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3005890</v>
      </c>
      <c r="B2306">
        <v>1</v>
      </c>
      <c r="C2306" t="s">
        <v>75</v>
      </c>
      <c r="D2306" t="s">
        <v>89</v>
      </c>
      <c r="E2306" t="s">
        <v>169</v>
      </c>
      <c r="F2306" t="s">
        <v>4411</v>
      </c>
      <c r="G2306" t="s">
        <v>171</v>
      </c>
      <c r="H2306" t="s">
        <v>61</v>
      </c>
      <c r="I2306" t="s">
        <v>129</v>
      </c>
      <c r="J2306" t="s">
        <v>130</v>
      </c>
      <c r="K2306" t="s">
        <v>131</v>
      </c>
      <c r="L2306" t="s">
        <v>6810</v>
      </c>
      <c r="M2306" t="s">
        <v>6811</v>
      </c>
      <c r="N2306">
        <v>3.2639999999999998</v>
      </c>
      <c r="O2306">
        <v>0</v>
      </c>
      <c r="P2306">
        <v>920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3003.03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3008252</v>
      </c>
      <c r="B2307">
        <v>1</v>
      </c>
      <c r="C2307" t="s">
        <v>75</v>
      </c>
      <c r="D2307" t="s">
        <v>97</v>
      </c>
      <c r="E2307" t="s">
        <v>140</v>
      </c>
      <c r="F2307" t="s">
        <v>6812</v>
      </c>
      <c r="G2307" t="s">
        <v>142</v>
      </c>
      <c r="H2307" t="s">
        <v>61</v>
      </c>
      <c r="I2307" t="s">
        <v>129</v>
      </c>
      <c r="J2307" t="s">
        <v>130</v>
      </c>
      <c r="K2307" t="s">
        <v>131</v>
      </c>
      <c r="L2307" t="s">
        <v>6813</v>
      </c>
      <c r="M2307" t="s">
        <v>6814</v>
      </c>
      <c r="N2307">
        <v>9.3819999999999997</v>
      </c>
      <c r="O2307">
        <v>0</v>
      </c>
      <c r="P2307">
        <v>3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28.15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3009380</v>
      </c>
      <c r="B2308">
        <v>1</v>
      </c>
      <c r="C2308" t="s">
        <v>106</v>
      </c>
      <c r="D2308" t="s">
        <v>117</v>
      </c>
      <c r="E2308" t="s">
        <v>153</v>
      </c>
      <c r="F2308" t="s">
        <v>3630</v>
      </c>
      <c r="G2308" t="s">
        <v>128</v>
      </c>
      <c r="H2308" t="s">
        <v>58</v>
      </c>
      <c r="I2308" t="s">
        <v>129</v>
      </c>
      <c r="J2308" t="s">
        <v>130</v>
      </c>
      <c r="K2308" t="s">
        <v>131</v>
      </c>
      <c r="L2308" t="s">
        <v>6815</v>
      </c>
      <c r="M2308" t="s">
        <v>6816</v>
      </c>
      <c r="N2308">
        <v>4.5229999999999997</v>
      </c>
      <c r="O2308">
        <v>0</v>
      </c>
      <c r="P2308">
        <v>445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2012.51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3009472</v>
      </c>
      <c r="B2309">
        <v>1</v>
      </c>
      <c r="C2309" t="s">
        <v>75</v>
      </c>
      <c r="D2309" t="s">
        <v>78</v>
      </c>
      <c r="E2309" t="s">
        <v>169</v>
      </c>
      <c r="F2309" t="s">
        <v>6817</v>
      </c>
      <c r="G2309" t="s">
        <v>161</v>
      </c>
      <c r="H2309" t="s">
        <v>61</v>
      </c>
      <c r="I2309" t="s">
        <v>129</v>
      </c>
      <c r="J2309" t="s">
        <v>130</v>
      </c>
      <c r="K2309" t="s">
        <v>131</v>
      </c>
      <c r="L2309" t="s">
        <v>6818</v>
      </c>
      <c r="M2309" t="s">
        <v>6819</v>
      </c>
      <c r="N2309">
        <v>0.47299999999999998</v>
      </c>
      <c r="O2309">
        <v>0</v>
      </c>
      <c r="P2309">
        <v>147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69.58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3009727</v>
      </c>
      <c r="B2310">
        <v>1</v>
      </c>
      <c r="C2310" t="s">
        <v>75</v>
      </c>
      <c r="D2310" t="s">
        <v>95</v>
      </c>
      <c r="E2310" t="s">
        <v>140</v>
      </c>
      <c r="F2310" t="s">
        <v>6820</v>
      </c>
      <c r="G2310" t="s">
        <v>142</v>
      </c>
      <c r="H2310" t="s">
        <v>61</v>
      </c>
      <c r="I2310" t="s">
        <v>129</v>
      </c>
      <c r="J2310" t="s">
        <v>130</v>
      </c>
      <c r="K2310" t="s">
        <v>131</v>
      </c>
      <c r="L2310" t="s">
        <v>6821</v>
      </c>
      <c r="M2310" t="s">
        <v>6822</v>
      </c>
      <c r="N2310">
        <v>2.641</v>
      </c>
      <c r="O2310">
        <v>0</v>
      </c>
      <c r="P2310">
        <v>133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351.31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3005695</v>
      </c>
      <c r="B2311">
        <v>1</v>
      </c>
      <c r="C2311" t="s">
        <v>75</v>
      </c>
      <c r="D2311" t="s">
        <v>74</v>
      </c>
      <c r="E2311" t="s">
        <v>140</v>
      </c>
      <c r="F2311" t="s">
        <v>6823</v>
      </c>
      <c r="G2311" t="s">
        <v>142</v>
      </c>
      <c r="H2311" t="s">
        <v>61</v>
      </c>
      <c r="I2311" t="s">
        <v>129</v>
      </c>
      <c r="J2311" t="s">
        <v>130</v>
      </c>
      <c r="K2311" t="s">
        <v>131</v>
      </c>
      <c r="L2311" t="s">
        <v>6824</v>
      </c>
      <c r="M2311" t="s">
        <v>6825</v>
      </c>
      <c r="N2311">
        <v>2.2210000000000001</v>
      </c>
      <c r="O2311">
        <v>0</v>
      </c>
      <c r="P2311">
        <v>120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266.56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3008762</v>
      </c>
      <c r="B2312">
        <v>1</v>
      </c>
      <c r="C2312" t="s">
        <v>75</v>
      </c>
      <c r="D2312" t="s">
        <v>90</v>
      </c>
      <c r="E2312" t="s">
        <v>153</v>
      </c>
      <c r="F2312" t="s">
        <v>6826</v>
      </c>
      <c r="G2312" t="s">
        <v>452</v>
      </c>
      <c r="H2312" t="s">
        <v>58</v>
      </c>
      <c r="I2312" t="s">
        <v>129</v>
      </c>
      <c r="J2312" t="s">
        <v>130</v>
      </c>
      <c r="K2312" t="s">
        <v>131</v>
      </c>
      <c r="L2312" t="s">
        <v>6827</v>
      </c>
      <c r="M2312" t="s">
        <v>6828</v>
      </c>
      <c r="N2312">
        <v>6.069</v>
      </c>
      <c r="O2312">
        <v>1</v>
      </c>
      <c r="P2312">
        <v>158</v>
      </c>
      <c r="Q2312">
        <v>0</v>
      </c>
      <c r="R2312">
        <v>0</v>
      </c>
      <c r="S2312">
        <v>0</v>
      </c>
      <c r="T2312">
        <v>0</v>
      </c>
      <c r="U2312">
        <v>6.07</v>
      </c>
      <c r="V2312">
        <v>958.9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3009290</v>
      </c>
      <c r="B2313">
        <v>1</v>
      </c>
      <c r="C2313" t="s">
        <v>75</v>
      </c>
      <c r="D2313" t="s">
        <v>100</v>
      </c>
      <c r="E2313" t="s">
        <v>145</v>
      </c>
      <c r="F2313" t="s">
        <v>6829</v>
      </c>
      <c r="G2313" t="s">
        <v>206</v>
      </c>
      <c r="H2313" t="s">
        <v>61</v>
      </c>
      <c r="I2313" t="s">
        <v>129</v>
      </c>
      <c r="J2313" t="s">
        <v>130</v>
      </c>
      <c r="K2313" t="s">
        <v>131</v>
      </c>
      <c r="L2313" t="s">
        <v>6830</v>
      </c>
      <c r="M2313" t="s">
        <v>6831</v>
      </c>
      <c r="N2313">
        <v>2.2090000000000001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2.21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3012019</v>
      </c>
      <c r="B2314">
        <v>1</v>
      </c>
      <c r="C2314" t="s">
        <v>75</v>
      </c>
      <c r="D2314" t="s">
        <v>93</v>
      </c>
      <c r="E2314" t="s">
        <v>153</v>
      </c>
      <c r="F2314" t="s">
        <v>6832</v>
      </c>
      <c r="G2314" t="s">
        <v>746</v>
      </c>
      <c r="H2314" t="s">
        <v>58</v>
      </c>
      <c r="I2314" t="s">
        <v>129</v>
      </c>
      <c r="J2314" t="s">
        <v>130</v>
      </c>
      <c r="K2314" t="s">
        <v>131</v>
      </c>
      <c r="L2314" t="s">
        <v>6833</v>
      </c>
      <c r="M2314" t="s">
        <v>6834</v>
      </c>
      <c r="N2314">
        <v>0.96499999999999997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33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31.85</v>
      </c>
    </row>
    <row r="2315" spans="1:26" x14ac:dyDescent="0.3">
      <c r="A2315">
        <v>3009372</v>
      </c>
      <c r="B2315">
        <v>1</v>
      </c>
      <c r="C2315" t="s">
        <v>75</v>
      </c>
      <c r="D2315" t="s">
        <v>83</v>
      </c>
      <c r="E2315" t="s">
        <v>221</v>
      </c>
      <c r="F2315" t="s">
        <v>6835</v>
      </c>
      <c r="G2315" t="s">
        <v>128</v>
      </c>
      <c r="H2315" t="s">
        <v>58</v>
      </c>
      <c r="I2315" t="s">
        <v>129</v>
      </c>
      <c r="J2315" t="s">
        <v>130</v>
      </c>
      <c r="K2315" t="s">
        <v>131</v>
      </c>
      <c r="L2315" t="s">
        <v>6836</v>
      </c>
      <c r="M2315" t="s">
        <v>6837</v>
      </c>
      <c r="N2315">
        <v>0.41599999999999998</v>
      </c>
      <c r="O2315">
        <v>0</v>
      </c>
      <c r="P2315">
        <v>0</v>
      </c>
      <c r="Q2315">
        <v>9</v>
      </c>
      <c r="R2315">
        <v>514</v>
      </c>
      <c r="S2315">
        <v>0</v>
      </c>
      <c r="T2315">
        <v>0</v>
      </c>
      <c r="U2315">
        <v>0</v>
      </c>
      <c r="V2315">
        <v>0</v>
      </c>
      <c r="W2315">
        <v>3.74</v>
      </c>
      <c r="X2315">
        <v>213.6</v>
      </c>
      <c r="Y2315">
        <v>0</v>
      </c>
      <c r="Z2315">
        <v>0</v>
      </c>
    </row>
    <row r="2316" spans="1:26" x14ac:dyDescent="0.3">
      <c r="A2316">
        <v>3008748</v>
      </c>
      <c r="B2316">
        <v>1</v>
      </c>
      <c r="C2316" t="s">
        <v>75</v>
      </c>
      <c r="D2316" t="s">
        <v>86</v>
      </c>
      <c r="E2316" t="s">
        <v>140</v>
      </c>
      <c r="F2316" t="s">
        <v>6838</v>
      </c>
      <c r="G2316" t="s">
        <v>161</v>
      </c>
      <c r="H2316" t="s">
        <v>61</v>
      </c>
      <c r="I2316" t="s">
        <v>129</v>
      </c>
      <c r="J2316" t="s">
        <v>130</v>
      </c>
      <c r="K2316" t="s">
        <v>131</v>
      </c>
      <c r="L2316" t="s">
        <v>6839</v>
      </c>
      <c r="M2316" t="s">
        <v>6840</v>
      </c>
      <c r="N2316">
        <v>0.36599999999999999</v>
      </c>
      <c r="O2316">
        <v>0</v>
      </c>
      <c r="P2316">
        <v>177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64.84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3005883</v>
      </c>
      <c r="B2317">
        <v>1</v>
      </c>
      <c r="C2317" t="s">
        <v>75</v>
      </c>
      <c r="D2317" t="s">
        <v>89</v>
      </c>
      <c r="E2317" t="s">
        <v>145</v>
      </c>
      <c r="F2317" t="s">
        <v>6841</v>
      </c>
      <c r="G2317" t="s">
        <v>256</v>
      </c>
      <c r="H2317" t="s">
        <v>61</v>
      </c>
      <c r="I2317" t="s">
        <v>129</v>
      </c>
      <c r="J2317" t="s">
        <v>130</v>
      </c>
      <c r="K2317" t="s">
        <v>131</v>
      </c>
      <c r="L2317" t="s">
        <v>6842</v>
      </c>
      <c r="M2317" t="s">
        <v>6843</v>
      </c>
      <c r="N2317">
        <v>0.71699999999999997</v>
      </c>
      <c r="O2317">
        <v>0</v>
      </c>
      <c r="P2317">
        <v>6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4.3</v>
      </c>
      <c r="W2317">
        <v>0</v>
      </c>
      <c r="X2317">
        <v>0</v>
      </c>
      <c r="Y2317">
        <v>0</v>
      </c>
      <c r="Z2317">
        <v>0</v>
      </c>
    </row>
    <row r="2318" spans="1:26" x14ac:dyDescent="0.3">
      <c r="A2318">
        <v>3005553</v>
      </c>
      <c r="B2318">
        <v>1</v>
      </c>
      <c r="C2318" t="s">
        <v>75</v>
      </c>
      <c r="D2318" t="s">
        <v>88</v>
      </c>
      <c r="E2318" t="s">
        <v>126</v>
      </c>
      <c r="F2318" t="s">
        <v>6844</v>
      </c>
      <c r="G2318" t="s">
        <v>136</v>
      </c>
      <c r="H2318" t="s">
        <v>58</v>
      </c>
      <c r="I2318" t="s">
        <v>129</v>
      </c>
      <c r="J2318" t="s">
        <v>130</v>
      </c>
      <c r="K2318" t="s">
        <v>137</v>
      </c>
      <c r="L2318" t="s">
        <v>6845</v>
      </c>
      <c r="M2318" t="s">
        <v>6846</v>
      </c>
      <c r="N2318">
        <v>2.9950000000000001</v>
      </c>
      <c r="O2318">
        <v>5</v>
      </c>
      <c r="P2318">
        <v>383</v>
      </c>
      <c r="Q2318">
        <v>0</v>
      </c>
      <c r="R2318">
        <v>0</v>
      </c>
      <c r="S2318">
        <v>0</v>
      </c>
      <c r="T2318">
        <v>0</v>
      </c>
      <c r="U2318">
        <v>14.98</v>
      </c>
      <c r="V2318">
        <v>1147.0899999999999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3005867</v>
      </c>
      <c r="B2319">
        <v>1</v>
      </c>
      <c r="C2319" t="s">
        <v>75</v>
      </c>
      <c r="D2319" t="s">
        <v>83</v>
      </c>
      <c r="E2319" t="s">
        <v>221</v>
      </c>
      <c r="F2319" t="s">
        <v>1957</v>
      </c>
      <c r="G2319" t="s">
        <v>128</v>
      </c>
      <c r="H2319" t="s">
        <v>58</v>
      </c>
      <c r="I2319" t="s">
        <v>129</v>
      </c>
      <c r="J2319" t="s">
        <v>130</v>
      </c>
      <c r="K2319" t="s">
        <v>131</v>
      </c>
      <c r="L2319" t="s">
        <v>6847</v>
      </c>
      <c r="M2319" t="s">
        <v>6848</v>
      </c>
      <c r="N2319">
        <v>0.99</v>
      </c>
      <c r="O2319">
        <v>0</v>
      </c>
      <c r="P2319">
        <v>0</v>
      </c>
      <c r="Q2319">
        <v>21</v>
      </c>
      <c r="R2319">
        <v>25</v>
      </c>
      <c r="S2319">
        <v>0</v>
      </c>
      <c r="T2319">
        <v>0</v>
      </c>
      <c r="U2319">
        <v>0</v>
      </c>
      <c r="V2319">
        <v>0</v>
      </c>
      <c r="W2319">
        <v>20.8</v>
      </c>
      <c r="X2319">
        <v>24.76</v>
      </c>
      <c r="Y2319">
        <v>0</v>
      </c>
      <c r="Z2319">
        <v>0</v>
      </c>
    </row>
    <row r="2320" spans="1:26" x14ac:dyDescent="0.3">
      <c r="A2320">
        <v>3009822</v>
      </c>
      <c r="B2320">
        <v>1</v>
      </c>
      <c r="C2320" t="s">
        <v>75</v>
      </c>
      <c r="D2320" t="s">
        <v>95</v>
      </c>
      <c r="E2320" t="s">
        <v>164</v>
      </c>
      <c r="F2320" t="s">
        <v>6849</v>
      </c>
      <c r="G2320" t="s">
        <v>185</v>
      </c>
      <c r="H2320" t="s">
        <v>61</v>
      </c>
      <c r="I2320" t="s">
        <v>129</v>
      </c>
      <c r="J2320" t="s">
        <v>130</v>
      </c>
      <c r="K2320" t="s">
        <v>131</v>
      </c>
      <c r="L2320" t="s">
        <v>6850</v>
      </c>
      <c r="M2320" t="s">
        <v>6851</v>
      </c>
      <c r="N2320">
        <v>0.92800000000000005</v>
      </c>
      <c r="O2320">
        <v>0</v>
      </c>
      <c r="P2320">
        <v>36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33.409999999999997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3012807</v>
      </c>
      <c r="B2321">
        <v>1</v>
      </c>
      <c r="C2321" t="s">
        <v>75</v>
      </c>
      <c r="D2321" t="s">
        <v>95</v>
      </c>
      <c r="E2321" t="s">
        <v>145</v>
      </c>
      <c r="F2321" t="s">
        <v>6852</v>
      </c>
      <c r="G2321" t="s">
        <v>256</v>
      </c>
      <c r="H2321" t="s">
        <v>61</v>
      </c>
      <c r="I2321" t="s">
        <v>129</v>
      </c>
      <c r="J2321" t="s">
        <v>130</v>
      </c>
      <c r="K2321" t="s">
        <v>131</v>
      </c>
      <c r="L2321" t="s">
        <v>6853</v>
      </c>
      <c r="M2321" t="s">
        <v>6854</v>
      </c>
      <c r="N2321">
        <v>3.1190000000000002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3.12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3010478</v>
      </c>
      <c r="B2322">
        <v>1</v>
      </c>
      <c r="C2322" t="s">
        <v>75</v>
      </c>
      <c r="D2322" t="s">
        <v>100</v>
      </c>
      <c r="E2322" t="s">
        <v>140</v>
      </c>
      <c r="F2322" t="s">
        <v>6855</v>
      </c>
      <c r="G2322" t="s">
        <v>166</v>
      </c>
      <c r="H2322" t="s">
        <v>61</v>
      </c>
      <c r="I2322" t="s">
        <v>129</v>
      </c>
      <c r="J2322" t="s">
        <v>130</v>
      </c>
      <c r="K2322" t="s">
        <v>131</v>
      </c>
      <c r="L2322" t="s">
        <v>6856</v>
      </c>
      <c r="M2322" t="s">
        <v>6857</v>
      </c>
      <c r="N2322">
        <v>1.6140000000000001</v>
      </c>
      <c r="O2322">
        <v>0</v>
      </c>
      <c r="P2322">
        <v>79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127.49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3005145</v>
      </c>
      <c r="B2323">
        <v>1</v>
      </c>
      <c r="C2323" t="s">
        <v>106</v>
      </c>
      <c r="D2323" t="s">
        <v>109</v>
      </c>
      <c r="E2323" t="s">
        <v>169</v>
      </c>
      <c r="F2323" t="s">
        <v>6858</v>
      </c>
      <c r="G2323" t="s">
        <v>192</v>
      </c>
      <c r="H2323" t="s">
        <v>61</v>
      </c>
      <c r="I2323" t="s">
        <v>129</v>
      </c>
      <c r="J2323" t="s">
        <v>130</v>
      </c>
      <c r="K2323" t="s">
        <v>137</v>
      </c>
      <c r="L2323" t="s">
        <v>6859</v>
      </c>
      <c r="M2323" t="s">
        <v>6860</v>
      </c>
      <c r="N2323">
        <v>5.125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45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230.63</v>
      </c>
    </row>
    <row r="2324" spans="1:26" x14ac:dyDescent="0.3">
      <c r="A2324">
        <v>3005885</v>
      </c>
      <c r="B2324">
        <v>1</v>
      </c>
      <c r="C2324" t="s">
        <v>75</v>
      </c>
      <c r="D2324" t="s">
        <v>84</v>
      </c>
      <c r="E2324" t="s">
        <v>134</v>
      </c>
      <c r="F2324" t="s">
        <v>6861</v>
      </c>
      <c r="G2324" t="s">
        <v>128</v>
      </c>
      <c r="H2324" t="s">
        <v>58</v>
      </c>
      <c r="I2324" t="s">
        <v>129</v>
      </c>
      <c r="J2324" t="s">
        <v>130</v>
      </c>
      <c r="K2324" t="s">
        <v>131</v>
      </c>
      <c r="L2324" t="s">
        <v>6862</v>
      </c>
      <c r="M2324" t="s">
        <v>4469</v>
      </c>
      <c r="N2324">
        <v>0.97499999999999998</v>
      </c>
      <c r="O2324">
        <v>4</v>
      </c>
      <c r="P2324">
        <v>8516</v>
      </c>
      <c r="Q2324">
        <v>0</v>
      </c>
      <c r="R2324">
        <v>0</v>
      </c>
      <c r="S2324">
        <v>0</v>
      </c>
      <c r="T2324">
        <v>0</v>
      </c>
      <c r="U2324">
        <v>3.9</v>
      </c>
      <c r="V2324">
        <v>8306.41</v>
      </c>
      <c r="W2324">
        <v>0</v>
      </c>
      <c r="X2324">
        <v>0</v>
      </c>
      <c r="Y2324">
        <v>0</v>
      </c>
      <c r="Z2324">
        <v>0</v>
      </c>
    </row>
    <row r="2325" spans="1:26" x14ac:dyDescent="0.3">
      <c r="A2325">
        <v>3010382</v>
      </c>
      <c r="B2325">
        <v>1</v>
      </c>
      <c r="C2325" t="s">
        <v>75</v>
      </c>
      <c r="D2325" t="s">
        <v>91</v>
      </c>
      <c r="E2325" t="s">
        <v>145</v>
      </c>
      <c r="F2325" t="s">
        <v>6863</v>
      </c>
      <c r="G2325" t="s">
        <v>206</v>
      </c>
      <c r="H2325" t="s">
        <v>61</v>
      </c>
      <c r="I2325" t="s">
        <v>129</v>
      </c>
      <c r="J2325" t="s">
        <v>130</v>
      </c>
      <c r="K2325" t="s">
        <v>131</v>
      </c>
      <c r="L2325" t="s">
        <v>6864</v>
      </c>
      <c r="M2325" t="s">
        <v>6865</v>
      </c>
      <c r="N2325">
        <v>4.8209999999999997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4.82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3005905</v>
      </c>
      <c r="B2326">
        <v>1</v>
      </c>
      <c r="C2326" t="s">
        <v>75</v>
      </c>
      <c r="D2326" t="s">
        <v>84</v>
      </c>
      <c r="E2326" t="s">
        <v>134</v>
      </c>
      <c r="F2326" t="s">
        <v>6866</v>
      </c>
      <c r="G2326" t="s">
        <v>128</v>
      </c>
      <c r="H2326" t="s">
        <v>58</v>
      </c>
      <c r="I2326" t="s">
        <v>129</v>
      </c>
      <c r="J2326" t="s">
        <v>130</v>
      </c>
      <c r="K2326" t="s">
        <v>131</v>
      </c>
      <c r="L2326" t="s">
        <v>6867</v>
      </c>
      <c r="M2326" t="s">
        <v>6868</v>
      </c>
      <c r="N2326">
        <v>7.694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7.69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3005895</v>
      </c>
      <c r="B2327">
        <v>1</v>
      </c>
      <c r="C2327" t="s">
        <v>106</v>
      </c>
      <c r="D2327" t="s">
        <v>122</v>
      </c>
      <c r="E2327" t="s">
        <v>153</v>
      </c>
      <c r="F2327" t="s">
        <v>6869</v>
      </c>
      <c r="G2327" t="s">
        <v>128</v>
      </c>
      <c r="H2327" t="s">
        <v>58</v>
      </c>
      <c r="I2327" t="s">
        <v>129</v>
      </c>
      <c r="J2327" t="s">
        <v>130</v>
      </c>
      <c r="K2327" t="s">
        <v>131</v>
      </c>
      <c r="L2327" t="s">
        <v>6870</v>
      </c>
      <c r="M2327" t="s">
        <v>6871</v>
      </c>
      <c r="N2327">
        <v>0.86599999999999999</v>
      </c>
      <c r="O2327">
        <v>0</v>
      </c>
      <c r="P2327">
        <v>6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5.2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3011417</v>
      </c>
      <c r="B2328">
        <v>1</v>
      </c>
      <c r="C2328" t="s">
        <v>106</v>
      </c>
      <c r="D2328" t="s">
        <v>116</v>
      </c>
      <c r="E2328" t="s">
        <v>145</v>
      </c>
      <c r="F2328" t="s">
        <v>6872</v>
      </c>
      <c r="G2328" t="s">
        <v>147</v>
      </c>
      <c r="H2328" t="s">
        <v>61</v>
      </c>
      <c r="I2328" t="s">
        <v>129</v>
      </c>
      <c r="J2328" t="s">
        <v>130</v>
      </c>
      <c r="K2328" t="s">
        <v>131</v>
      </c>
      <c r="L2328" t="s">
        <v>6873</v>
      </c>
      <c r="M2328" t="s">
        <v>6874</v>
      </c>
      <c r="N2328">
        <v>5.1420000000000003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1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5.14</v>
      </c>
    </row>
    <row r="2329" spans="1:26" x14ac:dyDescent="0.3">
      <c r="A2329">
        <v>3008754</v>
      </c>
      <c r="B2329">
        <v>1</v>
      </c>
      <c r="C2329" t="s">
        <v>75</v>
      </c>
      <c r="D2329" t="s">
        <v>95</v>
      </c>
      <c r="E2329" t="s">
        <v>153</v>
      </c>
      <c r="F2329" t="s">
        <v>6875</v>
      </c>
      <c r="G2329" t="s">
        <v>374</v>
      </c>
      <c r="H2329" t="s">
        <v>58</v>
      </c>
      <c r="I2329" t="s">
        <v>129</v>
      </c>
      <c r="J2329" t="s">
        <v>130</v>
      </c>
      <c r="K2329" t="s">
        <v>131</v>
      </c>
      <c r="L2329" t="s">
        <v>6876</v>
      </c>
      <c r="M2329" t="s">
        <v>6877</v>
      </c>
      <c r="N2329">
        <v>0.14699999999999999</v>
      </c>
      <c r="O2329">
        <v>3</v>
      </c>
      <c r="P2329">
        <v>1536</v>
      </c>
      <c r="Q2329">
        <v>0</v>
      </c>
      <c r="R2329">
        <v>0</v>
      </c>
      <c r="S2329">
        <v>0</v>
      </c>
      <c r="T2329">
        <v>0</v>
      </c>
      <c r="U2329">
        <v>0.44</v>
      </c>
      <c r="V2329">
        <v>226.08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3010350</v>
      </c>
      <c r="B2330">
        <v>1</v>
      </c>
      <c r="C2330" t="s">
        <v>75</v>
      </c>
      <c r="D2330" t="s">
        <v>91</v>
      </c>
      <c r="E2330" t="s">
        <v>164</v>
      </c>
      <c r="F2330" t="s">
        <v>3720</v>
      </c>
      <c r="G2330" t="s">
        <v>452</v>
      </c>
      <c r="H2330" t="s">
        <v>61</v>
      </c>
      <c r="I2330" t="s">
        <v>129</v>
      </c>
      <c r="J2330" t="s">
        <v>130</v>
      </c>
      <c r="K2330" t="s">
        <v>131</v>
      </c>
      <c r="L2330" t="s">
        <v>6878</v>
      </c>
      <c r="M2330" t="s">
        <v>6879</v>
      </c>
      <c r="N2330">
        <v>3.2650000000000001</v>
      </c>
      <c r="O2330">
        <v>0</v>
      </c>
      <c r="P2330">
        <v>115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375.53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3005887</v>
      </c>
      <c r="B2331">
        <v>1</v>
      </c>
      <c r="C2331" t="s">
        <v>75</v>
      </c>
      <c r="D2331" t="s">
        <v>83</v>
      </c>
      <c r="E2331" t="s">
        <v>221</v>
      </c>
      <c r="F2331" t="s">
        <v>1957</v>
      </c>
      <c r="G2331" t="s">
        <v>128</v>
      </c>
      <c r="H2331" t="s">
        <v>58</v>
      </c>
      <c r="I2331" t="s">
        <v>129</v>
      </c>
      <c r="J2331" t="s">
        <v>130</v>
      </c>
      <c r="K2331" t="s">
        <v>131</v>
      </c>
      <c r="L2331" t="s">
        <v>6880</v>
      </c>
      <c r="M2331" t="s">
        <v>6881</v>
      </c>
      <c r="N2331">
        <v>3.214</v>
      </c>
      <c r="O2331">
        <v>0</v>
      </c>
      <c r="P2331">
        <v>0</v>
      </c>
      <c r="Q2331">
        <v>21</v>
      </c>
      <c r="R2331">
        <v>56</v>
      </c>
      <c r="S2331">
        <v>0</v>
      </c>
      <c r="T2331">
        <v>0</v>
      </c>
      <c r="U2331">
        <v>0</v>
      </c>
      <c r="V2331">
        <v>0</v>
      </c>
      <c r="W2331">
        <v>67.5</v>
      </c>
      <c r="X2331">
        <v>179.99</v>
      </c>
      <c r="Y2331">
        <v>0</v>
      </c>
      <c r="Z2331">
        <v>0</v>
      </c>
    </row>
    <row r="2332" spans="1:26" x14ac:dyDescent="0.3">
      <c r="A2332">
        <v>3004542</v>
      </c>
      <c r="B2332">
        <v>1</v>
      </c>
      <c r="C2332" t="s">
        <v>75</v>
      </c>
      <c r="D2332" t="s">
        <v>87</v>
      </c>
      <c r="E2332" t="s">
        <v>140</v>
      </c>
      <c r="F2332" t="s">
        <v>6882</v>
      </c>
      <c r="G2332" t="s">
        <v>142</v>
      </c>
      <c r="H2332" t="s">
        <v>61</v>
      </c>
      <c r="I2332" t="s">
        <v>129</v>
      </c>
      <c r="J2332" t="s">
        <v>130</v>
      </c>
      <c r="K2332" t="s">
        <v>131</v>
      </c>
      <c r="L2332" t="s">
        <v>6883</v>
      </c>
      <c r="M2332" t="s">
        <v>6884</v>
      </c>
      <c r="N2332">
        <v>1.42</v>
      </c>
      <c r="O2332">
        <v>0</v>
      </c>
      <c r="P2332">
        <v>34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48.27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3008757</v>
      </c>
      <c r="B2333">
        <v>1</v>
      </c>
      <c r="C2333" t="s">
        <v>106</v>
      </c>
      <c r="D2333" t="s">
        <v>107</v>
      </c>
      <c r="E2333" t="s">
        <v>140</v>
      </c>
      <c r="F2333" t="s">
        <v>6885</v>
      </c>
      <c r="G2333" t="s">
        <v>142</v>
      </c>
      <c r="H2333" t="s">
        <v>61</v>
      </c>
      <c r="I2333" t="s">
        <v>129</v>
      </c>
      <c r="J2333" t="s">
        <v>130</v>
      </c>
      <c r="K2333" t="s">
        <v>131</v>
      </c>
      <c r="L2333" t="s">
        <v>6886</v>
      </c>
      <c r="M2333" t="s">
        <v>6887</v>
      </c>
      <c r="N2333">
        <v>1.673</v>
      </c>
      <c r="O2333">
        <v>0</v>
      </c>
      <c r="P2333">
        <v>69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115.47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3011278</v>
      </c>
      <c r="B2334">
        <v>1</v>
      </c>
      <c r="C2334" t="s">
        <v>106</v>
      </c>
      <c r="D2334" t="s">
        <v>115</v>
      </c>
      <c r="E2334" t="s">
        <v>140</v>
      </c>
      <c r="F2334" t="s">
        <v>6888</v>
      </c>
      <c r="G2334" t="s">
        <v>142</v>
      </c>
      <c r="H2334" t="s">
        <v>61</v>
      </c>
      <c r="I2334" t="s">
        <v>129</v>
      </c>
      <c r="J2334" t="s">
        <v>130</v>
      </c>
      <c r="K2334" t="s">
        <v>131</v>
      </c>
      <c r="L2334" t="s">
        <v>6889</v>
      </c>
      <c r="M2334" t="s">
        <v>6890</v>
      </c>
      <c r="N2334">
        <v>1.4530000000000001</v>
      </c>
      <c r="O2334">
        <v>0</v>
      </c>
      <c r="P2334">
        <v>28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40.68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3009463</v>
      </c>
      <c r="B2335">
        <v>1</v>
      </c>
      <c r="C2335" t="s">
        <v>75</v>
      </c>
      <c r="D2335" t="s">
        <v>83</v>
      </c>
      <c r="E2335" t="s">
        <v>145</v>
      </c>
      <c r="F2335" t="s">
        <v>6891</v>
      </c>
      <c r="G2335" t="s">
        <v>206</v>
      </c>
      <c r="H2335" t="s">
        <v>61</v>
      </c>
      <c r="I2335" t="s">
        <v>129</v>
      </c>
      <c r="J2335" t="s">
        <v>130</v>
      </c>
      <c r="K2335" t="s">
        <v>131</v>
      </c>
      <c r="L2335" t="s">
        <v>6892</v>
      </c>
      <c r="M2335" t="s">
        <v>6893</v>
      </c>
      <c r="N2335">
        <v>8.5120000000000005</v>
      </c>
      <c r="O2335">
        <v>0</v>
      </c>
      <c r="P2335">
        <v>0</v>
      </c>
      <c r="Q2335">
        <v>0</v>
      </c>
      <c r="R2335">
        <v>5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42.56</v>
      </c>
      <c r="Y2335">
        <v>0</v>
      </c>
      <c r="Z2335">
        <v>0</v>
      </c>
    </row>
    <row r="2336" spans="1:26" x14ac:dyDescent="0.3">
      <c r="A2336">
        <v>3009786</v>
      </c>
      <c r="B2336">
        <v>1</v>
      </c>
      <c r="C2336" t="s">
        <v>75</v>
      </c>
      <c r="D2336" t="s">
        <v>78</v>
      </c>
      <c r="E2336" t="s">
        <v>169</v>
      </c>
      <c r="F2336" t="s">
        <v>6894</v>
      </c>
      <c r="G2336" t="s">
        <v>171</v>
      </c>
      <c r="H2336" t="s">
        <v>61</v>
      </c>
      <c r="I2336" t="s">
        <v>129</v>
      </c>
      <c r="J2336" t="s">
        <v>130</v>
      </c>
      <c r="K2336" t="s">
        <v>131</v>
      </c>
      <c r="L2336" t="s">
        <v>6895</v>
      </c>
      <c r="M2336" t="s">
        <v>6896</v>
      </c>
      <c r="N2336">
        <v>2.0209999999999999</v>
      </c>
      <c r="O2336">
        <v>0</v>
      </c>
      <c r="P2336">
        <v>209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422.44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3012848</v>
      </c>
      <c r="B2337">
        <v>1</v>
      </c>
      <c r="C2337" t="s">
        <v>75</v>
      </c>
      <c r="D2337" t="s">
        <v>77</v>
      </c>
      <c r="E2337" t="s">
        <v>145</v>
      </c>
      <c r="F2337" t="s">
        <v>6897</v>
      </c>
      <c r="G2337" t="s">
        <v>147</v>
      </c>
      <c r="H2337" t="s">
        <v>61</v>
      </c>
      <c r="I2337" t="s">
        <v>129</v>
      </c>
      <c r="J2337" t="s">
        <v>130</v>
      </c>
      <c r="K2337" t="s">
        <v>131</v>
      </c>
      <c r="L2337" t="s">
        <v>6898</v>
      </c>
      <c r="M2337" t="s">
        <v>6899</v>
      </c>
      <c r="N2337">
        <v>2.1110000000000002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2.11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3010205</v>
      </c>
      <c r="B2338">
        <v>1</v>
      </c>
      <c r="C2338" t="s">
        <v>75</v>
      </c>
      <c r="D2338" t="s">
        <v>95</v>
      </c>
      <c r="E2338" t="s">
        <v>145</v>
      </c>
      <c r="F2338" t="s">
        <v>2241</v>
      </c>
      <c r="G2338" t="s">
        <v>256</v>
      </c>
      <c r="H2338" t="s">
        <v>61</v>
      </c>
      <c r="I2338" t="s">
        <v>129</v>
      </c>
      <c r="J2338" t="s">
        <v>130</v>
      </c>
      <c r="K2338" t="s">
        <v>131</v>
      </c>
      <c r="L2338" t="s">
        <v>6900</v>
      </c>
      <c r="M2338" t="s">
        <v>6901</v>
      </c>
      <c r="N2338">
        <v>2.3610000000000002</v>
      </c>
      <c r="O2338">
        <v>0</v>
      </c>
      <c r="P2338">
        <v>17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40.14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3009872</v>
      </c>
      <c r="B2339">
        <v>1</v>
      </c>
      <c r="C2339" t="s">
        <v>106</v>
      </c>
      <c r="D2339" t="s">
        <v>120</v>
      </c>
      <c r="E2339" t="s">
        <v>140</v>
      </c>
      <c r="F2339" t="s">
        <v>6902</v>
      </c>
      <c r="G2339" t="s">
        <v>142</v>
      </c>
      <c r="H2339" t="s">
        <v>61</v>
      </c>
      <c r="I2339" t="s">
        <v>129</v>
      </c>
      <c r="J2339" t="s">
        <v>130</v>
      </c>
      <c r="K2339" t="s">
        <v>131</v>
      </c>
      <c r="L2339" t="s">
        <v>6903</v>
      </c>
      <c r="M2339" t="s">
        <v>6904</v>
      </c>
      <c r="N2339">
        <v>1.212</v>
      </c>
      <c r="O2339">
        <v>0</v>
      </c>
      <c r="P2339">
        <v>6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7.27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3009879</v>
      </c>
      <c r="B2340">
        <v>1</v>
      </c>
      <c r="C2340" t="s">
        <v>75</v>
      </c>
      <c r="D2340" t="s">
        <v>102</v>
      </c>
      <c r="E2340" t="s">
        <v>145</v>
      </c>
      <c r="F2340" t="s">
        <v>6905</v>
      </c>
      <c r="G2340" t="s">
        <v>256</v>
      </c>
      <c r="H2340" t="s">
        <v>61</v>
      </c>
      <c r="I2340" t="s">
        <v>129</v>
      </c>
      <c r="J2340" t="s">
        <v>130</v>
      </c>
      <c r="K2340" t="s">
        <v>131</v>
      </c>
      <c r="L2340" t="s">
        <v>6906</v>
      </c>
      <c r="M2340" t="s">
        <v>6907</v>
      </c>
      <c r="N2340">
        <v>1.3129999999999999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1.31</v>
      </c>
    </row>
    <row r="2341" spans="1:26" x14ac:dyDescent="0.3">
      <c r="A2341">
        <v>3009606</v>
      </c>
      <c r="B2341">
        <v>1</v>
      </c>
      <c r="C2341" t="s">
        <v>106</v>
      </c>
      <c r="D2341" t="s">
        <v>122</v>
      </c>
      <c r="E2341" t="s">
        <v>145</v>
      </c>
      <c r="F2341" t="s">
        <v>6908</v>
      </c>
      <c r="G2341" t="s">
        <v>147</v>
      </c>
      <c r="H2341" t="s">
        <v>61</v>
      </c>
      <c r="I2341" t="s">
        <v>129</v>
      </c>
      <c r="J2341" t="s">
        <v>130</v>
      </c>
      <c r="K2341" t="s">
        <v>131</v>
      </c>
      <c r="L2341" t="s">
        <v>6909</v>
      </c>
      <c r="M2341" t="s">
        <v>6910</v>
      </c>
      <c r="N2341">
        <v>3.3620000000000001</v>
      </c>
      <c r="O2341">
        <v>0</v>
      </c>
      <c r="P2341">
        <v>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6.72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3005671</v>
      </c>
      <c r="B2342">
        <v>1</v>
      </c>
      <c r="C2342" t="s">
        <v>106</v>
      </c>
      <c r="D2342" t="s">
        <v>108</v>
      </c>
      <c r="E2342" t="s">
        <v>145</v>
      </c>
      <c r="F2342" t="s">
        <v>6911</v>
      </c>
      <c r="G2342" t="s">
        <v>256</v>
      </c>
      <c r="H2342" t="s">
        <v>61</v>
      </c>
      <c r="I2342" t="s">
        <v>129</v>
      </c>
      <c r="J2342" t="s">
        <v>130</v>
      </c>
      <c r="K2342" t="s">
        <v>131</v>
      </c>
      <c r="L2342" t="s">
        <v>6912</v>
      </c>
      <c r="M2342" t="s">
        <v>6913</v>
      </c>
      <c r="N2342">
        <v>1.1479999999999999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1.1499999999999999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3005954</v>
      </c>
      <c r="B2343">
        <v>1</v>
      </c>
      <c r="C2343" t="s">
        <v>75</v>
      </c>
      <c r="D2343" t="s">
        <v>81</v>
      </c>
      <c r="E2343" t="s">
        <v>164</v>
      </c>
      <c r="F2343" t="s">
        <v>6914</v>
      </c>
      <c r="G2343" t="s">
        <v>185</v>
      </c>
      <c r="H2343" t="s">
        <v>61</v>
      </c>
      <c r="I2343" t="s">
        <v>129</v>
      </c>
      <c r="J2343" t="s">
        <v>130</v>
      </c>
      <c r="K2343" t="s">
        <v>131</v>
      </c>
      <c r="L2343" t="s">
        <v>6915</v>
      </c>
      <c r="M2343" t="s">
        <v>6916</v>
      </c>
      <c r="N2343">
        <v>1.5049999999999999</v>
      </c>
      <c r="O2343">
        <v>0</v>
      </c>
      <c r="P2343">
        <v>26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39.119999999999997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3010419</v>
      </c>
      <c r="B2344">
        <v>1</v>
      </c>
      <c r="C2344" t="s">
        <v>75</v>
      </c>
      <c r="D2344" t="s">
        <v>95</v>
      </c>
      <c r="E2344" t="s">
        <v>140</v>
      </c>
      <c r="F2344" t="s">
        <v>6917</v>
      </c>
      <c r="G2344" t="s">
        <v>2284</v>
      </c>
      <c r="H2344" t="s">
        <v>61</v>
      </c>
      <c r="I2344" t="s">
        <v>129</v>
      </c>
      <c r="J2344" t="s">
        <v>59</v>
      </c>
      <c r="K2344" t="s">
        <v>131</v>
      </c>
      <c r="L2344" t="s">
        <v>6918</v>
      </c>
      <c r="M2344" t="s">
        <v>2285</v>
      </c>
      <c r="N2344">
        <v>0.57099999999999995</v>
      </c>
      <c r="O2344">
        <v>0</v>
      </c>
      <c r="P2344">
        <v>139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79.33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3010050</v>
      </c>
      <c r="B2345">
        <v>1</v>
      </c>
      <c r="C2345" t="s">
        <v>75</v>
      </c>
      <c r="D2345" t="s">
        <v>103</v>
      </c>
      <c r="E2345" t="s">
        <v>126</v>
      </c>
      <c r="F2345" t="s">
        <v>6919</v>
      </c>
      <c r="G2345" t="s">
        <v>128</v>
      </c>
      <c r="H2345" t="s">
        <v>58</v>
      </c>
      <c r="I2345" t="s">
        <v>129</v>
      </c>
      <c r="J2345" t="s">
        <v>130</v>
      </c>
      <c r="K2345" t="s">
        <v>131</v>
      </c>
      <c r="L2345" t="s">
        <v>6920</v>
      </c>
      <c r="M2345" t="s">
        <v>6921</v>
      </c>
      <c r="N2345">
        <v>1.077</v>
      </c>
      <c r="O2345">
        <v>25</v>
      </c>
      <c r="P2345">
        <v>4</v>
      </c>
      <c r="Q2345">
        <v>0</v>
      </c>
      <c r="R2345">
        <v>0</v>
      </c>
      <c r="S2345">
        <v>0</v>
      </c>
      <c r="T2345">
        <v>0</v>
      </c>
      <c r="U2345">
        <v>26.92</v>
      </c>
      <c r="V2345">
        <v>4.3099999999999996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3009474</v>
      </c>
      <c r="B2346">
        <v>1</v>
      </c>
      <c r="C2346" t="s">
        <v>75</v>
      </c>
      <c r="D2346" t="s">
        <v>95</v>
      </c>
      <c r="E2346" t="s">
        <v>164</v>
      </c>
      <c r="F2346" t="s">
        <v>1217</v>
      </c>
      <c r="G2346" t="s">
        <v>185</v>
      </c>
      <c r="H2346" t="s">
        <v>61</v>
      </c>
      <c r="I2346" t="s">
        <v>129</v>
      </c>
      <c r="J2346" t="s">
        <v>130</v>
      </c>
      <c r="K2346" t="s">
        <v>131</v>
      </c>
      <c r="L2346" t="s">
        <v>6922</v>
      </c>
      <c r="M2346" t="s">
        <v>6923</v>
      </c>
      <c r="N2346">
        <v>2.847</v>
      </c>
      <c r="O2346">
        <v>0</v>
      </c>
      <c r="P2346">
        <v>25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71.180000000000007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3003753</v>
      </c>
      <c r="B2347">
        <v>1</v>
      </c>
      <c r="C2347" t="s">
        <v>75</v>
      </c>
      <c r="D2347" t="s">
        <v>86</v>
      </c>
      <c r="E2347" t="s">
        <v>140</v>
      </c>
      <c r="F2347" t="s">
        <v>1875</v>
      </c>
      <c r="G2347" t="s">
        <v>161</v>
      </c>
      <c r="H2347" t="s">
        <v>61</v>
      </c>
      <c r="I2347" t="s">
        <v>129</v>
      </c>
      <c r="J2347" t="s">
        <v>130</v>
      </c>
      <c r="K2347" t="s">
        <v>131</v>
      </c>
      <c r="L2347" t="s">
        <v>6924</v>
      </c>
      <c r="M2347" t="s">
        <v>6925</v>
      </c>
      <c r="N2347">
        <v>0.69299999999999995</v>
      </c>
      <c r="O2347">
        <v>0</v>
      </c>
      <c r="P2347">
        <v>129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89.34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3008761</v>
      </c>
      <c r="B2348">
        <v>1</v>
      </c>
      <c r="C2348" t="s">
        <v>106</v>
      </c>
      <c r="D2348" t="s">
        <v>122</v>
      </c>
      <c r="E2348" t="s">
        <v>169</v>
      </c>
      <c r="F2348" t="s">
        <v>6926</v>
      </c>
      <c r="G2348" t="s">
        <v>161</v>
      </c>
      <c r="H2348" t="s">
        <v>61</v>
      </c>
      <c r="I2348" t="s">
        <v>129</v>
      </c>
      <c r="J2348" t="s">
        <v>130</v>
      </c>
      <c r="K2348" t="s">
        <v>131</v>
      </c>
      <c r="L2348" t="s">
        <v>6927</v>
      </c>
      <c r="M2348" t="s">
        <v>6928</v>
      </c>
      <c r="N2348">
        <v>2.5459999999999998</v>
      </c>
      <c r="O2348">
        <v>0</v>
      </c>
      <c r="P2348">
        <v>336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855.33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3005805</v>
      </c>
      <c r="B2349">
        <v>1</v>
      </c>
      <c r="C2349" t="s">
        <v>106</v>
      </c>
      <c r="D2349" t="s">
        <v>121</v>
      </c>
      <c r="E2349" t="s">
        <v>140</v>
      </c>
      <c r="F2349" t="s">
        <v>6929</v>
      </c>
      <c r="G2349" t="s">
        <v>142</v>
      </c>
      <c r="H2349" t="s">
        <v>61</v>
      </c>
      <c r="I2349" t="s">
        <v>129</v>
      </c>
      <c r="J2349" t="s">
        <v>130</v>
      </c>
      <c r="K2349" t="s">
        <v>131</v>
      </c>
      <c r="L2349" t="s">
        <v>6930</v>
      </c>
      <c r="M2349" t="s">
        <v>6931</v>
      </c>
      <c r="N2349">
        <v>1.5720000000000001</v>
      </c>
      <c r="O2349">
        <v>0</v>
      </c>
      <c r="P2349">
        <v>408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641.27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3009455</v>
      </c>
      <c r="B2350">
        <v>1</v>
      </c>
      <c r="C2350" t="s">
        <v>75</v>
      </c>
      <c r="D2350" t="s">
        <v>104</v>
      </c>
      <c r="E2350" t="s">
        <v>140</v>
      </c>
      <c r="F2350" t="s">
        <v>6932</v>
      </c>
      <c r="G2350" t="s">
        <v>142</v>
      </c>
      <c r="H2350" t="s">
        <v>61</v>
      </c>
      <c r="I2350" t="s">
        <v>129</v>
      </c>
      <c r="J2350" t="s">
        <v>130</v>
      </c>
      <c r="K2350" t="s">
        <v>131</v>
      </c>
      <c r="L2350" t="s">
        <v>6933</v>
      </c>
      <c r="M2350" t="s">
        <v>6934</v>
      </c>
      <c r="N2350">
        <v>1.077</v>
      </c>
      <c r="O2350">
        <v>0</v>
      </c>
      <c r="P2350">
        <v>17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18.3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3005811</v>
      </c>
      <c r="B2351">
        <v>2</v>
      </c>
      <c r="C2351" t="s">
        <v>106</v>
      </c>
      <c r="D2351" t="s">
        <v>122</v>
      </c>
      <c r="E2351" t="s">
        <v>169</v>
      </c>
      <c r="F2351" t="s">
        <v>6935</v>
      </c>
      <c r="G2351" t="s">
        <v>142</v>
      </c>
      <c r="H2351" t="s">
        <v>61</v>
      </c>
      <c r="I2351" t="s">
        <v>129</v>
      </c>
      <c r="J2351" t="s">
        <v>130</v>
      </c>
      <c r="K2351" t="s">
        <v>131</v>
      </c>
      <c r="L2351" t="s">
        <v>6618</v>
      </c>
      <c r="M2351" t="s">
        <v>6936</v>
      </c>
      <c r="N2351">
        <v>0.47599999999999998</v>
      </c>
      <c r="O2351">
        <v>0</v>
      </c>
      <c r="P2351">
        <v>97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46.16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3008832</v>
      </c>
      <c r="B2352">
        <v>1</v>
      </c>
      <c r="C2352" t="s">
        <v>106</v>
      </c>
      <c r="D2352" t="s">
        <v>110</v>
      </c>
      <c r="E2352" t="s">
        <v>140</v>
      </c>
      <c r="F2352" t="s">
        <v>6937</v>
      </c>
      <c r="G2352" t="s">
        <v>161</v>
      </c>
      <c r="H2352" t="s">
        <v>61</v>
      </c>
      <c r="I2352" t="s">
        <v>129</v>
      </c>
      <c r="J2352" t="s">
        <v>130</v>
      </c>
      <c r="K2352" t="s">
        <v>131</v>
      </c>
      <c r="L2352" t="s">
        <v>6938</v>
      </c>
      <c r="M2352" t="s">
        <v>6939</v>
      </c>
      <c r="N2352">
        <v>0.90900000000000003</v>
      </c>
      <c r="O2352">
        <v>0</v>
      </c>
      <c r="P2352">
        <v>0</v>
      </c>
      <c r="Q2352">
        <v>0</v>
      </c>
      <c r="R2352">
        <v>126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114.54</v>
      </c>
      <c r="Y2352">
        <v>0</v>
      </c>
      <c r="Z2352">
        <v>0</v>
      </c>
    </row>
    <row r="2353" spans="1:26" x14ac:dyDescent="0.3">
      <c r="A2353">
        <v>3005851</v>
      </c>
      <c r="B2353">
        <v>1</v>
      </c>
      <c r="C2353" t="s">
        <v>75</v>
      </c>
      <c r="D2353" t="s">
        <v>84</v>
      </c>
      <c r="E2353" t="s">
        <v>145</v>
      </c>
      <c r="F2353" t="s">
        <v>6940</v>
      </c>
      <c r="G2353" t="s">
        <v>147</v>
      </c>
      <c r="H2353" t="s">
        <v>61</v>
      </c>
      <c r="I2353" t="s">
        <v>129</v>
      </c>
      <c r="J2353" t="s">
        <v>130</v>
      </c>
      <c r="K2353" t="s">
        <v>131</v>
      </c>
      <c r="L2353" t="s">
        <v>6941</v>
      </c>
      <c r="M2353" t="s">
        <v>6942</v>
      </c>
      <c r="N2353">
        <v>3.181</v>
      </c>
      <c r="O2353">
        <v>0</v>
      </c>
      <c r="P2353">
        <v>5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15.91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3011418</v>
      </c>
      <c r="B2354">
        <v>1</v>
      </c>
      <c r="C2354" t="s">
        <v>106</v>
      </c>
      <c r="D2354" t="s">
        <v>121</v>
      </c>
      <c r="E2354" t="s">
        <v>126</v>
      </c>
      <c r="F2354" t="s">
        <v>6943</v>
      </c>
      <c r="G2354" t="s">
        <v>128</v>
      </c>
      <c r="H2354" t="s">
        <v>58</v>
      </c>
      <c r="I2354" t="s">
        <v>129</v>
      </c>
      <c r="J2354" t="s">
        <v>130</v>
      </c>
      <c r="K2354" t="s">
        <v>131</v>
      </c>
      <c r="L2354" t="s">
        <v>6944</v>
      </c>
      <c r="M2354" t="s">
        <v>6945</v>
      </c>
      <c r="N2354">
        <v>2.0710000000000002</v>
      </c>
      <c r="O2354">
        <v>124</v>
      </c>
      <c r="P2354">
        <v>51</v>
      </c>
      <c r="Q2354">
        <v>0</v>
      </c>
      <c r="R2354">
        <v>0</v>
      </c>
      <c r="S2354">
        <v>0</v>
      </c>
      <c r="T2354">
        <v>0</v>
      </c>
      <c r="U2354">
        <v>256.8</v>
      </c>
      <c r="V2354">
        <v>105.62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3009642</v>
      </c>
      <c r="B2355">
        <v>1</v>
      </c>
      <c r="C2355" t="s">
        <v>75</v>
      </c>
      <c r="D2355" t="s">
        <v>101</v>
      </c>
      <c r="E2355" t="s">
        <v>153</v>
      </c>
      <c r="F2355" t="s">
        <v>6946</v>
      </c>
      <c r="G2355" t="s">
        <v>2284</v>
      </c>
      <c r="H2355" t="s">
        <v>58</v>
      </c>
      <c r="I2355" t="s">
        <v>129</v>
      </c>
      <c r="J2355" t="s">
        <v>59</v>
      </c>
      <c r="K2355" t="s">
        <v>131</v>
      </c>
      <c r="L2355" t="s">
        <v>6947</v>
      </c>
      <c r="M2355" t="s">
        <v>6948</v>
      </c>
      <c r="N2355">
        <v>1.0760000000000001</v>
      </c>
      <c r="O2355">
        <v>0</v>
      </c>
      <c r="P2355">
        <v>8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8.61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3008808</v>
      </c>
      <c r="B2356">
        <v>1</v>
      </c>
      <c r="C2356" t="s">
        <v>75</v>
      </c>
      <c r="D2356" t="s">
        <v>89</v>
      </c>
      <c r="E2356" t="s">
        <v>169</v>
      </c>
      <c r="F2356" t="s">
        <v>6949</v>
      </c>
      <c r="G2356" t="s">
        <v>161</v>
      </c>
      <c r="H2356" t="s">
        <v>61</v>
      </c>
      <c r="I2356" t="s">
        <v>129</v>
      </c>
      <c r="J2356" t="s">
        <v>130</v>
      </c>
      <c r="K2356" t="s">
        <v>131</v>
      </c>
      <c r="L2356" t="s">
        <v>6950</v>
      </c>
      <c r="M2356" t="s">
        <v>6951</v>
      </c>
      <c r="N2356">
        <v>2.895</v>
      </c>
      <c r="O2356">
        <v>0</v>
      </c>
      <c r="P2356">
        <v>521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1508.21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3008786</v>
      </c>
      <c r="B2357">
        <v>1</v>
      </c>
      <c r="C2357" t="s">
        <v>75</v>
      </c>
      <c r="D2357" t="s">
        <v>97</v>
      </c>
      <c r="E2357" t="s">
        <v>140</v>
      </c>
      <c r="F2357" t="s">
        <v>6952</v>
      </c>
      <c r="G2357" t="s">
        <v>2201</v>
      </c>
      <c r="H2357" t="s">
        <v>61</v>
      </c>
      <c r="I2357" t="s">
        <v>129</v>
      </c>
      <c r="J2357" t="s">
        <v>130</v>
      </c>
      <c r="K2357" t="s">
        <v>131</v>
      </c>
      <c r="L2357" t="s">
        <v>6953</v>
      </c>
      <c r="M2357" t="s">
        <v>6954</v>
      </c>
      <c r="N2357">
        <v>2.5710000000000002</v>
      </c>
      <c r="O2357">
        <v>0</v>
      </c>
      <c r="P2357">
        <v>218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560.37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3008768</v>
      </c>
      <c r="B2358">
        <v>1</v>
      </c>
      <c r="C2358" t="s">
        <v>75</v>
      </c>
      <c r="D2358" t="s">
        <v>94</v>
      </c>
      <c r="E2358" t="s">
        <v>221</v>
      </c>
      <c r="F2358" t="s">
        <v>6955</v>
      </c>
      <c r="G2358" t="s">
        <v>128</v>
      </c>
      <c r="H2358" t="s">
        <v>58</v>
      </c>
      <c r="I2358" t="s">
        <v>129</v>
      </c>
      <c r="J2358" t="s">
        <v>130</v>
      </c>
      <c r="K2358" t="s">
        <v>131</v>
      </c>
      <c r="L2358" t="s">
        <v>6956</v>
      </c>
      <c r="M2358" t="s">
        <v>6957</v>
      </c>
      <c r="N2358">
        <v>0.71099999999999997</v>
      </c>
      <c r="O2358">
        <v>0</v>
      </c>
      <c r="P2358">
        <v>0</v>
      </c>
      <c r="Q2358">
        <v>3</v>
      </c>
      <c r="R2358">
        <v>12</v>
      </c>
      <c r="S2358">
        <v>2</v>
      </c>
      <c r="T2358">
        <v>0</v>
      </c>
      <c r="U2358">
        <v>0</v>
      </c>
      <c r="V2358">
        <v>0</v>
      </c>
      <c r="W2358">
        <v>2.13</v>
      </c>
      <c r="X2358">
        <v>8.5299999999999994</v>
      </c>
      <c r="Y2358">
        <v>1.42</v>
      </c>
      <c r="Z2358">
        <v>0</v>
      </c>
    </row>
    <row r="2359" spans="1:26" x14ac:dyDescent="0.3">
      <c r="A2359">
        <v>3005298</v>
      </c>
      <c r="B2359">
        <v>1</v>
      </c>
      <c r="C2359" t="s">
        <v>75</v>
      </c>
      <c r="D2359" t="s">
        <v>83</v>
      </c>
      <c r="E2359" t="s">
        <v>153</v>
      </c>
      <c r="F2359" t="s">
        <v>6958</v>
      </c>
      <c r="G2359" t="s">
        <v>136</v>
      </c>
      <c r="H2359" t="s">
        <v>58</v>
      </c>
      <c r="I2359" t="s">
        <v>129</v>
      </c>
      <c r="J2359" t="s">
        <v>130</v>
      </c>
      <c r="K2359" t="s">
        <v>137</v>
      </c>
      <c r="L2359" t="s">
        <v>6959</v>
      </c>
      <c r="M2359" t="s">
        <v>6960</v>
      </c>
      <c r="N2359">
        <v>3.3530000000000002</v>
      </c>
      <c r="O2359">
        <v>0</v>
      </c>
      <c r="P2359">
        <v>0</v>
      </c>
      <c r="Q2359">
        <v>4</v>
      </c>
      <c r="R2359">
        <v>283</v>
      </c>
      <c r="S2359">
        <v>0</v>
      </c>
      <c r="T2359">
        <v>0</v>
      </c>
      <c r="U2359">
        <v>0</v>
      </c>
      <c r="V2359">
        <v>0</v>
      </c>
      <c r="W2359">
        <v>13.41</v>
      </c>
      <c r="X2359">
        <v>948.76</v>
      </c>
      <c r="Y2359">
        <v>0</v>
      </c>
      <c r="Z2359">
        <v>0</v>
      </c>
    </row>
    <row r="2360" spans="1:26" x14ac:dyDescent="0.3">
      <c r="A2360">
        <v>3005923</v>
      </c>
      <c r="B2360">
        <v>1</v>
      </c>
      <c r="C2360" t="s">
        <v>75</v>
      </c>
      <c r="D2360" t="s">
        <v>103</v>
      </c>
      <c r="E2360" t="s">
        <v>126</v>
      </c>
      <c r="F2360" t="s">
        <v>6919</v>
      </c>
      <c r="G2360" t="s">
        <v>128</v>
      </c>
      <c r="H2360" t="s">
        <v>58</v>
      </c>
      <c r="I2360" t="s">
        <v>129</v>
      </c>
      <c r="J2360" t="s">
        <v>130</v>
      </c>
      <c r="K2360" t="s">
        <v>131</v>
      </c>
      <c r="L2360" t="s">
        <v>6961</v>
      </c>
      <c r="M2360" t="s">
        <v>6962</v>
      </c>
      <c r="N2360">
        <v>4.4729999999999999</v>
      </c>
      <c r="O2360">
        <v>25</v>
      </c>
      <c r="P2360">
        <v>4</v>
      </c>
      <c r="Q2360">
        <v>0</v>
      </c>
      <c r="R2360">
        <v>0</v>
      </c>
      <c r="S2360">
        <v>0</v>
      </c>
      <c r="T2360">
        <v>0</v>
      </c>
      <c r="U2360">
        <v>111.83</v>
      </c>
      <c r="V2360">
        <v>17.89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3012161</v>
      </c>
      <c r="B2361">
        <v>1</v>
      </c>
      <c r="C2361" t="s">
        <v>75</v>
      </c>
      <c r="D2361" t="s">
        <v>97</v>
      </c>
      <c r="E2361" t="s">
        <v>126</v>
      </c>
      <c r="F2361" t="s">
        <v>6963</v>
      </c>
      <c r="G2361" t="s">
        <v>128</v>
      </c>
      <c r="H2361" t="s">
        <v>58</v>
      </c>
      <c r="I2361" t="s">
        <v>129</v>
      </c>
      <c r="J2361" t="s">
        <v>130</v>
      </c>
      <c r="K2361" t="s">
        <v>131</v>
      </c>
      <c r="L2361" t="s">
        <v>6964</v>
      </c>
      <c r="M2361" t="s">
        <v>6965</v>
      </c>
      <c r="N2361">
        <v>0.99399999999999999</v>
      </c>
      <c r="O2361">
        <v>39</v>
      </c>
      <c r="P2361">
        <v>1319</v>
      </c>
      <c r="Q2361">
        <v>0</v>
      </c>
      <c r="R2361">
        <v>0</v>
      </c>
      <c r="S2361">
        <v>0</v>
      </c>
      <c r="T2361">
        <v>0</v>
      </c>
      <c r="U2361">
        <v>38.76</v>
      </c>
      <c r="V2361">
        <v>1310.94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3004476</v>
      </c>
      <c r="B2362">
        <v>1</v>
      </c>
      <c r="C2362" t="s">
        <v>75</v>
      </c>
      <c r="D2362" t="s">
        <v>95</v>
      </c>
      <c r="E2362" t="s">
        <v>169</v>
      </c>
      <c r="F2362" t="s">
        <v>6966</v>
      </c>
      <c r="G2362" t="s">
        <v>171</v>
      </c>
      <c r="H2362" t="s">
        <v>61</v>
      </c>
      <c r="I2362" t="s">
        <v>129</v>
      </c>
      <c r="J2362" t="s">
        <v>130</v>
      </c>
      <c r="K2362" t="s">
        <v>131</v>
      </c>
      <c r="L2362" t="s">
        <v>6967</v>
      </c>
      <c r="M2362" t="s">
        <v>6968</v>
      </c>
      <c r="N2362">
        <v>1.2070000000000001</v>
      </c>
      <c r="O2362">
        <v>0</v>
      </c>
      <c r="P2362">
        <v>406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490.11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3005928</v>
      </c>
      <c r="B2363">
        <v>1</v>
      </c>
      <c r="C2363" t="s">
        <v>75</v>
      </c>
      <c r="D2363" t="s">
        <v>100</v>
      </c>
      <c r="E2363" t="s">
        <v>145</v>
      </c>
      <c r="F2363" t="s">
        <v>6969</v>
      </c>
      <c r="G2363" t="s">
        <v>147</v>
      </c>
      <c r="H2363" t="s">
        <v>61</v>
      </c>
      <c r="I2363" t="s">
        <v>129</v>
      </c>
      <c r="J2363" t="s">
        <v>130</v>
      </c>
      <c r="K2363" t="s">
        <v>131</v>
      </c>
      <c r="L2363" t="s">
        <v>6970</v>
      </c>
      <c r="M2363" t="s">
        <v>6971</v>
      </c>
      <c r="N2363">
        <v>1.147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1.1499999999999999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3010434</v>
      </c>
      <c r="B2364">
        <v>1</v>
      </c>
      <c r="C2364" t="s">
        <v>106</v>
      </c>
      <c r="D2364" t="s">
        <v>115</v>
      </c>
      <c r="E2364" t="s">
        <v>126</v>
      </c>
      <c r="F2364" t="s">
        <v>6972</v>
      </c>
      <c r="G2364" t="s">
        <v>128</v>
      </c>
      <c r="H2364" t="s">
        <v>58</v>
      </c>
      <c r="I2364" t="s">
        <v>129</v>
      </c>
      <c r="J2364" t="s">
        <v>130</v>
      </c>
      <c r="K2364" t="s">
        <v>131</v>
      </c>
      <c r="L2364" t="s">
        <v>6973</v>
      </c>
      <c r="M2364" t="s">
        <v>6974</v>
      </c>
      <c r="N2364">
        <v>0.78600000000000003</v>
      </c>
      <c r="O2364">
        <v>69</v>
      </c>
      <c r="P2364">
        <v>590</v>
      </c>
      <c r="Q2364">
        <v>0</v>
      </c>
      <c r="R2364">
        <v>0</v>
      </c>
      <c r="S2364">
        <v>0</v>
      </c>
      <c r="T2364">
        <v>0</v>
      </c>
      <c r="U2364">
        <v>54.26</v>
      </c>
      <c r="V2364">
        <v>463.97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3009375</v>
      </c>
      <c r="B2365">
        <v>1</v>
      </c>
      <c r="C2365" t="s">
        <v>75</v>
      </c>
      <c r="D2365" t="s">
        <v>83</v>
      </c>
      <c r="E2365" t="s">
        <v>145</v>
      </c>
      <c r="F2365" t="s">
        <v>6975</v>
      </c>
      <c r="G2365" t="s">
        <v>206</v>
      </c>
      <c r="H2365" t="s">
        <v>61</v>
      </c>
      <c r="I2365" t="s">
        <v>129</v>
      </c>
      <c r="J2365" t="s">
        <v>130</v>
      </c>
      <c r="K2365" t="s">
        <v>131</v>
      </c>
      <c r="L2365" t="s">
        <v>6976</v>
      </c>
      <c r="M2365" t="s">
        <v>6977</v>
      </c>
      <c r="N2365">
        <v>4.1950000000000003</v>
      </c>
      <c r="O2365">
        <v>0</v>
      </c>
      <c r="P2365">
        <v>0</v>
      </c>
      <c r="Q2365">
        <v>0</v>
      </c>
      <c r="R2365">
        <v>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8.39</v>
      </c>
      <c r="Y2365">
        <v>0</v>
      </c>
      <c r="Z2365">
        <v>0</v>
      </c>
    </row>
    <row r="2366" spans="1:26" x14ac:dyDescent="0.3">
      <c r="A2366">
        <v>3010392</v>
      </c>
      <c r="B2366">
        <v>2</v>
      </c>
      <c r="C2366" t="s">
        <v>106</v>
      </c>
      <c r="D2366" t="s">
        <v>114</v>
      </c>
      <c r="E2366" t="s">
        <v>169</v>
      </c>
      <c r="F2366" t="s">
        <v>6978</v>
      </c>
      <c r="G2366" t="s">
        <v>161</v>
      </c>
      <c r="H2366" t="s">
        <v>61</v>
      </c>
      <c r="I2366" t="s">
        <v>129</v>
      </c>
      <c r="J2366" t="s">
        <v>130</v>
      </c>
      <c r="K2366" t="s">
        <v>131</v>
      </c>
      <c r="L2366" t="s">
        <v>2215</v>
      </c>
      <c r="M2366" t="s">
        <v>6979</v>
      </c>
      <c r="N2366">
        <v>0.98399999999999999</v>
      </c>
      <c r="O2366">
        <v>0</v>
      </c>
      <c r="P2366">
        <v>0</v>
      </c>
      <c r="Q2366">
        <v>0</v>
      </c>
      <c r="R2366">
        <v>267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262.62</v>
      </c>
      <c r="Y2366">
        <v>0</v>
      </c>
      <c r="Z2366">
        <v>0</v>
      </c>
    </row>
    <row r="2367" spans="1:26" x14ac:dyDescent="0.3">
      <c r="A2367">
        <v>3005154</v>
      </c>
      <c r="B2367">
        <v>1</v>
      </c>
      <c r="C2367" t="s">
        <v>106</v>
      </c>
      <c r="D2367" t="s">
        <v>119</v>
      </c>
      <c r="E2367" t="s">
        <v>169</v>
      </c>
      <c r="F2367" t="s">
        <v>6980</v>
      </c>
      <c r="G2367" t="s">
        <v>136</v>
      </c>
      <c r="H2367" t="s">
        <v>61</v>
      </c>
      <c r="I2367" t="s">
        <v>129</v>
      </c>
      <c r="J2367" t="s">
        <v>130</v>
      </c>
      <c r="K2367" t="s">
        <v>137</v>
      </c>
      <c r="L2367" t="s">
        <v>6981</v>
      </c>
      <c r="M2367" t="s">
        <v>6982</v>
      </c>
      <c r="N2367">
        <v>2.1120000000000001</v>
      </c>
      <c r="O2367">
        <v>0</v>
      </c>
      <c r="P2367">
        <v>302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637.80999999999995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3006298</v>
      </c>
      <c r="B2368">
        <v>1</v>
      </c>
      <c r="C2368" t="s">
        <v>106</v>
      </c>
      <c r="D2368" t="s">
        <v>114</v>
      </c>
      <c r="E2368" t="s">
        <v>126</v>
      </c>
      <c r="F2368" t="s">
        <v>6983</v>
      </c>
      <c r="G2368" t="s">
        <v>136</v>
      </c>
      <c r="H2368" t="s">
        <v>58</v>
      </c>
      <c r="I2368" t="s">
        <v>129</v>
      </c>
      <c r="J2368" t="s">
        <v>130</v>
      </c>
      <c r="K2368" t="s">
        <v>137</v>
      </c>
      <c r="L2368" t="s">
        <v>6984</v>
      </c>
      <c r="M2368" t="s">
        <v>6985</v>
      </c>
      <c r="N2368">
        <v>7.74</v>
      </c>
      <c r="O2368">
        <v>0</v>
      </c>
      <c r="P2368">
        <v>0</v>
      </c>
      <c r="Q2368">
        <v>0</v>
      </c>
      <c r="R2368">
        <v>0</v>
      </c>
      <c r="S2368">
        <v>6</v>
      </c>
      <c r="T2368">
        <v>384</v>
      </c>
      <c r="U2368">
        <v>0</v>
      </c>
      <c r="V2368">
        <v>0</v>
      </c>
      <c r="W2368">
        <v>0</v>
      </c>
      <c r="X2368">
        <v>0</v>
      </c>
      <c r="Y2368">
        <v>46.44</v>
      </c>
      <c r="Z2368">
        <v>2972.16</v>
      </c>
    </row>
    <row r="2369" spans="1:26" x14ac:dyDescent="0.3">
      <c r="A2369">
        <v>3009796</v>
      </c>
      <c r="B2369">
        <v>1</v>
      </c>
      <c r="C2369" t="s">
        <v>106</v>
      </c>
      <c r="D2369" t="s">
        <v>122</v>
      </c>
      <c r="E2369" t="s">
        <v>140</v>
      </c>
      <c r="F2369" t="s">
        <v>6986</v>
      </c>
      <c r="G2369" t="s">
        <v>142</v>
      </c>
      <c r="H2369" t="s">
        <v>61</v>
      </c>
      <c r="I2369" t="s">
        <v>129</v>
      </c>
      <c r="J2369" t="s">
        <v>130</v>
      </c>
      <c r="K2369" t="s">
        <v>131</v>
      </c>
      <c r="L2369" t="s">
        <v>6987</v>
      </c>
      <c r="M2369" t="s">
        <v>6988</v>
      </c>
      <c r="N2369">
        <v>2.66</v>
      </c>
      <c r="O2369">
        <v>0</v>
      </c>
      <c r="P2369">
        <v>55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146.31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3008331</v>
      </c>
      <c r="B2370">
        <v>1</v>
      </c>
      <c r="C2370" t="s">
        <v>75</v>
      </c>
      <c r="D2370" t="s">
        <v>81</v>
      </c>
      <c r="E2370" t="s">
        <v>140</v>
      </c>
      <c r="F2370" t="s">
        <v>6989</v>
      </c>
      <c r="G2370" t="s">
        <v>192</v>
      </c>
      <c r="H2370" t="s">
        <v>61</v>
      </c>
      <c r="I2370" t="s">
        <v>129</v>
      </c>
      <c r="J2370" t="s">
        <v>130</v>
      </c>
      <c r="K2370" t="s">
        <v>137</v>
      </c>
      <c r="L2370" t="s">
        <v>6990</v>
      </c>
      <c r="M2370" t="s">
        <v>6991</v>
      </c>
      <c r="N2370">
        <v>4.532</v>
      </c>
      <c r="O2370">
        <v>0</v>
      </c>
      <c r="P2370">
        <v>35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158.62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3009464</v>
      </c>
      <c r="B2371">
        <v>1</v>
      </c>
      <c r="C2371" t="s">
        <v>75</v>
      </c>
      <c r="D2371" t="s">
        <v>89</v>
      </c>
      <c r="E2371" t="s">
        <v>145</v>
      </c>
      <c r="F2371" t="s">
        <v>6992</v>
      </c>
      <c r="G2371" t="s">
        <v>206</v>
      </c>
      <c r="H2371" t="s">
        <v>61</v>
      </c>
      <c r="I2371" t="s">
        <v>129</v>
      </c>
      <c r="J2371" t="s">
        <v>130</v>
      </c>
      <c r="K2371" t="s">
        <v>131</v>
      </c>
      <c r="L2371" t="s">
        <v>6993</v>
      </c>
      <c r="M2371" t="s">
        <v>6994</v>
      </c>
      <c r="N2371">
        <v>3.1949999999999998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3.2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3005223</v>
      </c>
      <c r="B2372">
        <v>1</v>
      </c>
      <c r="C2372" t="s">
        <v>106</v>
      </c>
      <c r="D2372" t="s">
        <v>117</v>
      </c>
      <c r="E2372" t="s">
        <v>153</v>
      </c>
      <c r="F2372" t="s">
        <v>6995</v>
      </c>
      <c r="G2372" t="s">
        <v>136</v>
      </c>
      <c r="H2372" t="s">
        <v>58</v>
      </c>
      <c r="I2372" t="s">
        <v>129</v>
      </c>
      <c r="J2372" t="s">
        <v>130</v>
      </c>
      <c r="K2372" t="s">
        <v>137</v>
      </c>
      <c r="L2372" t="s">
        <v>6996</v>
      </c>
      <c r="M2372" t="s">
        <v>6997</v>
      </c>
      <c r="N2372">
        <v>0.752</v>
      </c>
      <c r="O2372">
        <v>35</v>
      </c>
      <c r="P2372">
        <v>14</v>
      </c>
      <c r="Q2372">
        <v>0</v>
      </c>
      <c r="R2372">
        <v>0</v>
      </c>
      <c r="S2372">
        <v>0</v>
      </c>
      <c r="T2372">
        <v>0</v>
      </c>
      <c r="U2372">
        <v>26.33</v>
      </c>
      <c r="V2372">
        <v>10.53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3012167</v>
      </c>
      <c r="B2373">
        <v>1</v>
      </c>
      <c r="C2373" t="s">
        <v>75</v>
      </c>
      <c r="D2373" t="s">
        <v>78</v>
      </c>
      <c r="E2373" t="s">
        <v>140</v>
      </c>
      <c r="F2373" t="s">
        <v>6998</v>
      </c>
      <c r="G2373" t="s">
        <v>161</v>
      </c>
      <c r="H2373" t="s">
        <v>61</v>
      </c>
      <c r="I2373" t="s">
        <v>129</v>
      </c>
      <c r="J2373" t="s">
        <v>130</v>
      </c>
      <c r="K2373" t="s">
        <v>131</v>
      </c>
      <c r="L2373" t="s">
        <v>6999</v>
      </c>
      <c r="M2373" t="s">
        <v>7000</v>
      </c>
      <c r="N2373">
        <v>1.734</v>
      </c>
      <c r="O2373">
        <v>0</v>
      </c>
      <c r="P2373">
        <v>109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189.04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3009414</v>
      </c>
      <c r="B2374">
        <v>1</v>
      </c>
      <c r="C2374" t="s">
        <v>75</v>
      </c>
      <c r="D2374" t="s">
        <v>86</v>
      </c>
      <c r="E2374" t="s">
        <v>126</v>
      </c>
      <c r="F2374" t="s">
        <v>7001</v>
      </c>
      <c r="G2374" t="s">
        <v>128</v>
      </c>
      <c r="H2374" t="s">
        <v>58</v>
      </c>
      <c r="I2374" t="s">
        <v>129</v>
      </c>
      <c r="J2374" t="s">
        <v>130</v>
      </c>
      <c r="K2374" t="s">
        <v>131</v>
      </c>
      <c r="L2374" t="s">
        <v>7002</v>
      </c>
      <c r="M2374" t="s">
        <v>7003</v>
      </c>
      <c r="N2374">
        <v>0.502</v>
      </c>
      <c r="O2374">
        <v>29</v>
      </c>
      <c r="P2374">
        <v>3299</v>
      </c>
      <c r="Q2374">
        <v>0</v>
      </c>
      <c r="R2374">
        <v>0</v>
      </c>
      <c r="S2374">
        <v>0</v>
      </c>
      <c r="T2374">
        <v>0</v>
      </c>
      <c r="U2374">
        <v>14.56</v>
      </c>
      <c r="V2374">
        <v>1656.83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3009945</v>
      </c>
      <c r="B2375">
        <v>1</v>
      </c>
      <c r="C2375" t="s">
        <v>106</v>
      </c>
      <c r="D2375" t="s">
        <v>109</v>
      </c>
      <c r="E2375" t="s">
        <v>126</v>
      </c>
      <c r="F2375" t="s">
        <v>7004</v>
      </c>
      <c r="G2375" t="s">
        <v>128</v>
      </c>
      <c r="H2375" t="s">
        <v>58</v>
      </c>
      <c r="I2375" t="s">
        <v>129</v>
      </c>
      <c r="J2375" t="s">
        <v>130</v>
      </c>
      <c r="K2375" t="s">
        <v>131</v>
      </c>
      <c r="L2375" t="s">
        <v>7005</v>
      </c>
      <c r="M2375" t="s">
        <v>7006</v>
      </c>
      <c r="N2375">
        <v>1.0289999999999999</v>
      </c>
      <c r="O2375">
        <v>0</v>
      </c>
      <c r="P2375">
        <v>0</v>
      </c>
      <c r="Q2375">
        <v>0</v>
      </c>
      <c r="R2375">
        <v>0</v>
      </c>
      <c r="S2375">
        <v>8</v>
      </c>
      <c r="T2375">
        <v>587</v>
      </c>
      <c r="U2375">
        <v>0</v>
      </c>
      <c r="V2375">
        <v>0</v>
      </c>
      <c r="W2375">
        <v>0</v>
      </c>
      <c r="X2375">
        <v>0</v>
      </c>
      <c r="Y2375">
        <v>8.24</v>
      </c>
      <c r="Z2375">
        <v>604.28</v>
      </c>
    </row>
    <row r="2376" spans="1:26" x14ac:dyDescent="0.3">
      <c r="A2376">
        <v>3012676</v>
      </c>
      <c r="B2376">
        <v>1</v>
      </c>
      <c r="C2376" t="s">
        <v>75</v>
      </c>
      <c r="D2376" t="s">
        <v>84</v>
      </c>
      <c r="E2376" t="s">
        <v>140</v>
      </c>
      <c r="F2376" t="s">
        <v>7007</v>
      </c>
      <c r="G2376" t="s">
        <v>142</v>
      </c>
      <c r="H2376" t="s">
        <v>61</v>
      </c>
      <c r="I2376" t="s">
        <v>129</v>
      </c>
      <c r="J2376" t="s">
        <v>130</v>
      </c>
      <c r="K2376" t="s">
        <v>131</v>
      </c>
      <c r="L2376" t="s">
        <v>7008</v>
      </c>
      <c r="M2376" t="s">
        <v>7009</v>
      </c>
      <c r="N2376">
        <v>2.8340000000000001</v>
      </c>
      <c r="O2376">
        <v>0</v>
      </c>
      <c r="P2376">
        <v>83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235.23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3009760</v>
      </c>
      <c r="B2377">
        <v>1</v>
      </c>
      <c r="C2377" t="s">
        <v>106</v>
      </c>
      <c r="D2377" t="s">
        <v>122</v>
      </c>
      <c r="E2377" t="s">
        <v>145</v>
      </c>
      <c r="F2377" t="s">
        <v>7010</v>
      </c>
      <c r="G2377" t="s">
        <v>206</v>
      </c>
      <c r="H2377" t="s">
        <v>61</v>
      </c>
      <c r="I2377" t="s">
        <v>129</v>
      </c>
      <c r="J2377" t="s">
        <v>130</v>
      </c>
      <c r="K2377" t="s">
        <v>131</v>
      </c>
      <c r="L2377" t="s">
        <v>7011</v>
      </c>
      <c r="M2377" t="s">
        <v>7012</v>
      </c>
      <c r="N2377">
        <v>1.7809999999999999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1.78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3009871</v>
      </c>
      <c r="B2378">
        <v>1</v>
      </c>
      <c r="C2378" t="s">
        <v>75</v>
      </c>
      <c r="D2378" t="s">
        <v>91</v>
      </c>
      <c r="E2378" t="s">
        <v>164</v>
      </c>
      <c r="F2378" t="s">
        <v>3720</v>
      </c>
      <c r="G2378" t="s">
        <v>452</v>
      </c>
      <c r="H2378" t="s">
        <v>61</v>
      </c>
      <c r="I2378" t="s">
        <v>129</v>
      </c>
      <c r="J2378" t="s">
        <v>130</v>
      </c>
      <c r="K2378" t="s">
        <v>131</v>
      </c>
      <c r="L2378" t="s">
        <v>7013</v>
      </c>
      <c r="M2378" t="s">
        <v>7014</v>
      </c>
      <c r="N2378">
        <v>1.034</v>
      </c>
      <c r="O2378">
        <v>0</v>
      </c>
      <c r="P2378">
        <v>115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118.96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3012172</v>
      </c>
      <c r="B2379">
        <v>1</v>
      </c>
      <c r="C2379" t="s">
        <v>75</v>
      </c>
      <c r="D2379" t="s">
        <v>95</v>
      </c>
      <c r="E2379" t="s">
        <v>145</v>
      </c>
      <c r="F2379" t="s">
        <v>7015</v>
      </c>
      <c r="G2379" t="s">
        <v>256</v>
      </c>
      <c r="H2379" t="s">
        <v>61</v>
      </c>
      <c r="I2379" t="s">
        <v>129</v>
      </c>
      <c r="J2379" t="s">
        <v>130</v>
      </c>
      <c r="K2379" t="s">
        <v>131</v>
      </c>
      <c r="L2379" t="s">
        <v>7016</v>
      </c>
      <c r="M2379" t="s">
        <v>7017</v>
      </c>
      <c r="N2379">
        <v>4.4409999999999998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4.4400000000000004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3008766</v>
      </c>
      <c r="B2380">
        <v>1</v>
      </c>
      <c r="C2380" t="s">
        <v>75</v>
      </c>
      <c r="D2380" t="s">
        <v>97</v>
      </c>
      <c r="E2380" t="s">
        <v>145</v>
      </c>
      <c r="F2380" t="s">
        <v>7018</v>
      </c>
      <c r="G2380" t="s">
        <v>206</v>
      </c>
      <c r="H2380" t="s">
        <v>61</v>
      </c>
      <c r="I2380" t="s">
        <v>129</v>
      </c>
      <c r="J2380" t="s">
        <v>130</v>
      </c>
      <c r="K2380" t="s">
        <v>131</v>
      </c>
      <c r="L2380" t="s">
        <v>7019</v>
      </c>
      <c r="M2380" t="s">
        <v>7020</v>
      </c>
      <c r="N2380">
        <v>3.258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3.26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3009335</v>
      </c>
      <c r="B2381">
        <v>1</v>
      </c>
      <c r="C2381" t="s">
        <v>75</v>
      </c>
      <c r="D2381" t="s">
        <v>81</v>
      </c>
      <c r="E2381" t="s">
        <v>164</v>
      </c>
      <c r="F2381" t="s">
        <v>1718</v>
      </c>
      <c r="G2381" t="s">
        <v>1382</v>
      </c>
      <c r="H2381" t="s">
        <v>61</v>
      </c>
      <c r="I2381" t="s">
        <v>129</v>
      </c>
      <c r="J2381" t="s">
        <v>130</v>
      </c>
      <c r="K2381" t="s">
        <v>131</v>
      </c>
      <c r="L2381" t="s">
        <v>7021</v>
      </c>
      <c r="M2381" t="s">
        <v>7022</v>
      </c>
      <c r="N2381">
        <v>1.8759999999999999</v>
      </c>
      <c r="O2381">
        <v>0</v>
      </c>
      <c r="P2381">
        <v>59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110.71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3005968</v>
      </c>
      <c r="B2382">
        <v>1</v>
      </c>
      <c r="C2382" t="s">
        <v>75</v>
      </c>
      <c r="D2382" t="s">
        <v>97</v>
      </c>
      <c r="E2382" t="s">
        <v>145</v>
      </c>
      <c r="F2382" t="s">
        <v>7023</v>
      </c>
      <c r="G2382" t="s">
        <v>206</v>
      </c>
      <c r="H2382" t="s">
        <v>61</v>
      </c>
      <c r="I2382" t="s">
        <v>129</v>
      </c>
      <c r="J2382" t="s">
        <v>130</v>
      </c>
      <c r="K2382" t="s">
        <v>131</v>
      </c>
      <c r="L2382" t="s">
        <v>7024</v>
      </c>
      <c r="M2382" t="s">
        <v>7025</v>
      </c>
      <c r="N2382">
        <v>1.4550000000000001</v>
      </c>
      <c r="O2382">
        <v>0</v>
      </c>
      <c r="P2382">
        <v>4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5.82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3010511</v>
      </c>
      <c r="B2383">
        <v>1</v>
      </c>
      <c r="C2383" t="s">
        <v>75</v>
      </c>
      <c r="D2383" t="s">
        <v>99</v>
      </c>
      <c r="E2383" t="s">
        <v>140</v>
      </c>
      <c r="F2383" t="s">
        <v>7026</v>
      </c>
      <c r="G2383" t="s">
        <v>142</v>
      </c>
      <c r="H2383" t="s">
        <v>61</v>
      </c>
      <c r="I2383" t="s">
        <v>129</v>
      </c>
      <c r="J2383" t="s">
        <v>130</v>
      </c>
      <c r="K2383" t="s">
        <v>131</v>
      </c>
      <c r="L2383" t="s">
        <v>7027</v>
      </c>
      <c r="M2383" t="s">
        <v>7028</v>
      </c>
      <c r="N2383">
        <v>4.1520000000000001</v>
      </c>
      <c r="O2383">
        <v>0</v>
      </c>
      <c r="P2383">
        <v>7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29.06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3009369</v>
      </c>
      <c r="B2384">
        <v>1</v>
      </c>
      <c r="C2384" t="s">
        <v>75</v>
      </c>
      <c r="D2384" t="s">
        <v>104</v>
      </c>
      <c r="E2384" t="s">
        <v>140</v>
      </c>
      <c r="F2384" t="s">
        <v>7029</v>
      </c>
      <c r="G2384" t="s">
        <v>185</v>
      </c>
      <c r="H2384" t="s">
        <v>61</v>
      </c>
      <c r="I2384" t="s">
        <v>129</v>
      </c>
      <c r="J2384" t="s">
        <v>130</v>
      </c>
      <c r="K2384" t="s">
        <v>131</v>
      </c>
      <c r="L2384" t="s">
        <v>7030</v>
      </c>
      <c r="M2384" t="s">
        <v>7031</v>
      </c>
      <c r="N2384">
        <v>2.4260000000000002</v>
      </c>
      <c r="O2384">
        <v>0</v>
      </c>
      <c r="P2384">
        <v>169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409.98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3008824</v>
      </c>
      <c r="B2385">
        <v>1</v>
      </c>
      <c r="C2385" t="s">
        <v>106</v>
      </c>
      <c r="D2385" t="s">
        <v>120</v>
      </c>
      <c r="E2385" t="s">
        <v>221</v>
      </c>
      <c r="F2385" t="s">
        <v>7032</v>
      </c>
      <c r="G2385" t="s">
        <v>128</v>
      </c>
      <c r="H2385" t="s">
        <v>58</v>
      </c>
      <c r="I2385" t="s">
        <v>129</v>
      </c>
      <c r="J2385" t="s">
        <v>130</v>
      </c>
      <c r="K2385" t="s">
        <v>131</v>
      </c>
      <c r="L2385" t="s">
        <v>7033</v>
      </c>
      <c r="M2385" t="s">
        <v>7034</v>
      </c>
      <c r="N2385">
        <v>0.91100000000000003</v>
      </c>
      <c r="O2385">
        <v>14</v>
      </c>
      <c r="P2385">
        <v>1606</v>
      </c>
      <c r="Q2385">
        <v>0</v>
      </c>
      <c r="R2385">
        <v>0</v>
      </c>
      <c r="S2385">
        <v>0</v>
      </c>
      <c r="T2385">
        <v>0</v>
      </c>
      <c r="U2385">
        <v>12.75</v>
      </c>
      <c r="V2385">
        <v>1462.35</v>
      </c>
      <c r="W2385">
        <v>0</v>
      </c>
      <c r="X2385">
        <v>0</v>
      </c>
      <c r="Y2385">
        <v>0</v>
      </c>
      <c r="Z2385">
        <v>0</v>
      </c>
    </row>
    <row r="2386" spans="1:26" x14ac:dyDescent="0.3">
      <c r="A2386">
        <v>3009430</v>
      </c>
      <c r="B2386">
        <v>1</v>
      </c>
      <c r="C2386" t="s">
        <v>75</v>
      </c>
      <c r="D2386" t="s">
        <v>90</v>
      </c>
      <c r="E2386" t="s">
        <v>145</v>
      </c>
      <c r="F2386" t="s">
        <v>7035</v>
      </c>
      <c r="G2386" t="s">
        <v>206</v>
      </c>
      <c r="H2386" t="s">
        <v>61</v>
      </c>
      <c r="I2386" t="s">
        <v>129</v>
      </c>
      <c r="J2386" t="s">
        <v>130</v>
      </c>
      <c r="K2386" t="s">
        <v>131</v>
      </c>
      <c r="L2386" t="s">
        <v>7036</v>
      </c>
      <c r="M2386" t="s">
        <v>7037</v>
      </c>
      <c r="N2386">
        <v>4.1900000000000004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4.1900000000000004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3009485</v>
      </c>
      <c r="B2387">
        <v>1</v>
      </c>
      <c r="C2387" t="s">
        <v>75</v>
      </c>
      <c r="D2387" t="s">
        <v>83</v>
      </c>
      <c r="E2387" t="s">
        <v>153</v>
      </c>
      <c r="F2387" t="s">
        <v>7038</v>
      </c>
      <c r="G2387" t="s">
        <v>962</v>
      </c>
      <c r="H2387" t="s">
        <v>58</v>
      </c>
      <c r="I2387" t="s">
        <v>129</v>
      </c>
      <c r="J2387" t="s">
        <v>130</v>
      </c>
      <c r="K2387" t="s">
        <v>131</v>
      </c>
      <c r="L2387" t="s">
        <v>7039</v>
      </c>
      <c r="M2387" t="s">
        <v>7040</v>
      </c>
      <c r="N2387">
        <v>8.0310000000000006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330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2650.39</v>
      </c>
    </row>
    <row r="2388" spans="1:26" x14ac:dyDescent="0.3">
      <c r="A2388">
        <v>3006851</v>
      </c>
      <c r="B2388">
        <v>1</v>
      </c>
      <c r="C2388" t="s">
        <v>75</v>
      </c>
      <c r="D2388" t="s">
        <v>74</v>
      </c>
      <c r="E2388" t="s">
        <v>164</v>
      </c>
      <c r="F2388" t="s">
        <v>7041</v>
      </c>
      <c r="G2388" t="s">
        <v>1382</v>
      </c>
      <c r="H2388" t="s">
        <v>61</v>
      </c>
      <c r="I2388" t="s">
        <v>129</v>
      </c>
      <c r="J2388" t="s">
        <v>130</v>
      </c>
      <c r="K2388" t="s">
        <v>131</v>
      </c>
      <c r="L2388" t="s">
        <v>7042</v>
      </c>
      <c r="M2388" t="s">
        <v>7043</v>
      </c>
      <c r="N2388">
        <v>3.766</v>
      </c>
      <c r="O2388">
        <v>0</v>
      </c>
      <c r="P2388">
        <v>21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79.09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3012804</v>
      </c>
      <c r="B2389">
        <v>1</v>
      </c>
      <c r="C2389" t="s">
        <v>106</v>
      </c>
      <c r="D2389" t="s">
        <v>107</v>
      </c>
      <c r="E2389" t="s">
        <v>145</v>
      </c>
      <c r="F2389" t="s">
        <v>7044</v>
      </c>
      <c r="G2389" t="s">
        <v>147</v>
      </c>
      <c r="H2389" t="s">
        <v>61</v>
      </c>
      <c r="I2389" t="s">
        <v>129</v>
      </c>
      <c r="J2389" t="s">
        <v>130</v>
      </c>
      <c r="K2389" t="s">
        <v>131</v>
      </c>
      <c r="L2389" t="s">
        <v>7045</v>
      </c>
      <c r="M2389" t="s">
        <v>7046</v>
      </c>
      <c r="N2389">
        <v>2.4009999999999998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2.4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3009931</v>
      </c>
      <c r="B2390">
        <v>1</v>
      </c>
      <c r="C2390" t="s">
        <v>106</v>
      </c>
      <c r="D2390" t="s">
        <v>108</v>
      </c>
      <c r="E2390" t="s">
        <v>140</v>
      </c>
      <c r="F2390" t="s">
        <v>7047</v>
      </c>
      <c r="G2390" t="s">
        <v>142</v>
      </c>
      <c r="H2390" t="s">
        <v>61</v>
      </c>
      <c r="I2390" t="s">
        <v>129</v>
      </c>
      <c r="J2390" t="s">
        <v>130</v>
      </c>
      <c r="K2390" t="s">
        <v>131</v>
      </c>
      <c r="L2390" t="s">
        <v>7048</v>
      </c>
      <c r="M2390" t="s">
        <v>7049</v>
      </c>
      <c r="N2390">
        <v>0.47899999999999998</v>
      </c>
      <c r="O2390">
        <v>0</v>
      </c>
      <c r="P2390">
        <v>17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8.14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3009352</v>
      </c>
      <c r="B2391">
        <v>1</v>
      </c>
      <c r="C2391" t="s">
        <v>75</v>
      </c>
      <c r="D2391" t="s">
        <v>76</v>
      </c>
      <c r="E2391" t="s">
        <v>140</v>
      </c>
      <c r="F2391" t="s">
        <v>7050</v>
      </c>
      <c r="G2391" t="s">
        <v>142</v>
      </c>
      <c r="H2391" t="s">
        <v>61</v>
      </c>
      <c r="I2391" t="s">
        <v>129</v>
      </c>
      <c r="J2391" t="s">
        <v>130</v>
      </c>
      <c r="K2391" t="s">
        <v>131</v>
      </c>
      <c r="L2391" t="s">
        <v>7051</v>
      </c>
      <c r="M2391" t="s">
        <v>7052</v>
      </c>
      <c r="N2391">
        <v>1.288</v>
      </c>
      <c r="O2391">
        <v>0</v>
      </c>
      <c r="P2391">
        <v>105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135.22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3012083</v>
      </c>
      <c r="B2392">
        <v>1</v>
      </c>
      <c r="C2392" t="s">
        <v>75</v>
      </c>
      <c r="D2392" t="s">
        <v>87</v>
      </c>
      <c r="E2392" t="s">
        <v>145</v>
      </c>
      <c r="F2392" t="s">
        <v>7053</v>
      </c>
      <c r="G2392" t="s">
        <v>256</v>
      </c>
      <c r="H2392" t="s">
        <v>61</v>
      </c>
      <c r="I2392" t="s">
        <v>129</v>
      </c>
      <c r="J2392" t="s">
        <v>130</v>
      </c>
      <c r="K2392" t="s">
        <v>131</v>
      </c>
      <c r="L2392" t="s">
        <v>7054</v>
      </c>
      <c r="M2392" t="s">
        <v>7055</v>
      </c>
      <c r="N2392">
        <v>1.456</v>
      </c>
      <c r="O2392">
        <v>0</v>
      </c>
      <c r="P2392">
        <v>15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21.84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3008840</v>
      </c>
      <c r="B2393">
        <v>1</v>
      </c>
      <c r="C2393" t="s">
        <v>75</v>
      </c>
      <c r="D2393" t="s">
        <v>97</v>
      </c>
      <c r="E2393" t="s">
        <v>145</v>
      </c>
      <c r="F2393" t="s">
        <v>7056</v>
      </c>
      <c r="G2393" t="s">
        <v>206</v>
      </c>
      <c r="H2393" t="s">
        <v>61</v>
      </c>
      <c r="I2393" t="s">
        <v>129</v>
      </c>
      <c r="J2393" t="s">
        <v>130</v>
      </c>
      <c r="K2393" t="s">
        <v>131</v>
      </c>
      <c r="L2393" t="s">
        <v>7057</v>
      </c>
      <c r="M2393" t="s">
        <v>7058</v>
      </c>
      <c r="N2393">
        <v>7.4640000000000004</v>
      </c>
      <c r="O2393">
        <v>0</v>
      </c>
      <c r="P2393">
        <v>2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14.93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3009421</v>
      </c>
      <c r="B2394">
        <v>1</v>
      </c>
      <c r="C2394" t="s">
        <v>75</v>
      </c>
      <c r="D2394" t="s">
        <v>82</v>
      </c>
      <c r="E2394" t="s">
        <v>169</v>
      </c>
      <c r="F2394" t="s">
        <v>7059</v>
      </c>
      <c r="G2394" t="s">
        <v>171</v>
      </c>
      <c r="H2394" t="s">
        <v>61</v>
      </c>
      <c r="I2394" t="s">
        <v>129</v>
      </c>
      <c r="J2394" t="s">
        <v>130</v>
      </c>
      <c r="K2394" t="s">
        <v>131</v>
      </c>
      <c r="L2394" t="s">
        <v>7060</v>
      </c>
      <c r="M2394" t="s">
        <v>7061</v>
      </c>
      <c r="N2394">
        <v>2.8450000000000002</v>
      </c>
      <c r="O2394">
        <v>0</v>
      </c>
      <c r="P2394">
        <v>445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1266.08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3009986</v>
      </c>
      <c r="B2395">
        <v>1</v>
      </c>
      <c r="C2395" t="s">
        <v>75</v>
      </c>
      <c r="D2395" t="s">
        <v>104</v>
      </c>
      <c r="E2395" t="s">
        <v>140</v>
      </c>
      <c r="F2395" t="s">
        <v>7062</v>
      </c>
      <c r="G2395" t="s">
        <v>185</v>
      </c>
      <c r="H2395" t="s">
        <v>61</v>
      </c>
      <c r="I2395" t="s">
        <v>129</v>
      </c>
      <c r="J2395" t="s">
        <v>130</v>
      </c>
      <c r="K2395" t="s">
        <v>131</v>
      </c>
      <c r="L2395" t="s">
        <v>7063</v>
      </c>
      <c r="M2395" t="s">
        <v>7064</v>
      </c>
      <c r="N2395">
        <v>1.3879999999999999</v>
      </c>
      <c r="O2395">
        <v>0</v>
      </c>
      <c r="P2395">
        <v>2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2.78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3010522</v>
      </c>
      <c r="B2396">
        <v>1</v>
      </c>
      <c r="C2396" t="s">
        <v>75</v>
      </c>
      <c r="D2396" t="s">
        <v>92</v>
      </c>
      <c r="E2396" t="s">
        <v>145</v>
      </c>
      <c r="F2396" t="s">
        <v>7065</v>
      </c>
      <c r="G2396" t="s">
        <v>206</v>
      </c>
      <c r="H2396" t="s">
        <v>61</v>
      </c>
      <c r="I2396" t="s">
        <v>129</v>
      </c>
      <c r="J2396" t="s">
        <v>130</v>
      </c>
      <c r="K2396" t="s">
        <v>131</v>
      </c>
      <c r="L2396" t="s">
        <v>7066</v>
      </c>
      <c r="M2396" t="s">
        <v>7067</v>
      </c>
      <c r="N2396">
        <v>3.3130000000000002</v>
      </c>
      <c r="O2396">
        <v>0</v>
      </c>
      <c r="P2396">
        <v>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6.63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3008776</v>
      </c>
      <c r="B2397">
        <v>1</v>
      </c>
      <c r="C2397" t="s">
        <v>106</v>
      </c>
      <c r="D2397" t="s">
        <v>121</v>
      </c>
      <c r="E2397" t="s">
        <v>153</v>
      </c>
      <c r="F2397" t="s">
        <v>7068</v>
      </c>
      <c r="G2397" t="s">
        <v>128</v>
      </c>
      <c r="H2397" t="s">
        <v>58</v>
      </c>
      <c r="I2397" t="s">
        <v>129</v>
      </c>
      <c r="J2397" t="s">
        <v>130</v>
      </c>
      <c r="K2397" t="s">
        <v>131</v>
      </c>
      <c r="L2397" t="s">
        <v>7069</v>
      </c>
      <c r="M2397" t="s">
        <v>7070</v>
      </c>
      <c r="N2397">
        <v>1.498</v>
      </c>
      <c r="O2397">
        <v>259</v>
      </c>
      <c r="P2397">
        <v>211</v>
      </c>
      <c r="Q2397">
        <v>0</v>
      </c>
      <c r="R2397">
        <v>0</v>
      </c>
      <c r="S2397">
        <v>0</v>
      </c>
      <c r="T2397">
        <v>0</v>
      </c>
      <c r="U2397">
        <v>387.95</v>
      </c>
      <c r="V2397">
        <v>316.05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3009963</v>
      </c>
      <c r="B2398">
        <v>1</v>
      </c>
      <c r="C2398" t="s">
        <v>106</v>
      </c>
      <c r="D2398" t="s">
        <v>122</v>
      </c>
      <c r="E2398" t="s">
        <v>126</v>
      </c>
      <c r="F2398" t="s">
        <v>7071</v>
      </c>
      <c r="G2398" t="s">
        <v>128</v>
      </c>
      <c r="H2398" t="s">
        <v>58</v>
      </c>
      <c r="I2398" t="s">
        <v>129</v>
      </c>
      <c r="J2398" t="s">
        <v>130</v>
      </c>
      <c r="K2398" t="s">
        <v>131</v>
      </c>
      <c r="L2398" t="s">
        <v>7072</v>
      </c>
      <c r="M2398" t="s">
        <v>7073</v>
      </c>
      <c r="N2398">
        <v>0.34799999999999998</v>
      </c>
      <c r="O2398">
        <v>15</v>
      </c>
      <c r="P2398">
        <v>575</v>
      </c>
      <c r="Q2398">
        <v>0</v>
      </c>
      <c r="R2398">
        <v>0</v>
      </c>
      <c r="S2398">
        <v>0</v>
      </c>
      <c r="T2398">
        <v>0</v>
      </c>
      <c r="U2398">
        <v>5.22</v>
      </c>
      <c r="V2398">
        <v>199.97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3006999</v>
      </c>
      <c r="B2399">
        <v>1</v>
      </c>
      <c r="C2399" t="s">
        <v>75</v>
      </c>
      <c r="D2399" t="s">
        <v>102</v>
      </c>
      <c r="E2399" t="s">
        <v>126</v>
      </c>
      <c r="F2399" t="s">
        <v>7074</v>
      </c>
      <c r="G2399" t="s">
        <v>181</v>
      </c>
      <c r="H2399" t="s">
        <v>58</v>
      </c>
      <c r="I2399" t="s">
        <v>129</v>
      </c>
      <c r="J2399" t="s">
        <v>130</v>
      </c>
      <c r="K2399" t="s">
        <v>137</v>
      </c>
      <c r="L2399" t="s">
        <v>7075</v>
      </c>
      <c r="M2399" t="s">
        <v>7076</v>
      </c>
      <c r="N2399">
        <v>4.8339999999999996</v>
      </c>
      <c r="O2399">
        <v>36</v>
      </c>
      <c r="P2399">
        <v>730</v>
      </c>
      <c r="Q2399">
        <v>13</v>
      </c>
      <c r="R2399">
        <v>6</v>
      </c>
      <c r="S2399">
        <v>0</v>
      </c>
      <c r="T2399">
        <v>0</v>
      </c>
      <c r="U2399">
        <v>174.01</v>
      </c>
      <c r="V2399">
        <v>3528.54</v>
      </c>
      <c r="W2399">
        <v>62.84</v>
      </c>
      <c r="X2399">
        <v>29</v>
      </c>
      <c r="Y2399">
        <v>0</v>
      </c>
      <c r="Z2399">
        <v>0</v>
      </c>
    </row>
    <row r="2400" spans="1:26" x14ac:dyDescent="0.3">
      <c r="A2400">
        <v>3010285</v>
      </c>
      <c r="B2400">
        <v>1</v>
      </c>
      <c r="C2400" t="s">
        <v>75</v>
      </c>
      <c r="D2400" t="s">
        <v>91</v>
      </c>
      <c r="E2400" t="s">
        <v>169</v>
      </c>
      <c r="F2400" t="s">
        <v>7077</v>
      </c>
      <c r="G2400" t="s">
        <v>181</v>
      </c>
      <c r="H2400" t="s">
        <v>61</v>
      </c>
      <c r="I2400" t="s">
        <v>129</v>
      </c>
      <c r="J2400" t="s">
        <v>130</v>
      </c>
      <c r="K2400" t="s">
        <v>137</v>
      </c>
      <c r="L2400" t="s">
        <v>7078</v>
      </c>
      <c r="M2400" t="s">
        <v>7079</v>
      </c>
      <c r="N2400">
        <v>0.64400000000000002</v>
      </c>
      <c r="O2400">
        <v>0</v>
      </c>
      <c r="P2400">
        <v>374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240.71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3008804</v>
      </c>
      <c r="B2401">
        <v>1</v>
      </c>
      <c r="C2401" t="s">
        <v>75</v>
      </c>
      <c r="D2401" t="s">
        <v>91</v>
      </c>
      <c r="E2401" t="s">
        <v>164</v>
      </c>
      <c r="F2401" t="s">
        <v>7080</v>
      </c>
      <c r="G2401" t="s">
        <v>161</v>
      </c>
      <c r="H2401" t="s">
        <v>61</v>
      </c>
      <c r="I2401" t="s">
        <v>129</v>
      </c>
      <c r="J2401" t="s">
        <v>130</v>
      </c>
      <c r="K2401" t="s">
        <v>131</v>
      </c>
      <c r="L2401" t="s">
        <v>7081</v>
      </c>
      <c r="M2401" t="s">
        <v>7082</v>
      </c>
      <c r="N2401">
        <v>1.224</v>
      </c>
      <c r="O2401">
        <v>0</v>
      </c>
      <c r="P2401">
        <v>10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12.24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3011405</v>
      </c>
      <c r="B2402">
        <v>1</v>
      </c>
      <c r="C2402" t="s">
        <v>75</v>
      </c>
      <c r="D2402" t="s">
        <v>86</v>
      </c>
      <c r="E2402" t="s">
        <v>140</v>
      </c>
      <c r="F2402" t="s">
        <v>7083</v>
      </c>
      <c r="G2402" t="s">
        <v>142</v>
      </c>
      <c r="H2402" t="s">
        <v>61</v>
      </c>
      <c r="I2402" t="s">
        <v>129</v>
      </c>
      <c r="J2402" t="s">
        <v>130</v>
      </c>
      <c r="K2402" t="s">
        <v>131</v>
      </c>
      <c r="L2402" t="s">
        <v>7084</v>
      </c>
      <c r="M2402" t="s">
        <v>7085</v>
      </c>
      <c r="N2402">
        <v>2.508</v>
      </c>
      <c r="O2402">
        <v>0</v>
      </c>
      <c r="P2402">
        <v>11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27.59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3009770</v>
      </c>
      <c r="B2403">
        <v>1</v>
      </c>
      <c r="C2403" t="s">
        <v>75</v>
      </c>
      <c r="D2403" t="s">
        <v>97</v>
      </c>
      <c r="E2403" t="s">
        <v>140</v>
      </c>
      <c r="F2403" t="s">
        <v>7086</v>
      </c>
      <c r="G2403" t="s">
        <v>142</v>
      </c>
      <c r="H2403" t="s">
        <v>61</v>
      </c>
      <c r="I2403" t="s">
        <v>129</v>
      </c>
      <c r="J2403" t="s">
        <v>130</v>
      </c>
      <c r="K2403" t="s">
        <v>131</v>
      </c>
      <c r="L2403" t="s">
        <v>7087</v>
      </c>
      <c r="M2403" t="s">
        <v>7088</v>
      </c>
      <c r="N2403">
        <v>2.5680000000000001</v>
      </c>
      <c r="O2403">
        <v>0</v>
      </c>
      <c r="P2403">
        <v>103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264.48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3009429</v>
      </c>
      <c r="B2404">
        <v>1</v>
      </c>
      <c r="C2404" t="s">
        <v>106</v>
      </c>
      <c r="D2404" t="s">
        <v>120</v>
      </c>
      <c r="E2404" t="s">
        <v>153</v>
      </c>
      <c r="F2404" t="s">
        <v>7089</v>
      </c>
      <c r="G2404" t="s">
        <v>196</v>
      </c>
      <c r="H2404" t="s">
        <v>58</v>
      </c>
      <c r="I2404" t="s">
        <v>129</v>
      </c>
      <c r="J2404" t="s">
        <v>130</v>
      </c>
      <c r="K2404" t="s">
        <v>131</v>
      </c>
      <c r="L2404" t="s">
        <v>7090</v>
      </c>
      <c r="M2404" t="s">
        <v>5025</v>
      </c>
      <c r="N2404">
        <v>3.6469999999999998</v>
      </c>
      <c r="O2404">
        <v>30</v>
      </c>
      <c r="P2404">
        <v>15</v>
      </c>
      <c r="Q2404">
        <v>0</v>
      </c>
      <c r="R2404">
        <v>0</v>
      </c>
      <c r="S2404">
        <v>0</v>
      </c>
      <c r="T2404">
        <v>0</v>
      </c>
      <c r="U2404">
        <v>109.41</v>
      </c>
      <c r="V2404">
        <v>54.7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3011388</v>
      </c>
      <c r="B2405">
        <v>1</v>
      </c>
      <c r="C2405" t="s">
        <v>75</v>
      </c>
      <c r="D2405" t="s">
        <v>104</v>
      </c>
      <c r="E2405" t="s">
        <v>134</v>
      </c>
      <c r="F2405" t="s">
        <v>7091</v>
      </c>
      <c r="G2405" t="s">
        <v>128</v>
      </c>
      <c r="H2405" t="s">
        <v>58</v>
      </c>
      <c r="I2405" t="s">
        <v>129</v>
      </c>
      <c r="J2405" t="s">
        <v>130</v>
      </c>
      <c r="K2405" t="s">
        <v>131</v>
      </c>
      <c r="L2405" t="s">
        <v>7092</v>
      </c>
      <c r="M2405" t="s">
        <v>7093</v>
      </c>
      <c r="N2405">
        <v>0.44600000000000001</v>
      </c>
      <c r="O2405">
        <v>75</v>
      </c>
      <c r="P2405">
        <v>5836</v>
      </c>
      <c r="Q2405">
        <v>0</v>
      </c>
      <c r="R2405">
        <v>0</v>
      </c>
      <c r="S2405">
        <v>0</v>
      </c>
      <c r="T2405">
        <v>0</v>
      </c>
      <c r="U2405">
        <v>33.42</v>
      </c>
      <c r="V2405">
        <v>2600.2600000000002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3008797</v>
      </c>
      <c r="B2406">
        <v>1</v>
      </c>
      <c r="C2406" t="s">
        <v>106</v>
      </c>
      <c r="D2406" t="s">
        <v>107</v>
      </c>
      <c r="E2406" t="s">
        <v>221</v>
      </c>
      <c r="F2406" t="s">
        <v>7094</v>
      </c>
      <c r="G2406" t="s">
        <v>128</v>
      </c>
      <c r="H2406" t="s">
        <v>58</v>
      </c>
      <c r="I2406" t="s">
        <v>129</v>
      </c>
      <c r="J2406" t="s">
        <v>130</v>
      </c>
      <c r="K2406" t="s">
        <v>131</v>
      </c>
      <c r="L2406" t="s">
        <v>7095</v>
      </c>
      <c r="M2406" t="s">
        <v>7096</v>
      </c>
      <c r="N2406">
        <v>3.992</v>
      </c>
      <c r="O2406">
        <v>121</v>
      </c>
      <c r="P2406">
        <v>311</v>
      </c>
      <c r="Q2406">
        <v>0</v>
      </c>
      <c r="R2406">
        <v>0</v>
      </c>
      <c r="S2406">
        <v>0</v>
      </c>
      <c r="T2406">
        <v>0</v>
      </c>
      <c r="U2406">
        <v>482.99</v>
      </c>
      <c r="V2406">
        <v>1241.4100000000001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3009760</v>
      </c>
      <c r="B2407">
        <v>2</v>
      </c>
      <c r="C2407" t="s">
        <v>106</v>
      </c>
      <c r="D2407" t="s">
        <v>122</v>
      </c>
      <c r="E2407" t="s">
        <v>169</v>
      </c>
      <c r="F2407" t="s">
        <v>2277</v>
      </c>
      <c r="G2407" t="s">
        <v>206</v>
      </c>
      <c r="H2407" t="s">
        <v>61</v>
      </c>
      <c r="I2407" t="s">
        <v>129</v>
      </c>
      <c r="J2407" t="s">
        <v>130</v>
      </c>
      <c r="K2407" t="s">
        <v>131</v>
      </c>
      <c r="L2407" t="s">
        <v>7012</v>
      </c>
      <c r="M2407" t="s">
        <v>7097</v>
      </c>
      <c r="N2407">
        <v>1.369</v>
      </c>
      <c r="O2407">
        <v>0</v>
      </c>
      <c r="P2407">
        <v>116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158.76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3009952</v>
      </c>
      <c r="B2408">
        <v>1</v>
      </c>
      <c r="C2408" t="s">
        <v>75</v>
      </c>
      <c r="D2408" t="s">
        <v>81</v>
      </c>
      <c r="E2408" t="s">
        <v>140</v>
      </c>
      <c r="F2408" t="s">
        <v>7098</v>
      </c>
      <c r="G2408" t="s">
        <v>142</v>
      </c>
      <c r="H2408" t="s">
        <v>61</v>
      </c>
      <c r="I2408" t="s">
        <v>129</v>
      </c>
      <c r="J2408" t="s">
        <v>130</v>
      </c>
      <c r="K2408" t="s">
        <v>131</v>
      </c>
      <c r="L2408" t="s">
        <v>7099</v>
      </c>
      <c r="M2408" t="s">
        <v>7100</v>
      </c>
      <c r="N2408">
        <v>0.69399999999999995</v>
      </c>
      <c r="O2408">
        <v>0</v>
      </c>
      <c r="P2408">
        <v>90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62.44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3009305</v>
      </c>
      <c r="B2409">
        <v>1</v>
      </c>
      <c r="C2409" t="s">
        <v>75</v>
      </c>
      <c r="D2409" t="s">
        <v>82</v>
      </c>
      <c r="E2409" t="s">
        <v>145</v>
      </c>
      <c r="F2409" t="s">
        <v>7101</v>
      </c>
      <c r="G2409" t="s">
        <v>206</v>
      </c>
      <c r="H2409" t="s">
        <v>61</v>
      </c>
      <c r="I2409" t="s">
        <v>129</v>
      </c>
      <c r="J2409" t="s">
        <v>130</v>
      </c>
      <c r="K2409" t="s">
        <v>131</v>
      </c>
      <c r="L2409" t="s">
        <v>7102</v>
      </c>
      <c r="M2409" t="s">
        <v>7103</v>
      </c>
      <c r="N2409">
        <v>5.0860000000000003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5.09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3009428</v>
      </c>
      <c r="B2410">
        <v>1</v>
      </c>
      <c r="C2410" t="s">
        <v>106</v>
      </c>
      <c r="D2410" t="s">
        <v>120</v>
      </c>
      <c r="E2410" t="s">
        <v>164</v>
      </c>
      <c r="F2410" t="s">
        <v>2338</v>
      </c>
      <c r="G2410" t="s">
        <v>142</v>
      </c>
      <c r="H2410" t="s">
        <v>61</v>
      </c>
      <c r="I2410" t="s">
        <v>129</v>
      </c>
      <c r="J2410" t="s">
        <v>130</v>
      </c>
      <c r="K2410" t="s">
        <v>131</v>
      </c>
      <c r="L2410" t="s">
        <v>7104</v>
      </c>
      <c r="M2410" t="s">
        <v>7105</v>
      </c>
      <c r="N2410">
        <v>1.5620000000000001</v>
      </c>
      <c r="O2410">
        <v>0</v>
      </c>
      <c r="P2410">
        <v>91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142.18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3009820</v>
      </c>
      <c r="B2411">
        <v>2</v>
      </c>
      <c r="C2411" t="s">
        <v>75</v>
      </c>
      <c r="D2411" t="s">
        <v>99</v>
      </c>
      <c r="E2411" t="s">
        <v>169</v>
      </c>
      <c r="F2411" t="s">
        <v>7106</v>
      </c>
      <c r="G2411" t="s">
        <v>142</v>
      </c>
      <c r="H2411" t="s">
        <v>61</v>
      </c>
      <c r="I2411" t="s">
        <v>129</v>
      </c>
      <c r="J2411" t="s">
        <v>130</v>
      </c>
      <c r="K2411" t="s">
        <v>131</v>
      </c>
      <c r="L2411" t="s">
        <v>6603</v>
      </c>
      <c r="M2411" t="s">
        <v>7107</v>
      </c>
      <c r="N2411">
        <v>0.33600000000000002</v>
      </c>
      <c r="O2411">
        <v>0</v>
      </c>
      <c r="P2411">
        <v>45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15.11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3010614</v>
      </c>
      <c r="B2412">
        <v>1</v>
      </c>
      <c r="C2412" t="s">
        <v>75</v>
      </c>
      <c r="D2412" t="s">
        <v>104</v>
      </c>
      <c r="E2412" t="s">
        <v>169</v>
      </c>
      <c r="F2412" t="s">
        <v>7108</v>
      </c>
      <c r="G2412" t="s">
        <v>171</v>
      </c>
      <c r="H2412" t="s">
        <v>61</v>
      </c>
      <c r="I2412" t="s">
        <v>129</v>
      </c>
      <c r="J2412" t="s">
        <v>130</v>
      </c>
      <c r="K2412" t="s">
        <v>131</v>
      </c>
      <c r="L2412" t="s">
        <v>7109</v>
      </c>
      <c r="M2412" t="s">
        <v>7110</v>
      </c>
      <c r="N2412">
        <v>1.853</v>
      </c>
      <c r="O2412">
        <v>0</v>
      </c>
      <c r="P2412">
        <v>202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374.26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3011144</v>
      </c>
      <c r="B2413">
        <v>3</v>
      </c>
      <c r="C2413" t="s">
        <v>75</v>
      </c>
      <c r="D2413" t="s">
        <v>94</v>
      </c>
      <c r="E2413" t="s">
        <v>169</v>
      </c>
      <c r="F2413" t="s">
        <v>7111</v>
      </c>
      <c r="G2413" t="s">
        <v>161</v>
      </c>
      <c r="H2413" t="s">
        <v>61</v>
      </c>
      <c r="I2413" t="s">
        <v>129</v>
      </c>
      <c r="J2413" t="s">
        <v>130</v>
      </c>
      <c r="K2413" t="s">
        <v>131</v>
      </c>
      <c r="L2413" t="s">
        <v>2292</v>
      </c>
      <c r="M2413" t="s">
        <v>7112</v>
      </c>
      <c r="N2413">
        <v>0.35699999999999998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21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7.5</v>
      </c>
    </row>
    <row r="2414" spans="1:26" x14ac:dyDescent="0.3">
      <c r="A2414">
        <v>3009957</v>
      </c>
      <c r="B2414">
        <v>1</v>
      </c>
      <c r="C2414" t="s">
        <v>106</v>
      </c>
      <c r="D2414" t="s">
        <v>119</v>
      </c>
      <c r="E2414" t="s">
        <v>140</v>
      </c>
      <c r="F2414" t="s">
        <v>7113</v>
      </c>
      <c r="G2414" t="s">
        <v>142</v>
      </c>
      <c r="H2414" t="s">
        <v>61</v>
      </c>
      <c r="I2414" t="s">
        <v>129</v>
      </c>
      <c r="J2414" t="s">
        <v>130</v>
      </c>
      <c r="K2414" t="s">
        <v>131</v>
      </c>
      <c r="L2414" t="s">
        <v>7114</v>
      </c>
      <c r="M2414" t="s">
        <v>7115</v>
      </c>
      <c r="N2414">
        <v>2.1970000000000001</v>
      </c>
      <c r="O2414">
        <v>0</v>
      </c>
      <c r="P2414">
        <v>63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138.41999999999999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3006044</v>
      </c>
      <c r="B2415">
        <v>1</v>
      </c>
      <c r="C2415" t="s">
        <v>106</v>
      </c>
      <c r="D2415" t="s">
        <v>109</v>
      </c>
      <c r="E2415" t="s">
        <v>153</v>
      </c>
      <c r="F2415" t="s">
        <v>7116</v>
      </c>
      <c r="G2415" t="s">
        <v>136</v>
      </c>
      <c r="H2415" t="s">
        <v>58</v>
      </c>
      <c r="I2415" t="s">
        <v>129</v>
      </c>
      <c r="J2415" t="s">
        <v>130</v>
      </c>
      <c r="K2415" t="s">
        <v>137</v>
      </c>
      <c r="L2415" t="s">
        <v>7117</v>
      </c>
      <c r="M2415" t="s">
        <v>7118</v>
      </c>
      <c r="N2415">
        <v>4.2569999999999997</v>
      </c>
      <c r="O2415">
        <v>0</v>
      </c>
      <c r="P2415">
        <v>0</v>
      </c>
      <c r="Q2415">
        <v>0</v>
      </c>
      <c r="R2415">
        <v>4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17.03</v>
      </c>
      <c r="Y2415">
        <v>0</v>
      </c>
      <c r="Z2415">
        <v>0</v>
      </c>
    </row>
    <row r="2416" spans="1:26" x14ac:dyDescent="0.3">
      <c r="A2416">
        <v>3003199</v>
      </c>
      <c r="B2416">
        <v>1</v>
      </c>
      <c r="C2416" t="s">
        <v>106</v>
      </c>
      <c r="D2416" t="s">
        <v>115</v>
      </c>
      <c r="E2416" t="s">
        <v>140</v>
      </c>
      <c r="F2416" t="s">
        <v>7119</v>
      </c>
      <c r="G2416" t="s">
        <v>142</v>
      </c>
      <c r="H2416" t="s">
        <v>61</v>
      </c>
      <c r="I2416" t="s">
        <v>129</v>
      </c>
      <c r="J2416" t="s">
        <v>130</v>
      </c>
      <c r="K2416" t="s">
        <v>131</v>
      </c>
      <c r="L2416" t="s">
        <v>7120</v>
      </c>
      <c r="M2416" t="s">
        <v>7121</v>
      </c>
      <c r="N2416">
        <v>2.117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30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63.51</v>
      </c>
    </row>
    <row r="2417" spans="1:26" x14ac:dyDescent="0.3">
      <c r="A2417">
        <v>3009973</v>
      </c>
      <c r="B2417">
        <v>1</v>
      </c>
      <c r="C2417" t="s">
        <v>106</v>
      </c>
      <c r="D2417" t="s">
        <v>120</v>
      </c>
      <c r="E2417" t="s">
        <v>169</v>
      </c>
      <c r="F2417" t="s">
        <v>7122</v>
      </c>
      <c r="G2417" t="s">
        <v>171</v>
      </c>
      <c r="H2417" t="s">
        <v>61</v>
      </c>
      <c r="I2417" t="s">
        <v>129</v>
      </c>
      <c r="J2417" t="s">
        <v>130</v>
      </c>
      <c r="K2417" t="s">
        <v>131</v>
      </c>
      <c r="L2417" t="s">
        <v>7123</v>
      </c>
      <c r="M2417" t="s">
        <v>7124</v>
      </c>
      <c r="N2417">
        <v>3.0459999999999998</v>
      </c>
      <c r="O2417">
        <v>0</v>
      </c>
      <c r="P2417">
        <v>50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152.32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3012774</v>
      </c>
      <c r="B2418">
        <v>1</v>
      </c>
      <c r="C2418" t="s">
        <v>75</v>
      </c>
      <c r="D2418" t="s">
        <v>102</v>
      </c>
      <c r="E2418" t="s">
        <v>169</v>
      </c>
      <c r="F2418" t="s">
        <v>7125</v>
      </c>
      <c r="G2418" t="s">
        <v>142</v>
      </c>
      <c r="H2418" t="s">
        <v>61</v>
      </c>
      <c r="I2418" t="s">
        <v>129</v>
      </c>
      <c r="J2418" t="s">
        <v>130</v>
      </c>
      <c r="K2418" t="s">
        <v>131</v>
      </c>
      <c r="L2418" t="s">
        <v>7126</v>
      </c>
      <c r="M2418" t="s">
        <v>7127</v>
      </c>
      <c r="N2418">
        <v>1.869</v>
      </c>
      <c r="O2418">
        <v>0</v>
      </c>
      <c r="P2418">
        <v>46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85.98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3010686</v>
      </c>
      <c r="B2419">
        <v>1</v>
      </c>
      <c r="C2419" t="s">
        <v>75</v>
      </c>
      <c r="D2419" t="s">
        <v>83</v>
      </c>
      <c r="E2419" t="s">
        <v>140</v>
      </c>
      <c r="F2419" t="s">
        <v>7128</v>
      </c>
      <c r="G2419" t="s">
        <v>142</v>
      </c>
      <c r="H2419" t="s">
        <v>61</v>
      </c>
      <c r="I2419" t="s">
        <v>129</v>
      </c>
      <c r="J2419" t="s">
        <v>130</v>
      </c>
      <c r="K2419" t="s">
        <v>131</v>
      </c>
      <c r="L2419" t="s">
        <v>7129</v>
      </c>
      <c r="M2419" t="s">
        <v>7130</v>
      </c>
      <c r="N2419">
        <v>6.4989999999999997</v>
      </c>
      <c r="O2419">
        <v>0</v>
      </c>
      <c r="P2419">
        <v>0</v>
      </c>
      <c r="Q2419">
        <v>0</v>
      </c>
      <c r="R2419">
        <v>36</v>
      </c>
      <c r="S2419">
        <v>0</v>
      </c>
      <c r="T2419">
        <v>75</v>
      </c>
      <c r="U2419">
        <v>0</v>
      </c>
      <c r="V2419">
        <v>0</v>
      </c>
      <c r="W2419">
        <v>0</v>
      </c>
      <c r="X2419">
        <v>233.96</v>
      </c>
      <c r="Y2419">
        <v>0</v>
      </c>
      <c r="Z2419">
        <v>487.42</v>
      </c>
    </row>
    <row r="2420" spans="1:26" x14ac:dyDescent="0.3">
      <c r="A2420">
        <v>3009972</v>
      </c>
      <c r="B2420">
        <v>1</v>
      </c>
      <c r="C2420" t="s">
        <v>75</v>
      </c>
      <c r="D2420" t="s">
        <v>74</v>
      </c>
      <c r="E2420" t="s">
        <v>134</v>
      </c>
      <c r="F2420" t="s">
        <v>7131</v>
      </c>
      <c r="G2420" t="s">
        <v>128</v>
      </c>
      <c r="H2420" t="s">
        <v>58</v>
      </c>
      <c r="I2420" t="s">
        <v>129</v>
      </c>
      <c r="J2420" t="s">
        <v>130</v>
      </c>
      <c r="K2420" t="s">
        <v>131</v>
      </c>
      <c r="L2420" t="s">
        <v>7132</v>
      </c>
      <c r="M2420" t="s">
        <v>7133</v>
      </c>
      <c r="N2420">
        <v>1.466</v>
      </c>
      <c r="O2420">
        <v>45</v>
      </c>
      <c r="P2420">
        <v>11235</v>
      </c>
      <c r="Q2420">
        <v>0</v>
      </c>
      <c r="R2420">
        <v>0</v>
      </c>
      <c r="S2420">
        <v>0</v>
      </c>
      <c r="T2420">
        <v>0</v>
      </c>
      <c r="U2420">
        <v>65.989999999999995</v>
      </c>
      <c r="V2420">
        <v>16474.88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3010145</v>
      </c>
      <c r="B2421">
        <v>1</v>
      </c>
      <c r="C2421" t="s">
        <v>75</v>
      </c>
      <c r="D2421" t="s">
        <v>98</v>
      </c>
      <c r="E2421" t="s">
        <v>145</v>
      </c>
      <c r="F2421" t="s">
        <v>7134</v>
      </c>
      <c r="G2421" t="s">
        <v>206</v>
      </c>
      <c r="H2421" t="s">
        <v>61</v>
      </c>
      <c r="I2421" t="s">
        <v>129</v>
      </c>
      <c r="J2421" t="s">
        <v>130</v>
      </c>
      <c r="K2421" t="s">
        <v>131</v>
      </c>
      <c r="L2421" t="s">
        <v>7135</v>
      </c>
      <c r="M2421" t="s">
        <v>7136</v>
      </c>
      <c r="N2421">
        <v>1.9370000000000001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1.94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3009846</v>
      </c>
      <c r="B2422">
        <v>1</v>
      </c>
      <c r="C2422" t="s">
        <v>106</v>
      </c>
      <c r="D2422" t="s">
        <v>108</v>
      </c>
      <c r="E2422" t="s">
        <v>140</v>
      </c>
      <c r="F2422" t="s">
        <v>7137</v>
      </c>
      <c r="G2422" t="s">
        <v>142</v>
      </c>
      <c r="H2422" t="s">
        <v>61</v>
      </c>
      <c r="I2422" t="s">
        <v>129</v>
      </c>
      <c r="J2422" t="s">
        <v>130</v>
      </c>
      <c r="K2422" t="s">
        <v>131</v>
      </c>
      <c r="L2422" t="s">
        <v>7138</v>
      </c>
      <c r="M2422" t="s">
        <v>7139</v>
      </c>
      <c r="N2422">
        <v>1.968</v>
      </c>
      <c r="O2422">
        <v>0</v>
      </c>
      <c r="P2422">
        <v>33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64.94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3010008</v>
      </c>
      <c r="B2423">
        <v>1</v>
      </c>
      <c r="C2423" t="s">
        <v>75</v>
      </c>
      <c r="D2423" t="s">
        <v>78</v>
      </c>
      <c r="E2423" t="s">
        <v>145</v>
      </c>
      <c r="F2423" t="s">
        <v>7140</v>
      </c>
      <c r="G2423" t="s">
        <v>256</v>
      </c>
      <c r="H2423" t="s">
        <v>61</v>
      </c>
      <c r="I2423" t="s">
        <v>129</v>
      </c>
      <c r="J2423" t="s">
        <v>130</v>
      </c>
      <c r="K2423" t="s">
        <v>131</v>
      </c>
      <c r="L2423" t="s">
        <v>7141</v>
      </c>
      <c r="M2423" t="s">
        <v>7142</v>
      </c>
      <c r="N2423">
        <v>0.92400000000000004</v>
      </c>
      <c r="O2423">
        <v>0</v>
      </c>
      <c r="P2423">
        <v>8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7.39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3010572</v>
      </c>
      <c r="B2424">
        <v>1</v>
      </c>
      <c r="C2424" t="s">
        <v>75</v>
      </c>
      <c r="D2424" t="s">
        <v>79</v>
      </c>
      <c r="E2424" t="s">
        <v>221</v>
      </c>
      <c r="F2424" t="s">
        <v>7143</v>
      </c>
      <c r="G2424" t="s">
        <v>128</v>
      </c>
      <c r="H2424" t="s">
        <v>58</v>
      </c>
      <c r="I2424" t="s">
        <v>129</v>
      </c>
      <c r="J2424" t="s">
        <v>130</v>
      </c>
      <c r="K2424" t="s">
        <v>131</v>
      </c>
      <c r="L2424" t="s">
        <v>7144</v>
      </c>
      <c r="M2424" t="s">
        <v>7145</v>
      </c>
      <c r="N2424">
        <v>0.33900000000000002</v>
      </c>
      <c r="O2424">
        <v>13</v>
      </c>
      <c r="P2424">
        <v>798</v>
      </c>
      <c r="Q2424">
        <v>0</v>
      </c>
      <c r="R2424">
        <v>0</v>
      </c>
      <c r="S2424">
        <v>27</v>
      </c>
      <c r="T2424">
        <v>93</v>
      </c>
      <c r="U2424">
        <v>4.4000000000000004</v>
      </c>
      <c r="V2424">
        <v>270.20999999999998</v>
      </c>
      <c r="W2424">
        <v>0</v>
      </c>
      <c r="X2424">
        <v>0</v>
      </c>
      <c r="Y2424">
        <v>9.14</v>
      </c>
      <c r="Z2424">
        <v>31.49</v>
      </c>
    </row>
    <row r="2425" spans="1:26" x14ac:dyDescent="0.3">
      <c r="A2425">
        <v>3008834</v>
      </c>
      <c r="B2425">
        <v>1</v>
      </c>
      <c r="C2425" t="s">
        <v>106</v>
      </c>
      <c r="D2425" t="s">
        <v>117</v>
      </c>
      <c r="E2425" t="s">
        <v>153</v>
      </c>
      <c r="F2425" t="s">
        <v>3630</v>
      </c>
      <c r="G2425" t="s">
        <v>128</v>
      </c>
      <c r="H2425" t="s">
        <v>58</v>
      </c>
      <c r="I2425" t="s">
        <v>129</v>
      </c>
      <c r="J2425" t="s">
        <v>130</v>
      </c>
      <c r="K2425" t="s">
        <v>131</v>
      </c>
      <c r="L2425" t="s">
        <v>7146</v>
      </c>
      <c r="M2425" t="s">
        <v>7147</v>
      </c>
      <c r="N2425">
        <v>0.39700000000000002</v>
      </c>
      <c r="O2425">
        <v>0</v>
      </c>
      <c r="P2425">
        <v>445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176.52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3011369</v>
      </c>
      <c r="B2426">
        <v>1</v>
      </c>
      <c r="C2426" t="s">
        <v>75</v>
      </c>
      <c r="D2426" t="s">
        <v>83</v>
      </c>
      <c r="E2426" t="s">
        <v>221</v>
      </c>
      <c r="F2426" t="s">
        <v>5634</v>
      </c>
      <c r="G2426" t="s">
        <v>128</v>
      </c>
      <c r="H2426" t="s">
        <v>58</v>
      </c>
      <c r="I2426" t="s">
        <v>129</v>
      </c>
      <c r="J2426" t="s">
        <v>130</v>
      </c>
      <c r="K2426" t="s">
        <v>131</v>
      </c>
      <c r="L2426" t="s">
        <v>7148</v>
      </c>
      <c r="M2426" t="s">
        <v>7149</v>
      </c>
      <c r="N2426">
        <v>0.55700000000000005</v>
      </c>
      <c r="O2426">
        <v>0</v>
      </c>
      <c r="P2426">
        <v>0</v>
      </c>
      <c r="Q2426">
        <v>26</v>
      </c>
      <c r="R2426">
        <v>1262</v>
      </c>
      <c r="S2426">
        <v>0</v>
      </c>
      <c r="T2426">
        <v>0</v>
      </c>
      <c r="U2426">
        <v>0</v>
      </c>
      <c r="V2426">
        <v>0</v>
      </c>
      <c r="W2426">
        <v>14.47</v>
      </c>
      <c r="X2426">
        <v>702.51</v>
      </c>
      <c r="Y2426">
        <v>0</v>
      </c>
      <c r="Z2426">
        <v>0</v>
      </c>
    </row>
    <row r="2427" spans="1:26" x14ac:dyDescent="0.3">
      <c r="A2427">
        <v>3009445</v>
      </c>
      <c r="B2427">
        <v>1</v>
      </c>
      <c r="C2427" t="s">
        <v>75</v>
      </c>
      <c r="D2427" t="s">
        <v>96</v>
      </c>
      <c r="E2427" t="s">
        <v>221</v>
      </c>
      <c r="F2427" t="s">
        <v>7150</v>
      </c>
      <c r="G2427" t="s">
        <v>128</v>
      </c>
      <c r="H2427" t="s">
        <v>58</v>
      </c>
      <c r="I2427" t="s">
        <v>129</v>
      </c>
      <c r="J2427" t="s">
        <v>130</v>
      </c>
      <c r="K2427" t="s">
        <v>131</v>
      </c>
      <c r="L2427" t="s">
        <v>7151</v>
      </c>
      <c r="M2427" t="s">
        <v>7152</v>
      </c>
      <c r="N2427">
        <v>0.39300000000000002</v>
      </c>
      <c r="O2427">
        <v>18</v>
      </c>
      <c r="P2427">
        <v>891</v>
      </c>
      <c r="Q2427">
        <v>0</v>
      </c>
      <c r="R2427">
        <v>0</v>
      </c>
      <c r="S2427">
        <v>0</v>
      </c>
      <c r="T2427">
        <v>0</v>
      </c>
      <c r="U2427">
        <v>7.07</v>
      </c>
      <c r="V2427">
        <v>349.72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3008833</v>
      </c>
      <c r="B2428">
        <v>1</v>
      </c>
      <c r="C2428" t="s">
        <v>75</v>
      </c>
      <c r="D2428" t="s">
        <v>81</v>
      </c>
      <c r="E2428" t="s">
        <v>145</v>
      </c>
      <c r="F2428" t="s">
        <v>4133</v>
      </c>
      <c r="G2428" t="s">
        <v>256</v>
      </c>
      <c r="H2428" t="s">
        <v>61</v>
      </c>
      <c r="I2428" t="s">
        <v>129</v>
      </c>
      <c r="J2428" t="s">
        <v>130</v>
      </c>
      <c r="K2428" t="s">
        <v>131</v>
      </c>
      <c r="L2428" t="s">
        <v>7153</v>
      </c>
      <c r="M2428" t="s">
        <v>7154</v>
      </c>
      <c r="N2428">
        <v>1.6080000000000001</v>
      </c>
      <c r="O2428">
        <v>0</v>
      </c>
      <c r="P2428">
        <v>2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3.22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3010489</v>
      </c>
      <c r="B2429">
        <v>1</v>
      </c>
      <c r="C2429" t="s">
        <v>75</v>
      </c>
      <c r="D2429" t="s">
        <v>104</v>
      </c>
      <c r="E2429" t="s">
        <v>140</v>
      </c>
      <c r="F2429" t="s">
        <v>7155</v>
      </c>
      <c r="G2429" t="s">
        <v>142</v>
      </c>
      <c r="H2429" t="s">
        <v>61</v>
      </c>
      <c r="I2429" t="s">
        <v>129</v>
      </c>
      <c r="J2429" t="s">
        <v>130</v>
      </c>
      <c r="K2429" t="s">
        <v>131</v>
      </c>
      <c r="L2429" t="s">
        <v>7156</v>
      </c>
      <c r="M2429" t="s">
        <v>7157</v>
      </c>
      <c r="N2429">
        <v>7.1619999999999999</v>
      </c>
      <c r="O2429">
        <v>0</v>
      </c>
      <c r="P2429">
        <v>25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179.06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3009747</v>
      </c>
      <c r="B2430">
        <v>1</v>
      </c>
      <c r="C2430" t="s">
        <v>75</v>
      </c>
      <c r="D2430" t="s">
        <v>89</v>
      </c>
      <c r="E2430" t="s">
        <v>145</v>
      </c>
      <c r="F2430" t="s">
        <v>7158</v>
      </c>
      <c r="G2430" t="s">
        <v>206</v>
      </c>
      <c r="H2430" t="s">
        <v>61</v>
      </c>
      <c r="I2430" t="s">
        <v>129</v>
      </c>
      <c r="J2430" t="s">
        <v>130</v>
      </c>
      <c r="K2430" t="s">
        <v>131</v>
      </c>
      <c r="L2430" t="s">
        <v>7159</v>
      </c>
      <c r="M2430" t="s">
        <v>7160</v>
      </c>
      <c r="N2430">
        <v>1.964</v>
      </c>
      <c r="O2430">
        <v>0</v>
      </c>
      <c r="P2430">
        <v>3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5.89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3010047</v>
      </c>
      <c r="B2431">
        <v>1</v>
      </c>
      <c r="C2431" t="s">
        <v>75</v>
      </c>
      <c r="D2431" t="s">
        <v>99</v>
      </c>
      <c r="E2431" t="s">
        <v>169</v>
      </c>
      <c r="F2431" t="s">
        <v>7161</v>
      </c>
      <c r="G2431" t="s">
        <v>171</v>
      </c>
      <c r="H2431" t="s">
        <v>61</v>
      </c>
      <c r="I2431" t="s">
        <v>129</v>
      </c>
      <c r="J2431" t="s">
        <v>130</v>
      </c>
      <c r="K2431" t="s">
        <v>131</v>
      </c>
      <c r="L2431" t="s">
        <v>7162</v>
      </c>
      <c r="M2431" t="s">
        <v>7163</v>
      </c>
      <c r="N2431">
        <v>2.2229999999999999</v>
      </c>
      <c r="O2431">
        <v>0</v>
      </c>
      <c r="P2431">
        <v>19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42.23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3012144</v>
      </c>
      <c r="B2432">
        <v>1</v>
      </c>
      <c r="C2432" t="s">
        <v>75</v>
      </c>
      <c r="D2432" t="s">
        <v>79</v>
      </c>
      <c r="E2432" t="s">
        <v>169</v>
      </c>
      <c r="F2432" t="s">
        <v>7164</v>
      </c>
      <c r="G2432" t="s">
        <v>161</v>
      </c>
      <c r="H2432" t="s">
        <v>61</v>
      </c>
      <c r="I2432" t="s">
        <v>129</v>
      </c>
      <c r="J2432" t="s">
        <v>130</v>
      </c>
      <c r="K2432" t="s">
        <v>131</v>
      </c>
      <c r="L2432" t="s">
        <v>7165</v>
      </c>
      <c r="M2432" t="s">
        <v>7166</v>
      </c>
      <c r="N2432">
        <v>0.39900000000000002</v>
      </c>
      <c r="O2432">
        <v>0</v>
      </c>
      <c r="P2432">
        <v>99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39.520000000000003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3011479</v>
      </c>
      <c r="B2433">
        <v>1</v>
      </c>
      <c r="C2433" t="s">
        <v>106</v>
      </c>
      <c r="D2433" t="s">
        <v>121</v>
      </c>
      <c r="E2433" t="s">
        <v>221</v>
      </c>
      <c r="F2433" t="s">
        <v>7167</v>
      </c>
      <c r="G2433" t="s">
        <v>136</v>
      </c>
      <c r="H2433" t="s">
        <v>58</v>
      </c>
      <c r="I2433" t="s">
        <v>129</v>
      </c>
      <c r="J2433" t="s">
        <v>130</v>
      </c>
      <c r="K2433" t="s">
        <v>137</v>
      </c>
      <c r="L2433" t="s">
        <v>7168</v>
      </c>
      <c r="M2433" t="s">
        <v>7169</v>
      </c>
      <c r="N2433">
        <v>0.877</v>
      </c>
      <c r="O2433">
        <v>32</v>
      </c>
      <c r="P2433">
        <v>3112</v>
      </c>
      <c r="Q2433">
        <v>0</v>
      </c>
      <c r="R2433">
        <v>0</v>
      </c>
      <c r="S2433">
        <v>0</v>
      </c>
      <c r="T2433">
        <v>0</v>
      </c>
      <c r="U2433">
        <v>28.07</v>
      </c>
      <c r="V2433">
        <v>2729.92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3009947</v>
      </c>
      <c r="B2434">
        <v>1</v>
      </c>
      <c r="C2434" t="s">
        <v>106</v>
      </c>
      <c r="D2434" t="s">
        <v>120</v>
      </c>
      <c r="E2434" t="s">
        <v>126</v>
      </c>
      <c r="F2434" t="s">
        <v>1696</v>
      </c>
      <c r="G2434" t="s">
        <v>128</v>
      </c>
      <c r="H2434" t="s">
        <v>58</v>
      </c>
      <c r="I2434" t="s">
        <v>129</v>
      </c>
      <c r="J2434" t="s">
        <v>130</v>
      </c>
      <c r="K2434" t="s">
        <v>131</v>
      </c>
      <c r="L2434" t="s">
        <v>7170</v>
      </c>
      <c r="M2434" t="s">
        <v>7171</v>
      </c>
      <c r="N2434">
        <v>1.49</v>
      </c>
      <c r="O2434">
        <v>93</v>
      </c>
      <c r="P2434">
        <v>115</v>
      </c>
      <c r="Q2434">
        <v>0</v>
      </c>
      <c r="R2434">
        <v>0</v>
      </c>
      <c r="S2434">
        <v>0</v>
      </c>
      <c r="T2434">
        <v>0</v>
      </c>
      <c r="U2434">
        <v>138.56</v>
      </c>
      <c r="V2434">
        <v>171.34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3010687</v>
      </c>
      <c r="B2435">
        <v>1</v>
      </c>
      <c r="C2435" t="s">
        <v>75</v>
      </c>
      <c r="D2435" t="s">
        <v>94</v>
      </c>
      <c r="E2435" t="s">
        <v>140</v>
      </c>
      <c r="F2435" t="s">
        <v>7172</v>
      </c>
      <c r="G2435" t="s">
        <v>206</v>
      </c>
      <c r="H2435" t="s">
        <v>61</v>
      </c>
      <c r="I2435" t="s">
        <v>129</v>
      </c>
      <c r="J2435" t="s">
        <v>130</v>
      </c>
      <c r="K2435" t="s">
        <v>131</v>
      </c>
      <c r="L2435" t="s">
        <v>7173</v>
      </c>
      <c r="M2435" t="s">
        <v>7174</v>
      </c>
      <c r="N2435">
        <v>0.63900000000000001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14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8.94</v>
      </c>
    </row>
    <row r="2436" spans="1:26" x14ac:dyDescent="0.3">
      <c r="A2436">
        <v>3009771</v>
      </c>
      <c r="B2436">
        <v>1</v>
      </c>
      <c r="C2436" t="s">
        <v>75</v>
      </c>
      <c r="D2436" t="s">
        <v>74</v>
      </c>
      <c r="E2436" t="s">
        <v>140</v>
      </c>
      <c r="F2436" t="s">
        <v>7175</v>
      </c>
      <c r="G2436" t="s">
        <v>142</v>
      </c>
      <c r="H2436" t="s">
        <v>61</v>
      </c>
      <c r="I2436" t="s">
        <v>129</v>
      </c>
      <c r="J2436" t="s">
        <v>130</v>
      </c>
      <c r="K2436" t="s">
        <v>131</v>
      </c>
      <c r="L2436" t="s">
        <v>7176</v>
      </c>
      <c r="M2436" t="s">
        <v>7177</v>
      </c>
      <c r="N2436">
        <v>2.5369999999999999</v>
      </c>
      <c r="O2436">
        <v>0</v>
      </c>
      <c r="P2436">
        <v>14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35.51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3009794</v>
      </c>
      <c r="B2437">
        <v>1</v>
      </c>
      <c r="C2437" t="s">
        <v>106</v>
      </c>
      <c r="D2437" t="s">
        <v>120</v>
      </c>
      <c r="E2437" t="s">
        <v>164</v>
      </c>
      <c r="F2437" t="s">
        <v>7178</v>
      </c>
      <c r="G2437" t="s">
        <v>185</v>
      </c>
      <c r="H2437" t="s">
        <v>61</v>
      </c>
      <c r="I2437" t="s">
        <v>129</v>
      </c>
      <c r="J2437" t="s">
        <v>130</v>
      </c>
      <c r="K2437" t="s">
        <v>131</v>
      </c>
      <c r="L2437" t="s">
        <v>7179</v>
      </c>
      <c r="M2437" t="s">
        <v>7180</v>
      </c>
      <c r="N2437">
        <v>3.641</v>
      </c>
      <c r="O2437">
        <v>0</v>
      </c>
      <c r="P2437">
        <v>111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404.12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3010459</v>
      </c>
      <c r="B2438">
        <v>2</v>
      </c>
      <c r="C2438" t="s">
        <v>75</v>
      </c>
      <c r="D2438" t="s">
        <v>83</v>
      </c>
      <c r="E2438" t="s">
        <v>169</v>
      </c>
      <c r="F2438" t="s">
        <v>7181</v>
      </c>
      <c r="G2438" t="s">
        <v>854</v>
      </c>
      <c r="H2438" t="s">
        <v>61</v>
      </c>
      <c r="I2438" t="s">
        <v>129</v>
      </c>
      <c r="J2438" t="s">
        <v>130</v>
      </c>
      <c r="K2438" t="s">
        <v>131</v>
      </c>
      <c r="L2438" t="s">
        <v>6789</v>
      </c>
      <c r="M2438" t="s">
        <v>7182</v>
      </c>
      <c r="N2438">
        <v>5.2960000000000003</v>
      </c>
      <c r="O2438">
        <v>0</v>
      </c>
      <c r="P2438">
        <v>0</v>
      </c>
      <c r="Q2438">
        <v>0</v>
      </c>
      <c r="R2438">
        <v>412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2181.77</v>
      </c>
      <c r="Y2438">
        <v>0</v>
      </c>
      <c r="Z2438">
        <v>0</v>
      </c>
    </row>
    <row r="2439" spans="1:26" x14ac:dyDescent="0.3">
      <c r="A2439">
        <v>3010529</v>
      </c>
      <c r="B2439">
        <v>1</v>
      </c>
      <c r="C2439" t="s">
        <v>106</v>
      </c>
      <c r="D2439" t="s">
        <v>117</v>
      </c>
      <c r="E2439" t="s">
        <v>169</v>
      </c>
      <c r="F2439" t="s">
        <v>7183</v>
      </c>
      <c r="G2439" t="s">
        <v>161</v>
      </c>
      <c r="H2439" t="s">
        <v>61</v>
      </c>
      <c r="I2439" t="s">
        <v>129</v>
      </c>
      <c r="J2439" t="s">
        <v>130</v>
      </c>
      <c r="K2439" t="s">
        <v>131</v>
      </c>
      <c r="L2439" t="s">
        <v>7184</v>
      </c>
      <c r="M2439" t="s">
        <v>7185</v>
      </c>
      <c r="N2439">
        <v>0.93799999999999994</v>
      </c>
      <c r="O2439">
        <v>0</v>
      </c>
      <c r="P2439">
        <v>232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217.63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3010012</v>
      </c>
      <c r="B2440">
        <v>1</v>
      </c>
      <c r="C2440" t="s">
        <v>106</v>
      </c>
      <c r="D2440" t="s">
        <v>108</v>
      </c>
      <c r="E2440" t="s">
        <v>140</v>
      </c>
      <c r="F2440" t="s">
        <v>7186</v>
      </c>
      <c r="G2440" t="s">
        <v>142</v>
      </c>
      <c r="H2440" t="s">
        <v>61</v>
      </c>
      <c r="I2440" t="s">
        <v>129</v>
      </c>
      <c r="J2440" t="s">
        <v>130</v>
      </c>
      <c r="K2440" t="s">
        <v>131</v>
      </c>
      <c r="L2440" t="s">
        <v>7187</v>
      </c>
      <c r="M2440" t="s">
        <v>7188</v>
      </c>
      <c r="N2440">
        <v>1.153</v>
      </c>
      <c r="O2440">
        <v>0</v>
      </c>
      <c r="P2440">
        <v>23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26.52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3009432</v>
      </c>
      <c r="B2441">
        <v>1</v>
      </c>
      <c r="C2441" t="s">
        <v>106</v>
      </c>
      <c r="D2441" t="s">
        <v>121</v>
      </c>
      <c r="E2441" t="s">
        <v>126</v>
      </c>
      <c r="F2441" t="s">
        <v>7189</v>
      </c>
      <c r="G2441" t="s">
        <v>128</v>
      </c>
      <c r="H2441" t="s">
        <v>58</v>
      </c>
      <c r="I2441" t="s">
        <v>129</v>
      </c>
      <c r="J2441" t="s">
        <v>130</v>
      </c>
      <c r="K2441" t="s">
        <v>131</v>
      </c>
      <c r="L2441" t="s">
        <v>7190</v>
      </c>
      <c r="M2441" t="s">
        <v>7191</v>
      </c>
      <c r="N2441">
        <v>0.7</v>
      </c>
      <c r="O2441">
        <v>8</v>
      </c>
      <c r="P2441">
        <v>282</v>
      </c>
      <c r="Q2441">
        <v>2</v>
      </c>
      <c r="R2441">
        <v>0</v>
      </c>
      <c r="S2441">
        <v>0</v>
      </c>
      <c r="T2441">
        <v>0</v>
      </c>
      <c r="U2441">
        <v>5.6</v>
      </c>
      <c r="V2441">
        <v>197.32</v>
      </c>
      <c r="W2441">
        <v>1.4</v>
      </c>
      <c r="X2441">
        <v>0</v>
      </c>
      <c r="Y2441">
        <v>0</v>
      </c>
      <c r="Z2441">
        <v>0</v>
      </c>
    </row>
    <row r="2442" spans="1:26" x14ac:dyDescent="0.3">
      <c r="A2442">
        <v>3009812</v>
      </c>
      <c r="B2442">
        <v>1</v>
      </c>
      <c r="C2442" t="s">
        <v>75</v>
      </c>
      <c r="D2442" t="s">
        <v>91</v>
      </c>
      <c r="E2442" t="s">
        <v>145</v>
      </c>
      <c r="F2442" t="s">
        <v>7192</v>
      </c>
      <c r="G2442" t="s">
        <v>256</v>
      </c>
      <c r="H2442" t="s">
        <v>61</v>
      </c>
      <c r="I2442" t="s">
        <v>129</v>
      </c>
      <c r="J2442" t="s">
        <v>130</v>
      </c>
      <c r="K2442" t="s">
        <v>131</v>
      </c>
      <c r="L2442" t="s">
        <v>7193</v>
      </c>
      <c r="M2442" t="s">
        <v>7194</v>
      </c>
      <c r="N2442">
        <v>1.4239999999999999</v>
      </c>
      <c r="O2442">
        <v>0</v>
      </c>
      <c r="P2442">
        <v>11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15.67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3012754</v>
      </c>
      <c r="B2443">
        <v>1</v>
      </c>
      <c r="C2443" t="s">
        <v>75</v>
      </c>
      <c r="D2443" t="s">
        <v>103</v>
      </c>
      <c r="E2443" t="s">
        <v>153</v>
      </c>
      <c r="F2443" t="s">
        <v>7195</v>
      </c>
      <c r="G2443" t="s">
        <v>128</v>
      </c>
      <c r="H2443" t="s">
        <v>58</v>
      </c>
      <c r="I2443" t="s">
        <v>129</v>
      </c>
      <c r="J2443" t="s">
        <v>130</v>
      </c>
      <c r="K2443" t="s">
        <v>131</v>
      </c>
      <c r="L2443" t="s">
        <v>7196</v>
      </c>
      <c r="M2443" t="s">
        <v>7197</v>
      </c>
      <c r="N2443">
        <v>1.863</v>
      </c>
      <c r="O2443">
        <v>0</v>
      </c>
      <c r="P2443">
        <v>333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620.44000000000005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3010656</v>
      </c>
      <c r="B2444">
        <v>1</v>
      </c>
      <c r="C2444" t="s">
        <v>106</v>
      </c>
      <c r="D2444" t="s">
        <v>108</v>
      </c>
      <c r="E2444" t="s">
        <v>153</v>
      </c>
      <c r="F2444" t="s">
        <v>7198</v>
      </c>
      <c r="G2444" t="s">
        <v>746</v>
      </c>
      <c r="H2444" t="s">
        <v>58</v>
      </c>
      <c r="I2444" t="s">
        <v>129</v>
      </c>
      <c r="J2444" t="s">
        <v>130</v>
      </c>
      <c r="K2444" t="s">
        <v>131</v>
      </c>
      <c r="L2444" t="s">
        <v>7199</v>
      </c>
      <c r="M2444" t="s">
        <v>7200</v>
      </c>
      <c r="N2444">
        <v>1.2210000000000001</v>
      </c>
      <c r="O2444">
        <v>1</v>
      </c>
      <c r="P2444">
        <v>430</v>
      </c>
      <c r="Q2444">
        <v>0</v>
      </c>
      <c r="R2444">
        <v>0</v>
      </c>
      <c r="S2444">
        <v>0</v>
      </c>
      <c r="T2444">
        <v>0</v>
      </c>
      <c r="U2444">
        <v>1.22</v>
      </c>
      <c r="V2444">
        <v>525.17999999999995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3010046</v>
      </c>
      <c r="B2445">
        <v>1</v>
      </c>
      <c r="C2445" t="s">
        <v>75</v>
      </c>
      <c r="D2445" t="s">
        <v>97</v>
      </c>
      <c r="E2445" t="s">
        <v>134</v>
      </c>
      <c r="F2445" t="s">
        <v>7201</v>
      </c>
      <c r="G2445" t="s">
        <v>128</v>
      </c>
      <c r="H2445" t="s">
        <v>58</v>
      </c>
      <c r="I2445" t="s">
        <v>129</v>
      </c>
      <c r="J2445" t="s">
        <v>130</v>
      </c>
      <c r="K2445" t="s">
        <v>131</v>
      </c>
      <c r="L2445" t="s">
        <v>7202</v>
      </c>
      <c r="M2445" t="s">
        <v>7203</v>
      </c>
      <c r="N2445">
        <v>4.4630000000000001</v>
      </c>
      <c r="O2445">
        <v>3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13.39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3010699</v>
      </c>
      <c r="B2446">
        <v>1</v>
      </c>
      <c r="C2446" t="s">
        <v>75</v>
      </c>
      <c r="D2446" t="s">
        <v>93</v>
      </c>
      <c r="E2446" t="s">
        <v>145</v>
      </c>
      <c r="F2446" t="s">
        <v>7204</v>
      </c>
      <c r="G2446" t="s">
        <v>206</v>
      </c>
      <c r="H2446" t="s">
        <v>61</v>
      </c>
      <c r="I2446" t="s">
        <v>129</v>
      </c>
      <c r="J2446" t="s">
        <v>130</v>
      </c>
      <c r="K2446" t="s">
        <v>131</v>
      </c>
      <c r="L2446" t="s">
        <v>7205</v>
      </c>
      <c r="M2446" t="s">
        <v>7206</v>
      </c>
      <c r="N2446">
        <v>2.403</v>
      </c>
      <c r="O2446">
        <v>0</v>
      </c>
      <c r="P2446">
        <v>0</v>
      </c>
      <c r="Q2446">
        <v>0</v>
      </c>
      <c r="R2446">
        <v>14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33.64</v>
      </c>
      <c r="Y2446">
        <v>0</v>
      </c>
      <c r="Z2446">
        <v>0</v>
      </c>
    </row>
    <row r="2447" spans="1:26" x14ac:dyDescent="0.3">
      <c r="A2447">
        <v>3009943</v>
      </c>
      <c r="B2447">
        <v>1</v>
      </c>
      <c r="C2447" t="s">
        <v>106</v>
      </c>
      <c r="D2447" t="s">
        <v>121</v>
      </c>
      <c r="E2447" t="s">
        <v>169</v>
      </c>
      <c r="F2447" t="s">
        <v>7207</v>
      </c>
      <c r="G2447" t="s">
        <v>171</v>
      </c>
      <c r="H2447" t="s">
        <v>61</v>
      </c>
      <c r="I2447" t="s">
        <v>129</v>
      </c>
      <c r="J2447" t="s">
        <v>130</v>
      </c>
      <c r="K2447" t="s">
        <v>131</v>
      </c>
      <c r="L2447" t="s">
        <v>7208</v>
      </c>
      <c r="M2447" t="s">
        <v>7209</v>
      </c>
      <c r="N2447">
        <v>1.806</v>
      </c>
      <c r="O2447">
        <v>0</v>
      </c>
      <c r="P2447">
        <v>401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724.3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3012169</v>
      </c>
      <c r="B2448">
        <v>1</v>
      </c>
      <c r="C2448" t="s">
        <v>75</v>
      </c>
      <c r="D2448" t="s">
        <v>95</v>
      </c>
      <c r="E2448" t="s">
        <v>134</v>
      </c>
      <c r="F2448" t="s">
        <v>7210</v>
      </c>
      <c r="G2448" t="s">
        <v>378</v>
      </c>
      <c r="H2448" t="s">
        <v>58</v>
      </c>
      <c r="I2448" t="s">
        <v>129</v>
      </c>
      <c r="J2448" t="s">
        <v>59</v>
      </c>
      <c r="K2448" t="s">
        <v>131</v>
      </c>
      <c r="L2448" t="s">
        <v>7211</v>
      </c>
      <c r="M2448" t="s">
        <v>7212</v>
      </c>
      <c r="N2448">
        <v>2.964</v>
      </c>
      <c r="O2448">
        <v>4</v>
      </c>
      <c r="P2448">
        <v>85</v>
      </c>
      <c r="Q2448">
        <v>0</v>
      </c>
      <c r="R2448">
        <v>0</v>
      </c>
      <c r="S2448">
        <v>0</v>
      </c>
      <c r="T2448">
        <v>0</v>
      </c>
      <c r="U2448">
        <v>11.86</v>
      </c>
      <c r="V2448">
        <v>251.98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3009425</v>
      </c>
      <c r="B2449">
        <v>1</v>
      </c>
      <c r="C2449" t="s">
        <v>75</v>
      </c>
      <c r="D2449" t="s">
        <v>90</v>
      </c>
      <c r="E2449" t="s">
        <v>126</v>
      </c>
      <c r="F2449" t="s">
        <v>2287</v>
      </c>
      <c r="G2449" t="s">
        <v>128</v>
      </c>
      <c r="H2449" t="s">
        <v>58</v>
      </c>
      <c r="I2449" t="s">
        <v>129</v>
      </c>
      <c r="J2449" t="s">
        <v>130</v>
      </c>
      <c r="K2449" t="s">
        <v>131</v>
      </c>
      <c r="L2449" t="s">
        <v>7213</v>
      </c>
      <c r="M2449" t="s">
        <v>7214</v>
      </c>
      <c r="N2449">
        <v>2.35</v>
      </c>
      <c r="O2449">
        <v>0</v>
      </c>
      <c r="P2449">
        <v>0</v>
      </c>
      <c r="Q2449">
        <v>0</v>
      </c>
      <c r="R2449">
        <v>0</v>
      </c>
      <c r="S2449">
        <v>4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9.4</v>
      </c>
      <c r="Z2449">
        <v>0</v>
      </c>
    </row>
    <row r="2450" spans="1:26" x14ac:dyDescent="0.3">
      <c r="A2450">
        <v>3010547</v>
      </c>
      <c r="B2450">
        <v>1</v>
      </c>
      <c r="C2450" t="s">
        <v>106</v>
      </c>
      <c r="D2450" t="s">
        <v>112</v>
      </c>
      <c r="E2450" t="s">
        <v>140</v>
      </c>
      <c r="F2450" t="s">
        <v>7215</v>
      </c>
      <c r="G2450" t="s">
        <v>166</v>
      </c>
      <c r="H2450" t="s">
        <v>61</v>
      </c>
      <c r="I2450" t="s">
        <v>129</v>
      </c>
      <c r="J2450" t="s">
        <v>130</v>
      </c>
      <c r="K2450" t="s">
        <v>131</v>
      </c>
      <c r="L2450" t="s">
        <v>7216</v>
      </c>
      <c r="M2450" t="s">
        <v>7217</v>
      </c>
      <c r="N2450">
        <v>2.6680000000000001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24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64.02</v>
      </c>
    </row>
    <row r="2451" spans="1:26" x14ac:dyDescent="0.3">
      <c r="A2451">
        <v>3010068</v>
      </c>
      <c r="B2451">
        <v>1</v>
      </c>
      <c r="C2451" t="s">
        <v>75</v>
      </c>
      <c r="D2451" t="s">
        <v>81</v>
      </c>
      <c r="E2451" t="s">
        <v>169</v>
      </c>
      <c r="F2451" t="s">
        <v>4426</v>
      </c>
      <c r="G2451" t="s">
        <v>185</v>
      </c>
      <c r="H2451" t="s">
        <v>61</v>
      </c>
      <c r="I2451" t="s">
        <v>129</v>
      </c>
      <c r="J2451" t="s">
        <v>130</v>
      </c>
      <c r="K2451" t="s">
        <v>131</v>
      </c>
      <c r="L2451" t="s">
        <v>7218</v>
      </c>
      <c r="M2451" t="s">
        <v>7219</v>
      </c>
      <c r="N2451">
        <v>0.66500000000000004</v>
      </c>
      <c r="O2451">
        <v>0</v>
      </c>
      <c r="P2451">
        <v>649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431.72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3011210</v>
      </c>
      <c r="B2452">
        <v>1</v>
      </c>
      <c r="C2452" t="s">
        <v>75</v>
      </c>
      <c r="D2452" t="s">
        <v>99</v>
      </c>
      <c r="E2452" t="s">
        <v>140</v>
      </c>
      <c r="F2452" t="s">
        <v>7220</v>
      </c>
      <c r="G2452" t="s">
        <v>166</v>
      </c>
      <c r="H2452" t="s">
        <v>61</v>
      </c>
      <c r="I2452" t="s">
        <v>129</v>
      </c>
      <c r="J2452" t="s">
        <v>130</v>
      </c>
      <c r="K2452" t="s">
        <v>131</v>
      </c>
      <c r="L2452" t="s">
        <v>7221</v>
      </c>
      <c r="M2452" t="s">
        <v>6235</v>
      </c>
      <c r="N2452">
        <v>0.85899999999999999</v>
      </c>
      <c r="O2452">
        <v>0</v>
      </c>
      <c r="P2452">
        <v>7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6.02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3001935</v>
      </c>
      <c r="B2453">
        <v>1</v>
      </c>
      <c r="C2453" t="s">
        <v>75</v>
      </c>
      <c r="D2453" t="s">
        <v>89</v>
      </c>
      <c r="E2453" t="s">
        <v>140</v>
      </c>
      <c r="F2453" t="s">
        <v>7222</v>
      </c>
      <c r="G2453" t="s">
        <v>166</v>
      </c>
      <c r="H2453" t="s">
        <v>61</v>
      </c>
      <c r="I2453" t="s">
        <v>129</v>
      </c>
      <c r="J2453" t="s">
        <v>130</v>
      </c>
      <c r="K2453" t="s">
        <v>131</v>
      </c>
      <c r="L2453" t="s">
        <v>7223</v>
      </c>
      <c r="M2453" t="s">
        <v>7224</v>
      </c>
      <c r="N2453">
        <v>2.339</v>
      </c>
      <c r="O2453">
        <v>0</v>
      </c>
      <c r="P2453">
        <v>126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294.7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3010245</v>
      </c>
      <c r="B2454">
        <v>1</v>
      </c>
      <c r="C2454" t="s">
        <v>106</v>
      </c>
      <c r="D2454" t="s">
        <v>119</v>
      </c>
      <c r="E2454" t="s">
        <v>153</v>
      </c>
      <c r="F2454" t="s">
        <v>7225</v>
      </c>
      <c r="G2454" t="s">
        <v>181</v>
      </c>
      <c r="H2454" t="s">
        <v>58</v>
      </c>
      <c r="I2454" t="s">
        <v>129</v>
      </c>
      <c r="J2454" t="s">
        <v>130</v>
      </c>
      <c r="K2454" t="s">
        <v>137</v>
      </c>
      <c r="L2454" t="s">
        <v>7226</v>
      </c>
      <c r="M2454" t="s">
        <v>7227</v>
      </c>
      <c r="N2454">
        <v>3.0609999999999999</v>
      </c>
      <c r="O2454">
        <v>0</v>
      </c>
      <c r="P2454">
        <v>1598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4892.1000000000004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3009996</v>
      </c>
      <c r="B2455">
        <v>1</v>
      </c>
      <c r="C2455" t="s">
        <v>106</v>
      </c>
      <c r="D2455" t="s">
        <v>116</v>
      </c>
      <c r="E2455" t="s">
        <v>169</v>
      </c>
      <c r="F2455" t="s">
        <v>7228</v>
      </c>
      <c r="G2455" t="s">
        <v>171</v>
      </c>
      <c r="H2455" t="s">
        <v>61</v>
      </c>
      <c r="I2455" t="s">
        <v>129</v>
      </c>
      <c r="J2455" t="s">
        <v>130</v>
      </c>
      <c r="K2455" t="s">
        <v>131</v>
      </c>
      <c r="L2455" t="s">
        <v>7229</v>
      </c>
      <c r="M2455" t="s">
        <v>7230</v>
      </c>
      <c r="N2455">
        <v>0.86099999999999999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46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39.590000000000003</v>
      </c>
    </row>
    <row r="2456" spans="1:26" x14ac:dyDescent="0.3">
      <c r="A2456">
        <v>3010152</v>
      </c>
      <c r="B2456">
        <v>1</v>
      </c>
      <c r="C2456" t="s">
        <v>75</v>
      </c>
      <c r="D2456" t="s">
        <v>82</v>
      </c>
      <c r="E2456" t="s">
        <v>145</v>
      </c>
      <c r="F2456" t="s">
        <v>7231</v>
      </c>
      <c r="G2456" t="s">
        <v>147</v>
      </c>
      <c r="H2456" t="s">
        <v>61</v>
      </c>
      <c r="I2456" t="s">
        <v>129</v>
      </c>
      <c r="J2456" t="s">
        <v>130</v>
      </c>
      <c r="K2456" t="s">
        <v>131</v>
      </c>
      <c r="L2456" t="s">
        <v>7232</v>
      </c>
      <c r="M2456" t="s">
        <v>7233</v>
      </c>
      <c r="N2456">
        <v>5.3579999999999997</v>
      </c>
      <c r="O2456">
        <v>0</v>
      </c>
      <c r="P2456">
        <v>5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26.79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3012788</v>
      </c>
      <c r="B2457">
        <v>1</v>
      </c>
      <c r="C2457" t="s">
        <v>106</v>
      </c>
      <c r="D2457" t="s">
        <v>122</v>
      </c>
      <c r="E2457" t="s">
        <v>169</v>
      </c>
      <c r="F2457" t="s">
        <v>7234</v>
      </c>
      <c r="G2457" t="s">
        <v>161</v>
      </c>
      <c r="H2457" t="s">
        <v>61</v>
      </c>
      <c r="I2457" t="s">
        <v>129</v>
      </c>
      <c r="J2457" t="s">
        <v>130</v>
      </c>
      <c r="K2457" t="s">
        <v>131</v>
      </c>
      <c r="L2457" t="s">
        <v>7235</v>
      </c>
      <c r="M2457" t="s">
        <v>7236</v>
      </c>
      <c r="N2457">
        <v>1.73</v>
      </c>
      <c r="O2457">
        <v>0</v>
      </c>
      <c r="P2457">
        <v>351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607.36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3009475</v>
      </c>
      <c r="B2458">
        <v>1</v>
      </c>
      <c r="C2458" t="s">
        <v>75</v>
      </c>
      <c r="D2458" t="s">
        <v>95</v>
      </c>
      <c r="E2458" t="s">
        <v>145</v>
      </c>
      <c r="F2458" t="s">
        <v>7237</v>
      </c>
      <c r="G2458" t="s">
        <v>206</v>
      </c>
      <c r="H2458" t="s">
        <v>61</v>
      </c>
      <c r="I2458" t="s">
        <v>129</v>
      </c>
      <c r="J2458" t="s">
        <v>130</v>
      </c>
      <c r="K2458" t="s">
        <v>131</v>
      </c>
      <c r="L2458" t="s">
        <v>7238</v>
      </c>
      <c r="M2458" t="s">
        <v>7239</v>
      </c>
      <c r="N2458">
        <v>0.95399999999999996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0.95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3009448</v>
      </c>
      <c r="B2459">
        <v>1</v>
      </c>
      <c r="C2459" t="s">
        <v>75</v>
      </c>
      <c r="D2459" t="s">
        <v>81</v>
      </c>
      <c r="E2459" t="s">
        <v>169</v>
      </c>
      <c r="F2459" t="s">
        <v>7240</v>
      </c>
      <c r="G2459" t="s">
        <v>962</v>
      </c>
      <c r="H2459" t="s">
        <v>61</v>
      </c>
      <c r="I2459" t="s">
        <v>129</v>
      </c>
      <c r="J2459" t="s">
        <v>130</v>
      </c>
      <c r="K2459" t="s">
        <v>131</v>
      </c>
      <c r="L2459" t="s">
        <v>7241</v>
      </c>
      <c r="M2459" t="s">
        <v>7242</v>
      </c>
      <c r="N2459">
        <v>0.34100000000000003</v>
      </c>
      <c r="O2459">
        <v>0</v>
      </c>
      <c r="P2459">
        <v>51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17.41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3009970</v>
      </c>
      <c r="B2460">
        <v>1</v>
      </c>
      <c r="C2460" t="s">
        <v>75</v>
      </c>
      <c r="D2460" t="s">
        <v>81</v>
      </c>
      <c r="E2460" t="s">
        <v>140</v>
      </c>
      <c r="F2460" t="s">
        <v>7243</v>
      </c>
      <c r="G2460" t="s">
        <v>142</v>
      </c>
      <c r="H2460" t="s">
        <v>61</v>
      </c>
      <c r="I2460" t="s">
        <v>129</v>
      </c>
      <c r="J2460" t="s">
        <v>130</v>
      </c>
      <c r="K2460" t="s">
        <v>131</v>
      </c>
      <c r="L2460" t="s">
        <v>7244</v>
      </c>
      <c r="M2460" t="s">
        <v>7245</v>
      </c>
      <c r="N2460">
        <v>1.1779999999999999</v>
      </c>
      <c r="O2460">
        <v>0</v>
      </c>
      <c r="P2460">
        <v>118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138.96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3011389</v>
      </c>
      <c r="B2461">
        <v>1</v>
      </c>
      <c r="C2461" t="s">
        <v>106</v>
      </c>
      <c r="D2461" t="s">
        <v>121</v>
      </c>
      <c r="E2461" t="s">
        <v>169</v>
      </c>
      <c r="F2461" t="s">
        <v>3747</v>
      </c>
      <c r="G2461" t="s">
        <v>171</v>
      </c>
      <c r="H2461" t="s">
        <v>61</v>
      </c>
      <c r="I2461" t="s">
        <v>129</v>
      </c>
      <c r="J2461" t="s">
        <v>130</v>
      </c>
      <c r="K2461" t="s">
        <v>131</v>
      </c>
      <c r="L2461" t="s">
        <v>7246</v>
      </c>
      <c r="M2461" t="s">
        <v>7247</v>
      </c>
      <c r="N2461">
        <v>0.98699999999999999</v>
      </c>
      <c r="O2461">
        <v>0</v>
      </c>
      <c r="P2461">
        <v>75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74.02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3010673</v>
      </c>
      <c r="B2462">
        <v>1</v>
      </c>
      <c r="C2462" t="s">
        <v>106</v>
      </c>
      <c r="D2462" t="s">
        <v>116</v>
      </c>
      <c r="E2462" t="s">
        <v>153</v>
      </c>
      <c r="F2462" t="s">
        <v>7248</v>
      </c>
      <c r="G2462" t="s">
        <v>128</v>
      </c>
      <c r="H2462" t="s">
        <v>58</v>
      </c>
      <c r="I2462" t="s">
        <v>129</v>
      </c>
      <c r="J2462" t="s">
        <v>130</v>
      </c>
      <c r="K2462" t="s">
        <v>131</v>
      </c>
      <c r="L2462" t="s">
        <v>7249</v>
      </c>
      <c r="M2462" t="s">
        <v>7250</v>
      </c>
      <c r="N2462">
        <v>0.57899999999999996</v>
      </c>
      <c r="O2462">
        <v>0</v>
      </c>
      <c r="P2462">
        <v>0</v>
      </c>
      <c r="Q2462">
        <v>0</v>
      </c>
      <c r="R2462">
        <v>890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515.71</v>
      </c>
      <c r="Y2462">
        <v>0</v>
      </c>
      <c r="Z2462">
        <v>0</v>
      </c>
    </row>
    <row r="2463" spans="1:26" x14ac:dyDescent="0.3">
      <c r="A2463">
        <v>3010515</v>
      </c>
      <c r="B2463">
        <v>2</v>
      </c>
      <c r="C2463" t="s">
        <v>106</v>
      </c>
      <c r="D2463" t="s">
        <v>122</v>
      </c>
      <c r="E2463" t="s">
        <v>169</v>
      </c>
      <c r="F2463" t="s">
        <v>7251</v>
      </c>
      <c r="G2463" t="s">
        <v>206</v>
      </c>
      <c r="H2463" t="s">
        <v>61</v>
      </c>
      <c r="I2463" t="s">
        <v>129</v>
      </c>
      <c r="J2463" t="s">
        <v>130</v>
      </c>
      <c r="K2463" t="s">
        <v>131</v>
      </c>
      <c r="L2463" t="s">
        <v>7252</v>
      </c>
      <c r="M2463" t="s">
        <v>7253</v>
      </c>
      <c r="N2463">
        <v>0.64100000000000001</v>
      </c>
      <c r="O2463">
        <v>0</v>
      </c>
      <c r="P2463">
        <v>63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40.4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3009968</v>
      </c>
      <c r="B2464">
        <v>1</v>
      </c>
      <c r="C2464" t="s">
        <v>75</v>
      </c>
      <c r="D2464" t="s">
        <v>92</v>
      </c>
      <c r="E2464" t="s">
        <v>126</v>
      </c>
      <c r="F2464" t="s">
        <v>2947</v>
      </c>
      <c r="G2464" t="s">
        <v>128</v>
      </c>
      <c r="H2464" t="s">
        <v>58</v>
      </c>
      <c r="I2464" t="s">
        <v>129</v>
      </c>
      <c r="J2464" t="s">
        <v>130</v>
      </c>
      <c r="K2464" t="s">
        <v>131</v>
      </c>
      <c r="L2464" t="s">
        <v>7254</v>
      </c>
      <c r="M2464" t="s">
        <v>7255</v>
      </c>
      <c r="N2464">
        <v>0.78</v>
      </c>
      <c r="O2464">
        <v>15</v>
      </c>
      <c r="P2464">
        <v>55</v>
      </c>
      <c r="Q2464">
        <v>0</v>
      </c>
      <c r="R2464">
        <v>0</v>
      </c>
      <c r="S2464">
        <v>0</v>
      </c>
      <c r="T2464">
        <v>0</v>
      </c>
      <c r="U2464">
        <v>11.7</v>
      </c>
      <c r="V2464">
        <v>42.92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3010265</v>
      </c>
      <c r="B2465">
        <v>1</v>
      </c>
      <c r="C2465" t="s">
        <v>75</v>
      </c>
      <c r="D2465" t="s">
        <v>83</v>
      </c>
      <c r="E2465" t="s">
        <v>140</v>
      </c>
      <c r="F2465" t="s">
        <v>7256</v>
      </c>
      <c r="G2465" t="s">
        <v>136</v>
      </c>
      <c r="H2465" t="s">
        <v>61</v>
      </c>
      <c r="I2465" t="s">
        <v>129</v>
      </c>
      <c r="J2465" t="s">
        <v>130</v>
      </c>
      <c r="K2465" t="s">
        <v>137</v>
      </c>
      <c r="L2465" t="s">
        <v>7257</v>
      </c>
      <c r="M2465" t="s">
        <v>7258</v>
      </c>
      <c r="N2465">
        <v>1.01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90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90.87</v>
      </c>
    </row>
    <row r="2466" spans="1:26" x14ac:dyDescent="0.3">
      <c r="A2466">
        <v>3009763</v>
      </c>
      <c r="B2466">
        <v>1</v>
      </c>
      <c r="C2466" t="s">
        <v>106</v>
      </c>
      <c r="D2466" t="s">
        <v>111</v>
      </c>
      <c r="E2466" t="s">
        <v>140</v>
      </c>
      <c r="F2466" t="s">
        <v>7259</v>
      </c>
      <c r="G2466" t="s">
        <v>142</v>
      </c>
      <c r="H2466" t="s">
        <v>61</v>
      </c>
      <c r="I2466" t="s">
        <v>129</v>
      </c>
      <c r="J2466" t="s">
        <v>130</v>
      </c>
      <c r="K2466" t="s">
        <v>131</v>
      </c>
      <c r="L2466" t="s">
        <v>7260</v>
      </c>
      <c r="M2466" t="s">
        <v>7261</v>
      </c>
      <c r="N2466">
        <v>1.7569999999999999</v>
      </c>
      <c r="O2466">
        <v>0</v>
      </c>
      <c r="P2466">
        <v>0</v>
      </c>
      <c r="Q2466">
        <v>0</v>
      </c>
      <c r="R2466">
        <v>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14.06</v>
      </c>
      <c r="Y2466">
        <v>0</v>
      </c>
      <c r="Z2466">
        <v>0</v>
      </c>
    </row>
    <row r="2467" spans="1:26" x14ac:dyDescent="0.3">
      <c r="A2467">
        <v>3009798</v>
      </c>
      <c r="B2467">
        <v>2</v>
      </c>
      <c r="C2467" t="s">
        <v>106</v>
      </c>
      <c r="D2467" t="s">
        <v>120</v>
      </c>
      <c r="E2467" t="s">
        <v>169</v>
      </c>
      <c r="F2467" t="s">
        <v>7207</v>
      </c>
      <c r="G2467" t="s">
        <v>166</v>
      </c>
      <c r="H2467" t="s">
        <v>61</v>
      </c>
      <c r="I2467" t="s">
        <v>129</v>
      </c>
      <c r="J2467" t="s">
        <v>130</v>
      </c>
      <c r="K2467" t="s">
        <v>131</v>
      </c>
      <c r="L2467" t="s">
        <v>7262</v>
      </c>
      <c r="M2467" t="s">
        <v>7263</v>
      </c>
      <c r="N2467">
        <v>0.93799999999999994</v>
      </c>
      <c r="O2467">
        <v>0</v>
      </c>
      <c r="P2467">
        <v>401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376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3009805</v>
      </c>
      <c r="B2468">
        <v>1</v>
      </c>
      <c r="C2468" t="s">
        <v>75</v>
      </c>
      <c r="D2468" t="s">
        <v>95</v>
      </c>
      <c r="E2468" t="s">
        <v>145</v>
      </c>
      <c r="F2468" t="s">
        <v>7264</v>
      </c>
      <c r="G2468" t="s">
        <v>147</v>
      </c>
      <c r="H2468" t="s">
        <v>61</v>
      </c>
      <c r="I2468" t="s">
        <v>129</v>
      </c>
      <c r="J2468" t="s">
        <v>130</v>
      </c>
      <c r="K2468" t="s">
        <v>131</v>
      </c>
      <c r="L2468" t="s">
        <v>7265</v>
      </c>
      <c r="M2468" t="s">
        <v>7266</v>
      </c>
      <c r="N2468">
        <v>3.64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3.64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3009886</v>
      </c>
      <c r="B2469">
        <v>1</v>
      </c>
      <c r="C2469" t="s">
        <v>75</v>
      </c>
      <c r="D2469" t="s">
        <v>81</v>
      </c>
      <c r="E2469" t="s">
        <v>140</v>
      </c>
      <c r="F2469" t="s">
        <v>7267</v>
      </c>
      <c r="G2469" t="s">
        <v>1638</v>
      </c>
      <c r="H2469" t="s">
        <v>61</v>
      </c>
      <c r="I2469" t="s">
        <v>129</v>
      </c>
      <c r="J2469" t="s">
        <v>130</v>
      </c>
      <c r="K2469" t="s">
        <v>131</v>
      </c>
      <c r="L2469" t="s">
        <v>7268</v>
      </c>
      <c r="M2469" t="s">
        <v>7269</v>
      </c>
      <c r="N2469">
        <v>0.84</v>
      </c>
      <c r="O2469">
        <v>0</v>
      </c>
      <c r="P2469">
        <v>222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186.43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3012151</v>
      </c>
      <c r="B2470">
        <v>1</v>
      </c>
      <c r="C2470" t="s">
        <v>75</v>
      </c>
      <c r="D2470" t="s">
        <v>102</v>
      </c>
      <c r="E2470" t="s">
        <v>153</v>
      </c>
      <c r="F2470" t="s">
        <v>7270</v>
      </c>
      <c r="G2470" t="s">
        <v>746</v>
      </c>
      <c r="H2470" t="s">
        <v>58</v>
      </c>
      <c r="I2470" t="s">
        <v>129</v>
      </c>
      <c r="J2470" t="s">
        <v>130</v>
      </c>
      <c r="K2470" t="s">
        <v>131</v>
      </c>
      <c r="L2470" t="s">
        <v>7271</v>
      </c>
      <c r="M2470" t="s">
        <v>7272</v>
      </c>
      <c r="N2470">
        <v>6.0780000000000003</v>
      </c>
      <c r="O2470">
        <v>0</v>
      </c>
      <c r="P2470">
        <v>7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42.55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3010556</v>
      </c>
      <c r="B2471">
        <v>1</v>
      </c>
      <c r="C2471" t="s">
        <v>75</v>
      </c>
      <c r="D2471" t="s">
        <v>101</v>
      </c>
      <c r="E2471" t="s">
        <v>145</v>
      </c>
      <c r="F2471" t="s">
        <v>5352</v>
      </c>
      <c r="G2471" t="s">
        <v>206</v>
      </c>
      <c r="H2471" t="s">
        <v>61</v>
      </c>
      <c r="I2471" t="s">
        <v>129</v>
      </c>
      <c r="J2471" t="s">
        <v>130</v>
      </c>
      <c r="K2471" t="s">
        <v>131</v>
      </c>
      <c r="L2471" t="s">
        <v>7273</v>
      </c>
      <c r="M2471" t="s">
        <v>7274</v>
      </c>
      <c r="N2471">
        <v>1.53</v>
      </c>
      <c r="O2471">
        <v>0</v>
      </c>
      <c r="P2471">
        <v>0</v>
      </c>
      <c r="Q2471">
        <v>0</v>
      </c>
      <c r="R2471">
        <v>5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7.65</v>
      </c>
      <c r="Y2471">
        <v>0</v>
      </c>
      <c r="Z2471">
        <v>0</v>
      </c>
    </row>
    <row r="2472" spans="1:26" x14ac:dyDescent="0.3">
      <c r="A2472">
        <v>3009694</v>
      </c>
      <c r="B2472">
        <v>2</v>
      </c>
      <c r="C2472" t="s">
        <v>75</v>
      </c>
      <c r="D2472" t="s">
        <v>104</v>
      </c>
      <c r="E2472" t="s">
        <v>169</v>
      </c>
      <c r="F2472" t="s">
        <v>7275</v>
      </c>
      <c r="G2472" t="s">
        <v>185</v>
      </c>
      <c r="H2472" t="s">
        <v>61</v>
      </c>
      <c r="I2472" t="s">
        <v>129</v>
      </c>
      <c r="J2472" t="s">
        <v>130</v>
      </c>
      <c r="K2472" t="s">
        <v>131</v>
      </c>
      <c r="L2472" t="s">
        <v>5557</v>
      </c>
      <c r="M2472" t="s">
        <v>7276</v>
      </c>
      <c r="N2472">
        <v>0.40899999999999997</v>
      </c>
      <c r="O2472">
        <v>0</v>
      </c>
      <c r="P2472">
        <v>48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19.61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3007300</v>
      </c>
      <c r="B2473">
        <v>1</v>
      </c>
      <c r="C2473" t="s">
        <v>75</v>
      </c>
      <c r="D2473" t="s">
        <v>103</v>
      </c>
      <c r="E2473" t="s">
        <v>126</v>
      </c>
      <c r="F2473" t="s">
        <v>5549</v>
      </c>
      <c r="G2473" t="s">
        <v>136</v>
      </c>
      <c r="H2473" t="s">
        <v>58</v>
      </c>
      <c r="I2473" t="s">
        <v>129</v>
      </c>
      <c r="J2473" t="s">
        <v>130</v>
      </c>
      <c r="K2473" t="s">
        <v>137</v>
      </c>
      <c r="L2473" t="s">
        <v>7277</v>
      </c>
      <c r="M2473" t="s">
        <v>7278</v>
      </c>
      <c r="N2473">
        <v>4.9649999999999999</v>
      </c>
      <c r="O2473">
        <v>22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109.22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3005725</v>
      </c>
      <c r="B2474">
        <v>1</v>
      </c>
      <c r="C2474" t="s">
        <v>75</v>
      </c>
      <c r="D2474" t="s">
        <v>92</v>
      </c>
      <c r="E2474" t="s">
        <v>169</v>
      </c>
      <c r="F2474" t="s">
        <v>7279</v>
      </c>
      <c r="G2474" t="s">
        <v>161</v>
      </c>
      <c r="H2474" t="s">
        <v>61</v>
      </c>
      <c r="I2474" t="s">
        <v>129</v>
      </c>
      <c r="J2474" t="s">
        <v>130</v>
      </c>
      <c r="K2474" t="s">
        <v>131</v>
      </c>
      <c r="L2474" t="s">
        <v>7280</v>
      </c>
      <c r="M2474" t="s">
        <v>7281</v>
      </c>
      <c r="N2474">
        <v>1.5229999999999999</v>
      </c>
      <c r="O2474">
        <v>0</v>
      </c>
      <c r="P2474">
        <v>2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3.05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3010052</v>
      </c>
      <c r="B2475">
        <v>1</v>
      </c>
      <c r="C2475" t="s">
        <v>75</v>
      </c>
      <c r="D2475" t="s">
        <v>94</v>
      </c>
      <c r="E2475" t="s">
        <v>126</v>
      </c>
      <c r="F2475" t="s">
        <v>7282</v>
      </c>
      <c r="G2475" t="s">
        <v>2109</v>
      </c>
      <c r="H2475" t="s">
        <v>58</v>
      </c>
      <c r="I2475" t="s">
        <v>129</v>
      </c>
      <c r="J2475" t="s">
        <v>130</v>
      </c>
      <c r="K2475" t="s">
        <v>131</v>
      </c>
      <c r="L2475" t="s">
        <v>7283</v>
      </c>
      <c r="M2475" t="s">
        <v>7284</v>
      </c>
      <c r="N2475">
        <v>2.2999999999999998</v>
      </c>
      <c r="O2475">
        <v>0</v>
      </c>
      <c r="P2475">
        <v>0</v>
      </c>
      <c r="Q2475">
        <v>1</v>
      </c>
      <c r="R2475">
        <v>2416</v>
      </c>
      <c r="S2475">
        <v>0</v>
      </c>
      <c r="T2475">
        <v>0</v>
      </c>
      <c r="U2475">
        <v>0</v>
      </c>
      <c r="V2475">
        <v>0</v>
      </c>
      <c r="W2475">
        <v>2.2999999999999998</v>
      </c>
      <c r="X2475">
        <v>5556.38</v>
      </c>
      <c r="Y2475">
        <v>0</v>
      </c>
      <c r="Z2475">
        <v>0</v>
      </c>
    </row>
    <row r="2476" spans="1:26" x14ac:dyDescent="0.3">
      <c r="A2476">
        <v>3012219</v>
      </c>
      <c r="B2476">
        <v>1</v>
      </c>
      <c r="C2476" t="s">
        <v>75</v>
      </c>
      <c r="D2476" t="s">
        <v>96</v>
      </c>
      <c r="E2476" t="s">
        <v>140</v>
      </c>
      <c r="F2476" t="s">
        <v>4551</v>
      </c>
      <c r="G2476" t="s">
        <v>378</v>
      </c>
      <c r="H2476" t="s">
        <v>61</v>
      </c>
      <c r="I2476" t="s">
        <v>129</v>
      </c>
      <c r="J2476" t="s">
        <v>130</v>
      </c>
      <c r="K2476" t="s">
        <v>131</v>
      </c>
      <c r="L2476" t="s">
        <v>7285</v>
      </c>
      <c r="M2476" t="s">
        <v>7286</v>
      </c>
      <c r="N2476">
        <v>2.488</v>
      </c>
      <c r="O2476">
        <v>0</v>
      </c>
      <c r="P2476">
        <v>19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47.26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3009989</v>
      </c>
      <c r="B2477">
        <v>1</v>
      </c>
      <c r="C2477" t="s">
        <v>106</v>
      </c>
      <c r="D2477" t="s">
        <v>121</v>
      </c>
      <c r="E2477" t="s">
        <v>140</v>
      </c>
      <c r="F2477" t="s">
        <v>7287</v>
      </c>
      <c r="G2477" t="s">
        <v>142</v>
      </c>
      <c r="H2477" t="s">
        <v>61</v>
      </c>
      <c r="I2477" t="s">
        <v>129</v>
      </c>
      <c r="J2477" t="s">
        <v>130</v>
      </c>
      <c r="K2477" t="s">
        <v>131</v>
      </c>
      <c r="L2477" t="s">
        <v>7288</v>
      </c>
      <c r="M2477" t="s">
        <v>7289</v>
      </c>
      <c r="N2477">
        <v>1.4570000000000001</v>
      </c>
      <c r="O2477">
        <v>0</v>
      </c>
      <c r="P2477">
        <v>408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594.44000000000005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3009733</v>
      </c>
      <c r="B2478">
        <v>1</v>
      </c>
      <c r="C2478" t="s">
        <v>75</v>
      </c>
      <c r="D2478" t="s">
        <v>94</v>
      </c>
      <c r="E2478" t="s">
        <v>169</v>
      </c>
      <c r="F2478" t="s">
        <v>7290</v>
      </c>
      <c r="G2478" t="s">
        <v>161</v>
      </c>
      <c r="H2478" t="s">
        <v>61</v>
      </c>
      <c r="I2478" t="s">
        <v>129</v>
      </c>
      <c r="J2478" t="s">
        <v>130</v>
      </c>
      <c r="K2478" t="s">
        <v>131</v>
      </c>
      <c r="L2478" t="s">
        <v>7291</v>
      </c>
      <c r="M2478" t="s">
        <v>7292</v>
      </c>
      <c r="N2478">
        <v>1.1739999999999999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41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48.15</v>
      </c>
    </row>
    <row r="2479" spans="1:26" x14ac:dyDescent="0.3">
      <c r="A2479">
        <v>3009642</v>
      </c>
      <c r="B2479">
        <v>2</v>
      </c>
      <c r="C2479" t="s">
        <v>75</v>
      </c>
      <c r="D2479" t="s">
        <v>101</v>
      </c>
      <c r="E2479" t="s">
        <v>221</v>
      </c>
      <c r="F2479" t="s">
        <v>7293</v>
      </c>
      <c r="G2479" t="s">
        <v>2284</v>
      </c>
      <c r="H2479" t="s">
        <v>58</v>
      </c>
      <c r="I2479" t="s">
        <v>129</v>
      </c>
      <c r="J2479" t="s">
        <v>59</v>
      </c>
      <c r="K2479" t="s">
        <v>131</v>
      </c>
      <c r="L2479" t="s">
        <v>6948</v>
      </c>
      <c r="M2479" t="s">
        <v>7294</v>
      </c>
      <c r="N2479">
        <v>2.1760000000000002</v>
      </c>
      <c r="O2479">
        <v>86</v>
      </c>
      <c r="P2479">
        <v>27</v>
      </c>
      <c r="Q2479">
        <v>0</v>
      </c>
      <c r="R2479">
        <v>0</v>
      </c>
      <c r="S2479">
        <v>0</v>
      </c>
      <c r="T2479">
        <v>0</v>
      </c>
      <c r="U2479">
        <v>187.1</v>
      </c>
      <c r="V2479">
        <v>58.74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3011498</v>
      </c>
      <c r="B2480">
        <v>1</v>
      </c>
      <c r="C2480" t="s">
        <v>75</v>
      </c>
      <c r="D2480" t="s">
        <v>92</v>
      </c>
      <c r="E2480" t="s">
        <v>140</v>
      </c>
      <c r="F2480" t="s">
        <v>7295</v>
      </c>
      <c r="G2480" t="s">
        <v>142</v>
      </c>
      <c r="H2480" t="s">
        <v>61</v>
      </c>
      <c r="I2480" t="s">
        <v>129</v>
      </c>
      <c r="J2480" t="s">
        <v>130</v>
      </c>
      <c r="K2480" t="s">
        <v>131</v>
      </c>
      <c r="L2480" t="s">
        <v>7296</v>
      </c>
      <c r="M2480" t="s">
        <v>7297</v>
      </c>
      <c r="N2480">
        <v>6.5940000000000003</v>
      </c>
      <c r="O2480">
        <v>0</v>
      </c>
      <c r="P2480">
        <v>166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1094.58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3010002</v>
      </c>
      <c r="B2481">
        <v>1</v>
      </c>
      <c r="C2481" t="s">
        <v>106</v>
      </c>
      <c r="D2481" t="s">
        <v>108</v>
      </c>
      <c r="E2481" t="s">
        <v>140</v>
      </c>
      <c r="F2481" t="s">
        <v>7298</v>
      </c>
      <c r="G2481" t="s">
        <v>142</v>
      </c>
      <c r="H2481" t="s">
        <v>61</v>
      </c>
      <c r="I2481" t="s">
        <v>129</v>
      </c>
      <c r="J2481" t="s">
        <v>130</v>
      </c>
      <c r="K2481" t="s">
        <v>131</v>
      </c>
      <c r="L2481" t="s">
        <v>7299</v>
      </c>
      <c r="M2481" t="s">
        <v>7300</v>
      </c>
      <c r="N2481">
        <v>1.679</v>
      </c>
      <c r="O2481">
        <v>0</v>
      </c>
      <c r="P2481">
        <v>53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88.99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3010113</v>
      </c>
      <c r="B2482">
        <v>1</v>
      </c>
      <c r="C2482" t="s">
        <v>75</v>
      </c>
      <c r="D2482" t="s">
        <v>74</v>
      </c>
      <c r="E2482" t="s">
        <v>221</v>
      </c>
      <c r="F2482" t="s">
        <v>7301</v>
      </c>
      <c r="G2482" t="s">
        <v>128</v>
      </c>
      <c r="H2482" t="s">
        <v>58</v>
      </c>
      <c r="I2482" t="s">
        <v>129</v>
      </c>
      <c r="J2482" t="s">
        <v>130</v>
      </c>
      <c r="K2482" t="s">
        <v>131</v>
      </c>
      <c r="L2482" t="s">
        <v>7302</v>
      </c>
      <c r="M2482" t="s">
        <v>7303</v>
      </c>
      <c r="N2482">
        <v>0.72499999999999998</v>
      </c>
      <c r="O2482">
        <v>64</v>
      </c>
      <c r="P2482">
        <v>569</v>
      </c>
      <c r="Q2482">
        <v>0</v>
      </c>
      <c r="R2482">
        <v>0</v>
      </c>
      <c r="S2482">
        <v>0</v>
      </c>
      <c r="T2482">
        <v>0</v>
      </c>
      <c r="U2482">
        <v>46.42</v>
      </c>
      <c r="V2482">
        <v>412.68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3009909</v>
      </c>
      <c r="B2483">
        <v>1</v>
      </c>
      <c r="C2483" t="s">
        <v>75</v>
      </c>
      <c r="D2483" t="s">
        <v>89</v>
      </c>
      <c r="E2483" t="s">
        <v>145</v>
      </c>
      <c r="F2483" t="s">
        <v>7304</v>
      </c>
      <c r="G2483" t="s">
        <v>147</v>
      </c>
      <c r="H2483" t="s">
        <v>61</v>
      </c>
      <c r="I2483" t="s">
        <v>129</v>
      </c>
      <c r="J2483" t="s">
        <v>130</v>
      </c>
      <c r="K2483" t="s">
        <v>131</v>
      </c>
      <c r="L2483" t="s">
        <v>7305</v>
      </c>
      <c r="M2483" t="s">
        <v>7306</v>
      </c>
      <c r="N2483">
        <v>3.4510000000000001</v>
      </c>
      <c r="O2483">
        <v>0</v>
      </c>
      <c r="P2483">
        <v>2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6.9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3010469</v>
      </c>
      <c r="B2484">
        <v>1</v>
      </c>
      <c r="C2484" t="s">
        <v>106</v>
      </c>
      <c r="D2484" t="s">
        <v>122</v>
      </c>
      <c r="E2484" t="s">
        <v>169</v>
      </c>
      <c r="F2484" t="s">
        <v>7307</v>
      </c>
      <c r="G2484" t="s">
        <v>854</v>
      </c>
      <c r="H2484" t="s">
        <v>61</v>
      </c>
      <c r="I2484" t="s">
        <v>129</v>
      </c>
      <c r="J2484" t="s">
        <v>130</v>
      </c>
      <c r="K2484" t="s">
        <v>131</v>
      </c>
      <c r="L2484" t="s">
        <v>7308</v>
      </c>
      <c r="M2484" t="s">
        <v>7309</v>
      </c>
      <c r="N2484">
        <v>2.9430000000000001</v>
      </c>
      <c r="O2484">
        <v>0</v>
      </c>
      <c r="P2484">
        <v>42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123.61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3009821</v>
      </c>
      <c r="B2485">
        <v>1</v>
      </c>
      <c r="C2485" t="s">
        <v>75</v>
      </c>
      <c r="D2485" t="s">
        <v>92</v>
      </c>
      <c r="E2485" t="s">
        <v>145</v>
      </c>
      <c r="F2485" t="s">
        <v>7310</v>
      </c>
      <c r="G2485" t="s">
        <v>256</v>
      </c>
      <c r="H2485" t="s">
        <v>61</v>
      </c>
      <c r="I2485" t="s">
        <v>129</v>
      </c>
      <c r="J2485" t="s">
        <v>130</v>
      </c>
      <c r="K2485" t="s">
        <v>131</v>
      </c>
      <c r="L2485" t="s">
        <v>7311</v>
      </c>
      <c r="M2485" t="s">
        <v>7312</v>
      </c>
      <c r="N2485">
        <v>4.0129999999999999</v>
      </c>
      <c r="O2485">
        <v>0</v>
      </c>
      <c r="P2485">
        <v>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4.01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3009959</v>
      </c>
      <c r="B2486">
        <v>1</v>
      </c>
      <c r="C2486" t="s">
        <v>106</v>
      </c>
      <c r="D2486" t="s">
        <v>108</v>
      </c>
      <c r="E2486" t="s">
        <v>164</v>
      </c>
      <c r="F2486" t="s">
        <v>7313</v>
      </c>
      <c r="G2486" t="s">
        <v>142</v>
      </c>
      <c r="H2486" t="s">
        <v>61</v>
      </c>
      <c r="I2486" t="s">
        <v>129</v>
      </c>
      <c r="J2486" t="s">
        <v>130</v>
      </c>
      <c r="K2486" t="s">
        <v>131</v>
      </c>
      <c r="L2486" t="s">
        <v>7314</v>
      </c>
      <c r="M2486" t="s">
        <v>7315</v>
      </c>
      <c r="N2486">
        <v>0.79600000000000004</v>
      </c>
      <c r="O2486">
        <v>0</v>
      </c>
      <c r="P2486">
        <v>51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40.6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3010448</v>
      </c>
      <c r="B2487">
        <v>1</v>
      </c>
      <c r="C2487" t="s">
        <v>75</v>
      </c>
      <c r="D2487" t="s">
        <v>99</v>
      </c>
      <c r="E2487" t="s">
        <v>140</v>
      </c>
      <c r="F2487" t="s">
        <v>7316</v>
      </c>
      <c r="G2487" t="s">
        <v>142</v>
      </c>
      <c r="H2487" t="s">
        <v>61</v>
      </c>
      <c r="I2487" t="s">
        <v>129</v>
      </c>
      <c r="J2487" t="s">
        <v>130</v>
      </c>
      <c r="K2487" t="s">
        <v>131</v>
      </c>
      <c r="L2487" t="s">
        <v>7317</v>
      </c>
      <c r="M2487" t="s">
        <v>7318</v>
      </c>
      <c r="N2487">
        <v>1.9810000000000001</v>
      </c>
      <c r="O2487">
        <v>0</v>
      </c>
      <c r="P2487">
        <v>8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15.85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3001390</v>
      </c>
      <c r="B2488">
        <v>1</v>
      </c>
      <c r="C2488" t="s">
        <v>106</v>
      </c>
      <c r="D2488" t="s">
        <v>111</v>
      </c>
      <c r="E2488" t="s">
        <v>169</v>
      </c>
      <c r="F2488" t="s">
        <v>7319</v>
      </c>
      <c r="G2488" t="s">
        <v>171</v>
      </c>
      <c r="H2488" t="s">
        <v>61</v>
      </c>
      <c r="I2488" t="s">
        <v>129</v>
      </c>
      <c r="J2488" t="s">
        <v>130</v>
      </c>
      <c r="K2488" t="s">
        <v>131</v>
      </c>
      <c r="L2488" t="s">
        <v>7320</v>
      </c>
      <c r="M2488" t="s">
        <v>7321</v>
      </c>
      <c r="N2488">
        <v>5.1470000000000002</v>
      </c>
      <c r="O2488">
        <v>0</v>
      </c>
      <c r="P2488">
        <v>0</v>
      </c>
      <c r="Q2488">
        <v>0</v>
      </c>
      <c r="R2488">
        <v>56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288.23</v>
      </c>
      <c r="Y2488">
        <v>0</v>
      </c>
      <c r="Z2488">
        <v>0</v>
      </c>
    </row>
    <row r="2489" spans="1:26" x14ac:dyDescent="0.3">
      <c r="A2489">
        <v>3010515</v>
      </c>
      <c r="B2489">
        <v>1</v>
      </c>
      <c r="C2489" t="s">
        <v>106</v>
      </c>
      <c r="D2489" t="s">
        <v>122</v>
      </c>
      <c r="E2489" t="s">
        <v>145</v>
      </c>
      <c r="F2489" t="s">
        <v>7322</v>
      </c>
      <c r="G2489" t="s">
        <v>206</v>
      </c>
      <c r="H2489" t="s">
        <v>61</v>
      </c>
      <c r="I2489" t="s">
        <v>129</v>
      </c>
      <c r="J2489" t="s">
        <v>130</v>
      </c>
      <c r="K2489" t="s">
        <v>131</v>
      </c>
      <c r="L2489" t="s">
        <v>7323</v>
      </c>
      <c r="M2489" t="s">
        <v>7252</v>
      </c>
      <c r="N2489">
        <v>3.4329999999999998</v>
      </c>
      <c r="O2489">
        <v>0</v>
      </c>
      <c r="P2489">
        <v>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3.43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3012826</v>
      </c>
      <c r="B2490">
        <v>1</v>
      </c>
      <c r="C2490" t="s">
        <v>75</v>
      </c>
      <c r="D2490" t="s">
        <v>91</v>
      </c>
      <c r="E2490" t="s">
        <v>164</v>
      </c>
      <c r="F2490" t="s">
        <v>2606</v>
      </c>
      <c r="G2490" t="s">
        <v>270</v>
      </c>
      <c r="H2490" t="s">
        <v>61</v>
      </c>
      <c r="I2490" t="s">
        <v>129</v>
      </c>
      <c r="J2490" t="s">
        <v>130</v>
      </c>
      <c r="K2490" t="s">
        <v>131</v>
      </c>
      <c r="L2490" t="s">
        <v>7324</v>
      </c>
      <c r="M2490" t="s">
        <v>3088</v>
      </c>
      <c r="N2490">
        <v>1.024</v>
      </c>
      <c r="O2490">
        <v>0</v>
      </c>
      <c r="P2490">
        <v>163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166.91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3010523</v>
      </c>
      <c r="B2491">
        <v>1</v>
      </c>
      <c r="C2491" t="s">
        <v>106</v>
      </c>
      <c r="D2491" t="s">
        <v>107</v>
      </c>
      <c r="E2491" t="s">
        <v>221</v>
      </c>
      <c r="F2491" t="s">
        <v>7325</v>
      </c>
      <c r="G2491" t="s">
        <v>128</v>
      </c>
      <c r="H2491" t="s">
        <v>58</v>
      </c>
      <c r="I2491" t="s">
        <v>129</v>
      </c>
      <c r="J2491" t="s">
        <v>130</v>
      </c>
      <c r="K2491" t="s">
        <v>131</v>
      </c>
      <c r="L2491" t="s">
        <v>7326</v>
      </c>
      <c r="M2491" t="s">
        <v>7327</v>
      </c>
      <c r="N2491">
        <v>0.84499999999999997</v>
      </c>
      <c r="O2491">
        <v>3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2.54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3009664</v>
      </c>
      <c r="B2492">
        <v>1</v>
      </c>
      <c r="C2492" t="s">
        <v>75</v>
      </c>
      <c r="D2492" t="s">
        <v>91</v>
      </c>
      <c r="E2492" t="s">
        <v>164</v>
      </c>
      <c r="F2492" t="s">
        <v>7328</v>
      </c>
      <c r="G2492" t="s">
        <v>1638</v>
      </c>
      <c r="H2492" t="s">
        <v>61</v>
      </c>
      <c r="I2492" t="s">
        <v>129</v>
      </c>
      <c r="J2492" t="s">
        <v>130</v>
      </c>
      <c r="K2492" t="s">
        <v>131</v>
      </c>
      <c r="L2492" t="s">
        <v>7329</v>
      </c>
      <c r="M2492" t="s">
        <v>7330</v>
      </c>
      <c r="N2492">
        <v>0.92</v>
      </c>
      <c r="O2492">
        <v>0</v>
      </c>
      <c r="P2492">
        <v>73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67.16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3009485</v>
      </c>
      <c r="B2493">
        <v>2</v>
      </c>
      <c r="C2493" t="s">
        <v>75</v>
      </c>
      <c r="D2493" t="s">
        <v>83</v>
      </c>
      <c r="E2493" t="s">
        <v>126</v>
      </c>
      <c r="F2493" t="s">
        <v>7331</v>
      </c>
      <c r="G2493" t="s">
        <v>962</v>
      </c>
      <c r="H2493" t="s">
        <v>58</v>
      </c>
      <c r="I2493" t="s">
        <v>129</v>
      </c>
      <c r="J2493" t="s">
        <v>130</v>
      </c>
      <c r="K2493" t="s">
        <v>131</v>
      </c>
      <c r="L2493" t="s">
        <v>7040</v>
      </c>
      <c r="M2493" t="s">
        <v>7332</v>
      </c>
      <c r="N2493">
        <v>0.33900000000000002</v>
      </c>
      <c r="O2493">
        <v>0</v>
      </c>
      <c r="P2493">
        <v>0</v>
      </c>
      <c r="Q2493">
        <v>0</v>
      </c>
      <c r="R2493">
        <v>0</v>
      </c>
      <c r="S2493">
        <v>2</v>
      </c>
      <c r="T2493">
        <v>1800</v>
      </c>
      <c r="U2493">
        <v>0</v>
      </c>
      <c r="V2493">
        <v>0</v>
      </c>
      <c r="W2493">
        <v>0</v>
      </c>
      <c r="X2493">
        <v>0</v>
      </c>
      <c r="Y2493">
        <v>0.68</v>
      </c>
      <c r="Z2493">
        <v>610</v>
      </c>
    </row>
    <row r="2494" spans="1:26" x14ac:dyDescent="0.3">
      <c r="A2494">
        <v>3010492</v>
      </c>
      <c r="B2494">
        <v>1</v>
      </c>
      <c r="C2494" t="s">
        <v>106</v>
      </c>
      <c r="D2494" t="s">
        <v>114</v>
      </c>
      <c r="E2494" t="s">
        <v>221</v>
      </c>
      <c r="F2494" t="s">
        <v>7333</v>
      </c>
      <c r="G2494" t="s">
        <v>128</v>
      </c>
      <c r="H2494" t="s">
        <v>58</v>
      </c>
      <c r="I2494" t="s">
        <v>129</v>
      </c>
      <c r="J2494" t="s">
        <v>130</v>
      </c>
      <c r="K2494" t="s">
        <v>131</v>
      </c>
      <c r="L2494" t="s">
        <v>7334</v>
      </c>
      <c r="M2494" t="s">
        <v>7335</v>
      </c>
      <c r="N2494">
        <v>0.371</v>
      </c>
      <c r="O2494">
        <v>0</v>
      </c>
      <c r="P2494">
        <v>0</v>
      </c>
      <c r="Q2494">
        <v>21</v>
      </c>
      <c r="R2494">
        <v>94</v>
      </c>
      <c r="S2494">
        <v>11</v>
      </c>
      <c r="T2494">
        <v>215</v>
      </c>
      <c r="U2494">
        <v>0</v>
      </c>
      <c r="V2494">
        <v>0</v>
      </c>
      <c r="W2494">
        <v>7.79</v>
      </c>
      <c r="X2494">
        <v>34.86</v>
      </c>
      <c r="Y2494">
        <v>4.08</v>
      </c>
      <c r="Z2494">
        <v>79.73</v>
      </c>
    </row>
    <row r="2495" spans="1:26" x14ac:dyDescent="0.3">
      <c r="A2495">
        <v>3010100</v>
      </c>
      <c r="B2495">
        <v>1</v>
      </c>
      <c r="C2495" t="s">
        <v>75</v>
      </c>
      <c r="D2495" t="s">
        <v>99</v>
      </c>
      <c r="E2495" t="s">
        <v>140</v>
      </c>
      <c r="F2495" t="s">
        <v>7336</v>
      </c>
      <c r="G2495" t="s">
        <v>142</v>
      </c>
      <c r="H2495" t="s">
        <v>61</v>
      </c>
      <c r="I2495" t="s">
        <v>129</v>
      </c>
      <c r="J2495" t="s">
        <v>130</v>
      </c>
      <c r="K2495" t="s">
        <v>131</v>
      </c>
      <c r="L2495" t="s">
        <v>7337</v>
      </c>
      <c r="M2495" t="s">
        <v>7338</v>
      </c>
      <c r="N2495">
        <v>1.3819999999999999</v>
      </c>
      <c r="O2495">
        <v>0</v>
      </c>
      <c r="P2495">
        <v>10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13.82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3010038</v>
      </c>
      <c r="B2496">
        <v>1</v>
      </c>
      <c r="C2496" t="s">
        <v>75</v>
      </c>
      <c r="D2496" t="s">
        <v>95</v>
      </c>
      <c r="E2496" t="s">
        <v>169</v>
      </c>
      <c r="F2496" t="s">
        <v>7339</v>
      </c>
      <c r="G2496" t="s">
        <v>142</v>
      </c>
      <c r="H2496" t="s">
        <v>61</v>
      </c>
      <c r="I2496" t="s">
        <v>129</v>
      </c>
      <c r="J2496" t="s">
        <v>130</v>
      </c>
      <c r="K2496" t="s">
        <v>131</v>
      </c>
      <c r="L2496" t="s">
        <v>7340</v>
      </c>
      <c r="M2496" t="s">
        <v>7341</v>
      </c>
      <c r="N2496">
        <v>1.742</v>
      </c>
      <c r="O2496">
        <v>0</v>
      </c>
      <c r="P2496">
        <v>176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306.63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3009838</v>
      </c>
      <c r="B2497">
        <v>1</v>
      </c>
      <c r="C2497" t="s">
        <v>75</v>
      </c>
      <c r="D2497" t="s">
        <v>95</v>
      </c>
      <c r="E2497" t="s">
        <v>140</v>
      </c>
      <c r="F2497" t="s">
        <v>7342</v>
      </c>
      <c r="G2497" t="s">
        <v>142</v>
      </c>
      <c r="H2497" t="s">
        <v>61</v>
      </c>
      <c r="I2497" t="s">
        <v>129</v>
      </c>
      <c r="J2497" t="s">
        <v>130</v>
      </c>
      <c r="K2497" t="s">
        <v>131</v>
      </c>
      <c r="L2497" t="s">
        <v>7343</v>
      </c>
      <c r="M2497" t="s">
        <v>7344</v>
      </c>
      <c r="N2497">
        <v>1.492</v>
      </c>
      <c r="O2497">
        <v>0</v>
      </c>
      <c r="P2497">
        <v>224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334.14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3012179</v>
      </c>
      <c r="B2498">
        <v>1</v>
      </c>
      <c r="C2498" t="s">
        <v>75</v>
      </c>
      <c r="D2498" t="s">
        <v>99</v>
      </c>
      <c r="E2498" t="s">
        <v>221</v>
      </c>
      <c r="F2498" t="s">
        <v>2677</v>
      </c>
      <c r="G2498" t="s">
        <v>128</v>
      </c>
      <c r="H2498" t="s">
        <v>58</v>
      </c>
      <c r="I2498" t="s">
        <v>129</v>
      </c>
      <c r="J2498" t="s">
        <v>130</v>
      </c>
      <c r="K2498" t="s">
        <v>131</v>
      </c>
      <c r="L2498" t="s">
        <v>7345</v>
      </c>
      <c r="M2498" t="s">
        <v>7346</v>
      </c>
      <c r="N2498">
        <v>0.223</v>
      </c>
      <c r="O2498">
        <v>56</v>
      </c>
      <c r="P2498">
        <v>264</v>
      </c>
      <c r="Q2498">
        <v>0</v>
      </c>
      <c r="R2498">
        <v>0</v>
      </c>
      <c r="S2498">
        <v>0</v>
      </c>
      <c r="T2498">
        <v>0</v>
      </c>
      <c r="U2498">
        <v>12.49</v>
      </c>
      <c r="V2498">
        <v>58.89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3010070</v>
      </c>
      <c r="B2499">
        <v>1</v>
      </c>
      <c r="C2499" t="s">
        <v>75</v>
      </c>
      <c r="D2499" t="s">
        <v>92</v>
      </c>
      <c r="E2499" t="s">
        <v>221</v>
      </c>
      <c r="F2499" t="s">
        <v>7347</v>
      </c>
      <c r="G2499" t="s">
        <v>128</v>
      </c>
      <c r="H2499" t="s">
        <v>58</v>
      </c>
      <c r="I2499" t="s">
        <v>129</v>
      </c>
      <c r="J2499" t="s">
        <v>130</v>
      </c>
      <c r="K2499" t="s">
        <v>131</v>
      </c>
      <c r="L2499" t="s">
        <v>7348</v>
      </c>
      <c r="M2499" t="s">
        <v>7349</v>
      </c>
      <c r="N2499">
        <v>0.33700000000000002</v>
      </c>
      <c r="O2499">
        <v>39</v>
      </c>
      <c r="P2499">
        <v>162</v>
      </c>
      <c r="Q2499">
        <v>0</v>
      </c>
      <c r="R2499">
        <v>0</v>
      </c>
      <c r="S2499">
        <v>0</v>
      </c>
      <c r="T2499">
        <v>0</v>
      </c>
      <c r="U2499">
        <v>13.14</v>
      </c>
      <c r="V2499">
        <v>54.59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3010570</v>
      </c>
      <c r="B2500">
        <v>1</v>
      </c>
      <c r="C2500" t="s">
        <v>75</v>
      </c>
      <c r="D2500" t="s">
        <v>81</v>
      </c>
      <c r="E2500" t="s">
        <v>145</v>
      </c>
      <c r="F2500" t="s">
        <v>2030</v>
      </c>
      <c r="G2500" t="s">
        <v>147</v>
      </c>
      <c r="H2500" t="s">
        <v>61</v>
      </c>
      <c r="I2500" t="s">
        <v>129</v>
      </c>
      <c r="J2500" t="s">
        <v>130</v>
      </c>
      <c r="K2500" t="s">
        <v>131</v>
      </c>
      <c r="L2500" t="s">
        <v>7350</v>
      </c>
      <c r="M2500" t="s">
        <v>7351</v>
      </c>
      <c r="N2500">
        <v>0.87</v>
      </c>
      <c r="O2500">
        <v>0</v>
      </c>
      <c r="P2500">
        <v>9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7.83</v>
      </c>
      <c r="W2500">
        <v>0</v>
      </c>
      <c r="X2500">
        <v>0</v>
      </c>
      <c r="Y2500">
        <v>0</v>
      </c>
      <c r="Z2500">
        <v>0</v>
      </c>
    </row>
    <row r="2501" spans="1:26" x14ac:dyDescent="0.3">
      <c r="A2501">
        <v>3010541</v>
      </c>
      <c r="B2501">
        <v>1</v>
      </c>
      <c r="C2501" t="s">
        <v>106</v>
      </c>
      <c r="D2501" t="s">
        <v>113</v>
      </c>
      <c r="E2501" t="s">
        <v>153</v>
      </c>
      <c r="F2501" t="s">
        <v>7352</v>
      </c>
      <c r="G2501" t="s">
        <v>128</v>
      </c>
      <c r="H2501" t="s">
        <v>58</v>
      </c>
      <c r="I2501" t="s">
        <v>129</v>
      </c>
      <c r="J2501" t="s">
        <v>130</v>
      </c>
      <c r="K2501" t="s">
        <v>131</v>
      </c>
      <c r="L2501" t="s">
        <v>7353</v>
      </c>
      <c r="M2501" t="s">
        <v>7354</v>
      </c>
      <c r="N2501">
        <v>0.32300000000000001</v>
      </c>
      <c r="O2501">
        <v>0</v>
      </c>
      <c r="P2501">
        <v>0</v>
      </c>
      <c r="Q2501">
        <v>17</v>
      </c>
      <c r="R2501">
        <v>1903</v>
      </c>
      <c r="S2501">
        <v>0</v>
      </c>
      <c r="T2501">
        <v>0</v>
      </c>
      <c r="U2501">
        <v>0</v>
      </c>
      <c r="V2501">
        <v>0</v>
      </c>
      <c r="W2501">
        <v>5.49</v>
      </c>
      <c r="X2501">
        <v>614.25</v>
      </c>
      <c r="Y2501">
        <v>0</v>
      </c>
      <c r="Z2501">
        <v>0</v>
      </c>
    </row>
    <row r="2502" spans="1:26" x14ac:dyDescent="0.3">
      <c r="A2502">
        <v>3007047</v>
      </c>
      <c r="B2502">
        <v>1</v>
      </c>
      <c r="C2502" t="s">
        <v>106</v>
      </c>
      <c r="D2502" t="s">
        <v>109</v>
      </c>
      <c r="E2502" t="s">
        <v>169</v>
      </c>
      <c r="F2502" t="s">
        <v>7355</v>
      </c>
      <c r="G2502" t="s">
        <v>192</v>
      </c>
      <c r="H2502" t="s">
        <v>61</v>
      </c>
      <c r="I2502" t="s">
        <v>129</v>
      </c>
      <c r="J2502" t="s">
        <v>130</v>
      </c>
      <c r="K2502" t="s">
        <v>137</v>
      </c>
      <c r="L2502" t="s">
        <v>7356</v>
      </c>
      <c r="M2502" t="s">
        <v>7357</v>
      </c>
      <c r="N2502">
        <v>2.7559999999999998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46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126.77</v>
      </c>
    </row>
    <row r="2503" spans="1:26" x14ac:dyDescent="0.3">
      <c r="A2503">
        <v>3010672</v>
      </c>
      <c r="B2503">
        <v>1</v>
      </c>
      <c r="C2503" t="s">
        <v>75</v>
      </c>
      <c r="D2503" t="s">
        <v>100</v>
      </c>
      <c r="E2503" t="s">
        <v>169</v>
      </c>
      <c r="F2503" t="s">
        <v>7358</v>
      </c>
      <c r="G2503" t="s">
        <v>185</v>
      </c>
      <c r="H2503" t="s">
        <v>61</v>
      </c>
      <c r="I2503" t="s">
        <v>129</v>
      </c>
      <c r="J2503" t="s">
        <v>130</v>
      </c>
      <c r="K2503" t="s">
        <v>131</v>
      </c>
      <c r="L2503" t="s">
        <v>7359</v>
      </c>
      <c r="M2503" t="s">
        <v>7360</v>
      </c>
      <c r="N2503">
        <v>4.8319999999999999</v>
      </c>
      <c r="O2503">
        <v>0</v>
      </c>
      <c r="P2503">
        <v>1039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5020.78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3010480</v>
      </c>
      <c r="B2504">
        <v>1</v>
      </c>
      <c r="C2504" t="s">
        <v>106</v>
      </c>
      <c r="D2504" t="s">
        <v>119</v>
      </c>
      <c r="E2504" t="s">
        <v>169</v>
      </c>
      <c r="F2504" t="s">
        <v>7361</v>
      </c>
      <c r="G2504" t="s">
        <v>171</v>
      </c>
      <c r="H2504" t="s">
        <v>61</v>
      </c>
      <c r="I2504" t="s">
        <v>129</v>
      </c>
      <c r="J2504" t="s">
        <v>130</v>
      </c>
      <c r="K2504" t="s">
        <v>131</v>
      </c>
      <c r="L2504" t="s">
        <v>7362</v>
      </c>
      <c r="M2504" t="s">
        <v>7363</v>
      </c>
      <c r="N2504">
        <v>1.978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39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77.14</v>
      </c>
    </row>
    <row r="2505" spans="1:26" x14ac:dyDescent="0.3">
      <c r="A2505">
        <v>3010394</v>
      </c>
      <c r="B2505">
        <v>1</v>
      </c>
      <c r="C2505" t="s">
        <v>75</v>
      </c>
      <c r="D2505" t="s">
        <v>100</v>
      </c>
      <c r="E2505" t="s">
        <v>140</v>
      </c>
      <c r="F2505" t="s">
        <v>7364</v>
      </c>
      <c r="G2505" t="s">
        <v>142</v>
      </c>
      <c r="H2505" t="s">
        <v>61</v>
      </c>
      <c r="I2505" t="s">
        <v>129</v>
      </c>
      <c r="J2505" t="s">
        <v>130</v>
      </c>
      <c r="K2505" t="s">
        <v>131</v>
      </c>
      <c r="L2505" t="s">
        <v>7365</v>
      </c>
      <c r="M2505" t="s">
        <v>7366</v>
      </c>
      <c r="N2505">
        <v>1.3129999999999999</v>
      </c>
      <c r="O2505">
        <v>0</v>
      </c>
      <c r="P2505">
        <v>5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6.56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3009874</v>
      </c>
      <c r="B2506">
        <v>1</v>
      </c>
      <c r="C2506" t="s">
        <v>75</v>
      </c>
      <c r="D2506" t="s">
        <v>95</v>
      </c>
      <c r="E2506" t="s">
        <v>169</v>
      </c>
      <c r="F2506" t="s">
        <v>7367</v>
      </c>
      <c r="G2506" t="s">
        <v>166</v>
      </c>
      <c r="H2506" t="s">
        <v>61</v>
      </c>
      <c r="I2506" t="s">
        <v>129</v>
      </c>
      <c r="J2506" t="s">
        <v>130</v>
      </c>
      <c r="K2506" t="s">
        <v>131</v>
      </c>
      <c r="L2506" t="s">
        <v>7368</v>
      </c>
      <c r="M2506" t="s">
        <v>7369</v>
      </c>
      <c r="N2506">
        <v>0.54700000000000004</v>
      </c>
      <c r="O2506">
        <v>0</v>
      </c>
      <c r="P2506">
        <v>564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308.33999999999997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3010010</v>
      </c>
      <c r="B2507">
        <v>1</v>
      </c>
      <c r="C2507" t="s">
        <v>75</v>
      </c>
      <c r="D2507" t="s">
        <v>95</v>
      </c>
      <c r="E2507" t="s">
        <v>145</v>
      </c>
      <c r="F2507" t="s">
        <v>2241</v>
      </c>
      <c r="G2507" t="s">
        <v>256</v>
      </c>
      <c r="H2507" t="s">
        <v>61</v>
      </c>
      <c r="I2507" t="s">
        <v>129</v>
      </c>
      <c r="J2507" t="s">
        <v>130</v>
      </c>
      <c r="K2507" t="s">
        <v>131</v>
      </c>
      <c r="L2507" t="s">
        <v>7370</v>
      </c>
      <c r="M2507" t="s">
        <v>7371</v>
      </c>
      <c r="N2507">
        <v>0.86</v>
      </c>
      <c r="O2507">
        <v>0</v>
      </c>
      <c r="P2507">
        <v>17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14.62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3010485</v>
      </c>
      <c r="B2508">
        <v>1</v>
      </c>
      <c r="C2508" t="s">
        <v>106</v>
      </c>
      <c r="D2508" t="s">
        <v>108</v>
      </c>
      <c r="E2508" t="s">
        <v>169</v>
      </c>
      <c r="F2508" t="s">
        <v>7372</v>
      </c>
      <c r="G2508" t="s">
        <v>270</v>
      </c>
      <c r="H2508" t="s">
        <v>61</v>
      </c>
      <c r="I2508" t="s">
        <v>129</v>
      </c>
      <c r="J2508" t="s">
        <v>130</v>
      </c>
      <c r="K2508" t="s">
        <v>131</v>
      </c>
      <c r="L2508" t="s">
        <v>7373</v>
      </c>
      <c r="M2508" t="s">
        <v>7374</v>
      </c>
      <c r="N2508">
        <v>2.899</v>
      </c>
      <c r="O2508">
        <v>0</v>
      </c>
      <c r="P2508">
        <v>17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49.28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3001329</v>
      </c>
      <c r="B2509">
        <v>1</v>
      </c>
      <c r="C2509" t="s">
        <v>75</v>
      </c>
      <c r="D2509" t="s">
        <v>104</v>
      </c>
      <c r="E2509" t="s">
        <v>169</v>
      </c>
      <c r="F2509" t="s">
        <v>7375</v>
      </c>
      <c r="G2509" t="s">
        <v>270</v>
      </c>
      <c r="H2509" t="s">
        <v>61</v>
      </c>
      <c r="I2509" t="s">
        <v>129</v>
      </c>
      <c r="J2509" t="s">
        <v>130</v>
      </c>
      <c r="K2509" t="s">
        <v>131</v>
      </c>
      <c r="L2509" t="s">
        <v>7376</v>
      </c>
      <c r="M2509" t="s">
        <v>7377</v>
      </c>
      <c r="N2509">
        <v>2.8980000000000001</v>
      </c>
      <c r="O2509">
        <v>0</v>
      </c>
      <c r="P2509">
        <v>164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475.27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3003467</v>
      </c>
      <c r="B2510">
        <v>1</v>
      </c>
      <c r="C2510" t="s">
        <v>75</v>
      </c>
      <c r="D2510" t="s">
        <v>74</v>
      </c>
      <c r="E2510" t="s">
        <v>169</v>
      </c>
      <c r="F2510" t="s">
        <v>7378</v>
      </c>
      <c r="G2510" t="s">
        <v>171</v>
      </c>
      <c r="H2510" t="s">
        <v>61</v>
      </c>
      <c r="I2510" t="s">
        <v>129</v>
      </c>
      <c r="J2510" t="s">
        <v>130</v>
      </c>
      <c r="K2510" t="s">
        <v>131</v>
      </c>
      <c r="L2510" t="s">
        <v>7379</v>
      </c>
      <c r="M2510" t="s">
        <v>7380</v>
      </c>
      <c r="N2510">
        <v>1.0249999999999999</v>
      </c>
      <c r="O2510">
        <v>0</v>
      </c>
      <c r="P2510">
        <v>71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72.790000000000006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3010181</v>
      </c>
      <c r="B2511">
        <v>1</v>
      </c>
      <c r="C2511" t="s">
        <v>75</v>
      </c>
      <c r="D2511" t="s">
        <v>99</v>
      </c>
      <c r="E2511" t="s">
        <v>221</v>
      </c>
      <c r="F2511" t="s">
        <v>2677</v>
      </c>
      <c r="G2511" t="s">
        <v>128</v>
      </c>
      <c r="H2511" t="s">
        <v>58</v>
      </c>
      <c r="I2511" t="s">
        <v>129</v>
      </c>
      <c r="J2511" t="s">
        <v>130</v>
      </c>
      <c r="K2511" t="s">
        <v>131</v>
      </c>
      <c r="L2511" t="s">
        <v>7381</v>
      </c>
      <c r="M2511" t="s">
        <v>7382</v>
      </c>
      <c r="N2511">
        <v>0.374</v>
      </c>
      <c r="O2511">
        <v>56</v>
      </c>
      <c r="P2511">
        <v>256</v>
      </c>
      <c r="Q2511">
        <v>0</v>
      </c>
      <c r="R2511">
        <v>0</v>
      </c>
      <c r="S2511">
        <v>0</v>
      </c>
      <c r="T2511">
        <v>0</v>
      </c>
      <c r="U2511">
        <v>20.97</v>
      </c>
      <c r="V2511">
        <v>95.86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3012762</v>
      </c>
      <c r="B2512">
        <v>1</v>
      </c>
      <c r="C2512" t="s">
        <v>75</v>
      </c>
      <c r="D2512" t="s">
        <v>95</v>
      </c>
      <c r="E2512" t="s">
        <v>145</v>
      </c>
      <c r="F2512" t="s">
        <v>7383</v>
      </c>
      <c r="G2512" t="s">
        <v>256</v>
      </c>
      <c r="H2512" t="s">
        <v>61</v>
      </c>
      <c r="I2512" t="s">
        <v>129</v>
      </c>
      <c r="J2512" t="s">
        <v>130</v>
      </c>
      <c r="K2512" t="s">
        <v>131</v>
      </c>
      <c r="L2512" t="s">
        <v>7384</v>
      </c>
      <c r="M2512" t="s">
        <v>7385</v>
      </c>
      <c r="N2512">
        <v>2.0070000000000001</v>
      </c>
      <c r="O2512">
        <v>0</v>
      </c>
      <c r="P2512">
        <v>20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40.14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3010073</v>
      </c>
      <c r="B2513">
        <v>1</v>
      </c>
      <c r="C2513" t="s">
        <v>106</v>
      </c>
      <c r="D2513" t="s">
        <v>115</v>
      </c>
      <c r="E2513" t="s">
        <v>126</v>
      </c>
      <c r="F2513" t="s">
        <v>4163</v>
      </c>
      <c r="G2513" t="s">
        <v>128</v>
      </c>
      <c r="H2513" t="s">
        <v>58</v>
      </c>
      <c r="I2513" t="s">
        <v>129</v>
      </c>
      <c r="J2513" t="s">
        <v>130</v>
      </c>
      <c r="K2513" t="s">
        <v>131</v>
      </c>
      <c r="L2513" t="s">
        <v>7386</v>
      </c>
      <c r="M2513" t="s">
        <v>7387</v>
      </c>
      <c r="N2513">
        <v>1.4490000000000001</v>
      </c>
      <c r="O2513">
        <v>16</v>
      </c>
      <c r="P2513">
        <v>346</v>
      </c>
      <c r="Q2513">
        <v>0</v>
      </c>
      <c r="R2513">
        <v>0</v>
      </c>
      <c r="S2513">
        <v>45</v>
      </c>
      <c r="T2513">
        <v>561</v>
      </c>
      <c r="U2513">
        <v>23.18</v>
      </c>
      <c r="V2513">
        <v>501.22</v>
      </c>
      <c r="W2513">
        <v>0</v>
      </c>
      <c r="X2513">
        <v>0</v>
      </c>
      <c r="Y2513">
        <v>65.19</v>
      </c>
      <c r="Z2513">
        <v>812.67</v>
      </c>
    </row>
    <row r="2514" spans="1:26" x14ac:dyDescent="0.3">
      <c r="A2514">
        <v>3009928</v>
      </c>
      <c r="B2514">
        <v>1</v>
      </c>
      <c r="C2514" t="s">
        <v>106</v>
      </c>
      <c r="D2514" t="s">
        <v>120</v>
      </c>
      <c r="E2514" t="s">
        <v>221</v>
      </c>
      <c r="F2514" t="s">
        <v>7388</v>
      </c>
      <c r="G2514" t="s">
        <v>128</v>
      </c>
      <c r="H2514" t="s">
        <v>58</v>
      </c>
      <c r="I2514" t="s">
        <v>129</v>
      </c>
      <c r="J2514" t="s">
        <v>130</v>
      </c>
      <c r="K2514" t="s">
        <v>131</v>
      </c>
      <c r="L2514" t="s">
        <v>7389</v>
      </c>
      <c r="M2514" t="s">
        <v>7390</v>
      </c>
      <c r="N2514">
        <v>0.36799999999999999</v>
      </c>
      <c r="O2514">
        <v>5</v>
      </c>
      <c r="P2514">
        <v>35</v>
      </c>
      <c r="Q2514">
        <v>0</v>
      </c>
      <c r="R2514">
        <v>0</v>
      </c>
      <c r="S2514">
        <v>0</v>
      </c>
      <c r="T2514">
        <v>0</v>
      </c>
      <c r="U2514">
        <v>1.84</v>
      </c>
      <c r="V2514">
        <v>12.88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3010041</v>
      </c>
      <c r="B2515">
        <v>1</v>
      </c>
      <c r="C2515" t="s">
        <v>75</v>
      </c>
      <c r="D2515" t="s">
        <v>82</v>
      </c>
      <c r="E2515" t="s">
        <v>140</v>
      </c>
      <c r="F2515" t="s">
        <v>7391</v>
      </c>
      <c r="G2515" t="s">
        <v>142</v>
      </c>
      <c r="H2515" t="s">
        <v>61</v>
      </c>
      <c r="I2515" t="s">
        <v>129</v>
      </c>
      <c r="J2515" t="s">
        <v>130</v>
      </c>
      <c r="K2515" t="s">
        <v>131</v>
      </c>
      <c r="L2515" t="s">
        <v>7392</v>
      </c>
      <c r="M2515" t="s">
        <v>7393</v>
      </c>
      <c r="N2515">
        <v>2.0579999999999998</v>
      </c>
      <c r="O2515">
        <v>0</v>
      </c>
      <c r="P2515">
        <v>104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214.06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3010025</v>
      </c>
      <c r="B2516">
        <v>1</v>
      </c>
      <c r="C2516" t="s">
        <v>75</v>
      </c>
      <c r="D2516" t="s">
        <v>74</v>
      </c>
      <c r="E2516" t="s">
        <v>221</v>
      </c>
      <c r="F2516" t="s">
        <v>7394</v>
      </c>
      <c r="G2516" t="s">
        <v>128</v>
      </c>
      <c r="H2516" t="s">
        <v>58</v>
      </c>
      <c r="I2516" t="s">
        <v>129</v>
      </c>
      <c r="J2516" t="s">
        <v>130</v>
      </c>
      <c r="K2516" t="s">
        <v>131</v>
      </c>
      <c r="L2516" t="s">
        <v>7395</v>
      </c>
      <c r="M2516" t="s">
        <v>7396</v>
      </c>
      <c r="N2516">
        <v>1.3580000000000001</v>
      </c>
      <c r="O2516">
        <v>64</v>
      </c>
      <c r="P2516">
        <v>697</v>
      </c>
      <c r="Q2516">
        <v>0</v>
      </c>
      <c r="R2516">
        <v>0</v>
      </c>
      <c r="S2516">
        <v>0</v>
      </c>
      <c r="T2516">
        <v>0</v>
      </c>
      <c r="U2516">
        <v>86.92</v>
      </c>
      <c r="V2516">
        <v>946.66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3009891</v>
      </c>
      <c r="B2517">
        <v>1</v>
      </c>
      <c r="C2517" t="s">
        <v>75</v>
      </c>
      <c r="D2517" t="s">
        <v>89</v>
      </c>
      <c r="E2517" t="s">
        <v>164</v>
      </c>
      <c r="F2517" t="s">
        <v>7397</v>
      </c>
      <c r="G2517" t="s">
        <v>142</v>
      </c>
      <c r="H2517" t="s">
        <v>61</v>
      </c>
      <c r="I2517" t="s">
        <v>129</v>
      </c>
      <c r="J2517" t="s">
        <v>130</v>
      </c>
      <c r="K2517" t="s">
        <v>131</v>
      </c>
      <c r="L2517" t="s">
        <v>7398</v>
      </c>
      <c r="M2517" t="s">
        <v>7399</v>
      </c>
      <c r="N2517">
        <v>1.7230000000000001</v>
      </c>
      <c r="O2517">
        <v>0</v>
      </c>
      <c r="P2517">
        <v>164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282.5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3010165</v>
      </c>
      <c r="B2518">
        <v>1</v>
      </c>
      <c r="C2518" t="s">
        <v>106</v>
      </c>
      <c r="D2518" t="s">
        <v>117</v>
      </c>
      <c r="E2518" t="s">
        <v>153</v>
      </c>
      <c r="F2518" t="s">
        <v>3630</v>
      </c>
      <c r="G2518" t="s">
        <v>136</v>
      </c>
      <c r="H2518" t="s">
        <v>58</v>
      </c>
      <c r="I2518" t="s">
        <v>129</v>
      </c>
      <c r="J2518" t="s">
        <v>130</v>
      </c>
      <c r="K2518" t="s">
        <v>137</v>
      </c>
      <c r="L2518" t="s">
        <v>7400</v>
      </c>
      <c r="M2518" t="s">
        <v>7401</v>
      </c>
      <c r="N2518">
        <v>2.3010000000000002</v>
      </c>
      <c r="O2518">
        <v>0</v>
      </c>
      <c r="P2518">
        <v>445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1023.99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3010118</v>
      </c>
      <c r="B2519">
        <v>1</v>
      </c>
      <c r="C2519" t="s">
        <v>106</v>
      </c>
      <c r="D2519" t="s">
        <v>120</v>
      </c>
      <c r="E2519" t="s">
        <v>153</v>
      </c>
      <c r="F2519" t="s">
        <v>7402</v>
      </c>
      <c r="G2519" t="s">
        <v>181</v>
      </c>
      <c r="H2519" t="s">
        <v>58</v>
      </c>
      <c r="I2519" t="s">
        <v>129</v>
      </c>
      <c r="J2519" t="s">
        <v>130</v>
      </c>
      <c r="K2519" t="s">
        <v>137</v>
      </c>
      <c r="L2519" t="s">
        <v>7403</v>
      </c>
      <c r="M2519" t="s">
        <v>7404</v>
      </c>
      <c r="N2519">
        <v>1.2989999999999999</v>
      </c>
      <c r="O2519">
        <v>10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12.99</v>
      </c>
      <c r="V2519">
        <v>1.3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3010106</v>
      </c>
      <c r="B2520">
        <v>1</v>
      </c>
      <c r="C2520" t="s">
        <v>75</v>
      </c>
      <c r="D2520" t="s">
        <v>74</v>
      </c>
      <c r="E2520" t="s">
        <v>221</v>
      </c>
      <c r="F2520" t="s">
        <v>7405</v>
      </c>
      <c r="G2520" t="s">
        <v>602</v>
      </c>
      <c r="H2520" t="s">
        <v>58</v>
      </c>
      <c r="I2520" t="s">
        <v>129</v>
      </c>
      <c r="J2520" t="s">
        <v>130</v>
      </c>
      <c r="K2520" t="s">
        <v>131</v>
      </c>
      <c r="L2520" t="s">
        <v>7406</v>
      </c>
      <c r="M2520" t="s">
        <v>7407</v>
      </c>
      <c r="N2520">
        <v>2.504</v>
      </c>
      <c r="O2520">
        <v>2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5.01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3">
      <c r="A2521">
        <v>3010462</v>
      </c>
      <c r="B2521">
        <v>1</v>
      </c>
      <c r="C2521" t="s">
        <v>75</v>
      </c>
      <c r="D2521" t="s">
        <v>81</v>
      </c>
      <c r="E2521" t="s">
        <v>145</v>
      </c>
      <c r="F2521" t="s">
        <v>7408</v>
      </c>
      <c r="G2521" t="s">
        <v>206</v>
      </c>
      <c r="H2521" t="s">
        <v>61</v>
      </c>
      <c r="I2521" t="s">
        <v>129</v>
      </c>
      <c r="J2521" t="s">
        <v>130</v>
      </c>
      <c r="K2521" t="s">
        <v>131</v>
      </c>
      <c r="L2521" t="s">
        <v>7409</v>
      </c>
      <c r="M2521" t="s">
        <v>7410</v>
      </c>
      <c r="N2521">
        <v>1.075</v>
      </c>
      <c r="O2521">
        <v>0</v>
      </c>
      <c r="P2521">
        <v>3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3.22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3004422</v>
      </c>
      <c r="B2522">
        <v>1</v>
      </c>
      <c r="C2522" t="s">
        <v>75</v>
      </c>
      <c r="D2522" t="s">
        <v>104</v>
      </c>
      <c r="E2522" t="s">
        <v>126</v>
      </c>
      <c r="F2522" t="s">
        <v>7411</v>
      </c>
      <c r="G2522" t="s">
        <v>136</v>
      </c>
      <c r="H2522" t="s">
        <v>58</v>
      </c>
      <c r="I2522" t="s">
        <v>129</v>
      </c>
      <c r="J2522" t="s">
        <v>130</v>
      </c>
      <c r="K2522" t="s">
        <v>137</v>
      </c>
      <c r="L2522" t="s">
        <v>7412</v>
      </c>
      <c r="M2522" t="s">
        <v>7413</v>
      </c>
      <c r="N2522">
        <v>6.415</v>
      </c>
      <c r="O2522">
        <v>3</v>
      </c>
      <c r="P2522">
        <v>132</v>
      </c>
      <c r="Q2522">
        <v>0</v>
      </c>
      <c r="R2522">
        <v>0</v>
      </c>
      <c r="S2522">
        <v>0</v>
      </c>
      <c r="T2522">
        <v>0</v>
      </c>
      <c r="U2522">
        <v>19.239999999999998</v>
      </c>
      <c r="V2522">
        <v>846.74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3012190</v>
      </c>
      <c r="B2523">
        <v>1</v>
      </c>
      <c r="C2523" t="s">
        <v>106</v>
      </c>
      <c r="D2523" t="s">
        <v>122</v>
      </c>
      <c r="E2523" t="s">
        <v>164</v>
      </c>
      <c r="F2523" t="s">
        <v>7414</v>
      </c>
      <c r="G2523" t="s">
        <v>452</v>
      </c>
      <c r="H2523" t="s">
        <v>61</v>
      </c>
      <c r="I2523" t="s">
        <v>129</v>
      </c>
      <c r="J2523" t="s">
        <v>130</v>
      </c>
      <c r="K2523" t="s">
        <v>131</v>
      </c>
      <c r="L2523" t="s">
        <v>7415</v>
      </c>
      <c r="M2523" t="s">
        <v>7416</v>
      </c>
      <c r="N2523">
        <v>3.391</v>
      </c>
      <c r="O2523">
        <v>0</v>
      </c>
      <c r="P2523">
        <v>14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47.48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3009657</v>
      </c>
      <c r="B2524">
        <v>1</v>
      </c>
      <c r="C2524" t="s">
        <v>75</v>
      </c>
      <c r="D2524" t="s">
        <v>86</v>
      </c>
      <c r="E2524" t="s">
        <v>145</v>
      </c>
      <c r="F2524" t="s">
        <v>3656</v>
      </c>
      <c r="G2524" t="s">
        <v>206</v>
      </c>
      <c r="H2524" t="s">
        <v>61</v>
      </c>
      <c r="I2524" t="s">
        <v>129</v>
      </c>
      <c r="J2524" t="s">
        <v>130</v>
      </c>
      <c r="K2524" t="s">
        <v>131</v>
      </c>
      <c r="L2524" t="s">
        <v>7417</v>
      </c>
      <c r="M2524" t="s">
        <v>7418</v>
      </c>
      <c r="N2524">
        <v>6.4969999999999999</v>
      </c>
      <c r="O2524">
        <v>0</v>
      </c>
      <c r="P2524">
        <v>3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19.489999999999998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3012089</v>
      </c>
      <c r="B2525">
        <v>1</v>
      </c>
      <c r="C2525" t="s">
        <v>106</v>
      </c>
      <c r="D2525" t="s">
        <v>122</v>
      </c>
      <c r="E2525" t="s">
        <v>221</v>
      </c>
      <c r="F2525" t="s">
        <v>7419</v>
      </c>
      <c r="G2525" t="s">
        <v>378</v>
      </c>
      <c r="H2525" t="s">
        <v>58</v>
      </c>
      <c r="I2525" t="s">
        <v>129</v>
      </c>
      <c r="J2525" t="s">
        <v>59</v>
      </c>
      <c r="K2525" t="s">
        <v>131</v>
      </c>
      <c r="L2525" t="s">
        <v>7420</v>
      </c>
      <c r="M2525" t="s">
        <v>7421</v>
      </c>
      <c r="N2525">
        <v>1.494</v>
      </c>
      <c r="O2525">
        <v>78</v>
      </c>
      <c r="P2525">
        <v>2998</v>
      </c>
      <c r="Q2525">
        <v>0</v>
      </c>
      <c r="R2525">
        <v>0</v>
      </c>
      <c r="S2525">
        <v>7</v>
      </c>
      <c r="T2525">
        <v>978</v>
      </c>
      <c r="U2525">
        <v>116.55</v>
      </c>
      <c r="V2525">
        <v>4479.51</v>
      </c>
      <c r="W2525">
        <v>0</v>
      </c>
      <c r="X2525">
        <v>0</v>
      </c>
      <c r="Y2525">
        <v>10.46</v>
      </c>
      <c r="Z2525">
        <v>1461.3</v>
      </c>
    </row>
    <row r="2526" spans="1:26" x14ac:dyDescent="0.3">
      <c r="A2526">
        <v>3010110</v>
      </c>
      <c r="B2526">
        <v>1</v>
      </c>
      <c r="C2526" t="s">
        <v>75</v>
      </c>
      <c r="D2526" t="s">
        <v>92</v>
      </c>
      <c r="E2526" t="s">
        <v>153</v>
      </c>
      <c r="F2526" t="s">
        <v>7422</v>
      </c>
      <c r="G2526" t="s">
        <v>128</v>
      </c>
      <c r="H2526" t="s">
        <v>58</v>
      </c>
      <c r="I2526" t="s">
        <v>129</v>
      </c>
      <c r="J2526" t="s">
        <v>130</v>
      </c>
      <c r="K2526" t="s">
        <v>131</v>
      </c>
      <c r="L2526" t="s">
        <v>7423</v>
      </c>
      <c r="M2526" t="s">
        <v>7424</v>
      </c>
      <c r="N2526">
        <v>0.499</v>
      </c>
      <c r="O2526">
        <v>6</v>
      </c>
      <c r="P2526">
        <v>1006</v>
      </c>
      <c r="Q2526">
        <v>0</v>
      </c>
      <c r="R2526">
        <v>0</v>
      </c>
      <c r="S2526">
        <v>0</v>
      </c>
      <c r="T2526">
        <v>0</v>
      </c>
      <c r="U2526">
        <v>3</v>
      </c>
      <c r="V2526">
        <v>502.44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3010513</v>
      </c>
      <c r="B2527">
        <v>1</v>
      </c>
      <c r="C2527" t="s">
        <v>75</v>
      </c>
      <c r="D2527" t="s">
        <v>88</v>
      </c>
      <c r="E2527" t="s">
        <v>140</v>
      </c>
      <c r="F2527" t="s">
        <v>7425</v>
      </c>
      <c r="G2527" t="s">
        <v>142</v>
      </c>
      <c r="H2527" t="s">
        <v>61</v>
      </c>
      <c r="I2527" t="s">
        <v>129</v>
      </c>
      <c r="J2527" t="s">
        <v>130</v>
      </c>
      <c r="K2527" t="s">
        <v>131</v>
      </c>
      <c r="L2527" t="s">
        <v>7426</v>
      </c>
      <c r="M2527" t="s">
        <v>2523</v>
      </c>
      <c r="N2527">
        <v>3.6890000000000001</v>
      </c>
      <c r="O2527">
        <v>0</v>
      </c>
      <c r="P2527">
        <v>22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81.150000000000006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3010504</v>
      </c>
      <c r="B2528">
        <v>1</v>
      </c>
      <c r="C2528" t="s">
        <v>75</v>
      </c>
      <c r="D2528" t="s">
        <v>99</v>
      </c>
      <c r="E2528" t="s">
        <v>145</v>
      </c>
      <c r="F2528" t="s">
        <v>7427</v>
      </c>
      <c r="G2528" t="s">
        <v>256</v>
      </c>
      <c r="H2528" t="s">
        <v>61</v>
      </c>
      <c r="I2528" t="s">
        <v>129</v>
      </c>
      <c r="J2528" t="s">
        <v>130</v>
      </c>
      <c r="K2528" t="s">
        <v>131</v>
      </c>
      <c r="L2528" t="s">
        <v>7428</v>
      </c>
      <c r="M2528" t="s">
        <v>7429</v>
      </c>
      <c r="N2528">
        <v>4.0599999999999996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4.0599999999999996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3010558</v>
      </c>
      <c r="B2529">
        <v>1</v>
      </c>
      <c r="C2529" t="s">
        <v>106</v>
      </c>
      <c r="D2529" t="s">
        <v>114</v>
      </c>
      <c r="E2529" t="s">
        <v>140</v>
      </c>
      <c r="F2529" t="s">
        <v>7430</v>
      </c>
      <c r="G2529" t="s">
        <v>142</v>
      </c>
      <c r="H2529" t="s">
        <v>61</v>
      </c>
      <c r="I2529" t="s">
        <v>129</v>
      </c>
      <c r="J2529" t="s">
        <v>130</v>
      </c>
      <c r="K2529" t="s">
        <v>131</v>
      </c>
      <c r="L2529" t="s">
        <v>7431</v>
      </c>
      <c r="M2529" t="s">
        <v>7432</v>
      </c>
      <c r="N2529">
        <v>3.0539999999999998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30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91.63</v>
      </c>
    </row>
    <row r="2530" spans="1:26" x14ac:dyDescent="0.3">
      <c r="A2530">
        <v>3010443</v>
      </c>
      <c r="B2530">
        <v>1</v>
      </c>
      <c r="C2530" t="s">
        <v>75</v>
      </c>
      <c r="D2530" t="s">
        <v>74</v>
      </c>
      <c r="E2530" t="s">
        <v>145</v>
      </c>
      <c r="F2530" t="s">
        <v>7433</v>
      </c>
      <c r="G2530" t="s">
        <v>147</v>
      </c>
      <c r="H2530" t="s">
        <v>61</v>
      </c>
      <c r="I2530" t="s">
        <v>129</v>
      </c>
      <c r="J2530" t="s">
        <v>130</v>
      </c>
      <c r="K2530" t="s">
        <v>131</v>
      </c>
      <c r="L2530" t="s">
        <v>7434</v>
      </c>
      <c r="M2530" t="s">
        <v>7435</v>
      </c>
      <c r="N2530">
        <v>1.0720000000000001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1.07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3010510</v>
      </c>
      <c r="B2531">
        <v>1</v>
      </c>
      <c r="C2531" t="s">
        <v>75</v>
      </c>
      <c r="D2531" t="s">
        <v>98</v>
      </c>
      <c r="E2531" t="s">
        <v>145</v>
      </c>
      <c r="F2531" t="s">
        <v>7436</v>
      </c>
      <c r="G2531" t="s">
        <v>256</v>
      </c>
      <c r="H2531" t="s">
        <v>61</v>
      </c>
      <c r="I2531" t="s">
        <v>129</v>
      </c>
      <c r="J2531" t="s">
        <v>130</v>
      </c>
      <c r="K2531" t="s">
        <v>131</v>
      </c>
      <c r="L2531" t="s">
        <v>7437</v>
      </c>
      <c r="M2531" t="s">
        <v>7438</v>
      </c>
      <c r="N2531">
        <v>1.2829999999999999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1.28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3009946</v>
      </c>
      <c r="B2532">
        <v>1</v>
      </c>
      <c r="C2532" t="s">
        <v>106</v>
      </c>
      <c r="D2532" t="s">
        <v>115</v>
      </c>
      <c r="E2532" t="s">
        <v>140</v>
      </c>
      <c r="F2532" t="s">
        <v>7439</v>
      </c>
      <c r="G2532" t="s">
        <v>142</v>
      </c>
      <c r="H2532" t="s">
        <v>61</v>
      </c>
      <c r="I2532" t="s">
        <v>129</v>
      </c>
      <c r="J2532" t="s">
        <v>130</v>
      </c>
      <c r="K2532" t="s">
        <v>131</v>
      </c>
      <c r="L2532" t="s">
        <v>7440</v>
      </c>
      <c r="M2532" t="s">
        <v>7441</v>
      </c>
      <c r="N2532">
        <v>1.258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28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35.21</v>
      </c>
    </row>
    <row r="2533" spans="1:26" x14ac:dyDescent="0.3">
      <c r="A2533">
        <v>3010065</v>
      </c>
      <c r="B2533">
        <v>1</v>
      </c>
      <c r="C2533" t="s">
        <v>75</v>
      </c>
      <c r="D2533" t="s">
        <v>90</v>
      </c>
      <c r="E2533" t="s">
        <v>140</v>
      </c>
      <c r="F2533" t="s">
        <v>7442</v>
      </c>
      <c r="G2533" t="s">
        <v>142</v>
      </c>
      <c r="H2533" t="s">
        <v>61</v>
      </c>
      <c r="I2533" t="s">
        <v>129</v>
      </c>
      <c r="J2533" t="s">
        <v>130</v>
      </c>
      <c r="K2533" t="s">
        <v>131</v>
      </c>
      <c r="L2533" t="s">
        <v>7443</v>
      </c>
      <c r="M2533" t="s">
        <v>7444</v>
      </c>
      <c r="N2533">
        <v>4.1849999999999996</v>
      </c>
      <c r="O2533">
        <v>0</v>
      </c>
      <c r="P2533">
        <v>71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297.13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3010669</v>
      </c>
      <c r="B2534">
        <v>1</v>
      </c>
      <c r="C2534" t="s">
        <v>75</v>
      </c>
      <c r="D2534" t="s">
        <v>74</v>
      </c>
      <c r="E2534" t="s">
        <v>140</v>
      </c>
      <c r="F2534" t="s">
        <v>7445</v>
      </c>
      <c r="G2534" t="s">
        <v>161</v>
      </c>
      <c r="H2534" t="s">
        <v>61</v>
      </c>
      <c r="I2534" t="s">
        <v>129</v>
      </c>
      <c r="J2534" t="s">
        <v>130</v>
      </c>
      <c r="K2534" t="s">
        <v>131</v>
      </c>
      <c r="L2534" t="s">
        <v>7446</v>
      </c>
      <c r="M2534" t="s">
        <v>7447</v>
      </c>
      <c r="N2534">
        <v>3.472</v>
      </c>
      <c r="O2534">
        <v>0</v>
      </c>
      <c r="P2534">
        <v>25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86.79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3004023</v>
      </c>
      <c r="B2535">
        <v>1</v>
      </c>
      <c r="C2535" t="s">
        <v>75</v>
      </c>
      <c r="D2535" t="s">
        <v>97</v>
      </c>
      <c r="E2535" t="s">
        <v>134</v>
      </c>
      <c r="F2535" t="s">
        <v>7448</v>
      </c>
      <c r="G2535" t="s">
        <v>128</v>
      </c>
      <c r="H2535" t="s">
        <v>58</v>
      </c>
      <c r="I2535" t="s">
        <v>129</v>
      </c>
      <c r="J2535" t="s">
        <v>130</v>
      </c>
      <c r="K2535" t="s">
        <v>131</v>
      </c>
      <c r="L2535" t="s">
        <v>7449</v>
      </c>
      <c r="M2535" t="s">
        <v>7450</v>
      </c>
      <c r="N2535">
        <v>1.3069999999999999</v>
      </c>
      <c r="O2535">
        <v>1</v>
      </c>
      <c r="P2535">
        <v>4133</v>
      </c>
      <c r="Q2535">
        <v>0</v>
      </c>
      <c r="R2535">
        <v>0</v>
      </c>
      <c r="S2535">
        <v>0</v>
      </c>
      <c r="T2535">
        <v>0</v>
      </c>
      <c r="U2535">
        <v>1.31</v>
      </c>
      <c r="V2535">
        <v>5403.38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3011566</v>
      </c>
      <c r="B2536">
        <v>1</v>
      </c>
      <c r="C2536" t="s">
        <v>106</v>
      </c>
      <c r="D2536" t="s">
        <v>115</v>
      </c>
      <c r="E2536" t="s">
        <v>126</v>
      </c>
      <c r="F2536" t="s">
        <v>2323</v>
      </c>
      <c r="G2536" t="s">
        <v>128</v>
      </c>
      <c r="H2536" t="s">
        <v>58</v>
      </c>
      <c r="I2536" t="s">
        <v>1703</v>
      </c>
      <c r="J2536" t="s">
        <v>130</v>
      </c>
      <c r="K2536" t="s">
        <v>131</v>
      </c>
      <c r="L2536" t="s">
        <v>7451</v>
      </c>
      <c r="M2536" t="s">
        <v>7452</v>
      </c>
      <c r="N2536">
        <v>4.5999999999999999E-2</v>
      </c>
      <c r="O2536">
        <v>47</v>
      </c>
      <c r="P2536">
        <v>253</v>
      </c>
      <c r="Q2536">
        <v>0</v>
      </c>
      <c r="R2536">
        <v>0</v>
      </c>
      <c r="S2536">
        <v>0</v>
      </c>
      <c r="T2536">
        <v>0</v>
      </c>
      <c r="U2536">
        <v>2.17</v>
      </c>
      <c r="V2536">
        <v>11.67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3009967</v>
      </c>
      <c r="B2537">
        <v>1</v>
      </c>
      <c r="C2537" t="s">
        <v>106</v>
      </c>
      <c r="D2537" t="s">
        <v>120</v>
      </c>
      <c r="E2537" t="s">
        <v>126</v>
      </c>
      <c r="F2537" t="s">
        <v>7453</v>
      </c>
      <c r="G2537" t="s">
        <v>128</v>
      </c>
      <c r="H2537" t="s">
        <v>58</v>
      </c>
      <c r="I2537" t="s">
        <v>129</v>
      </c>
      <c r="J2537" t="s">
        <v>130</v>
      </c>
      <c r="K2537" t="s">
        <v>131</v>
      </c>
      <c r="L2537" t="s">
        <v>7454</v>
      </c>
      <c r="M2537" t="s">
        <v>7455</v>
      </c>
      <c r="N2537">
        <v>0.60099999999999998</v>
      </c>
      <c r="O2537">
        <v>28</v>
      </c>
      <c r="P2537">
        <v>38</v>
      </c>
      <c r="Q2537">
        <v>0</v>
      </c>
      <c r="R2537">
        <v>0</v>
      </c>
      <c r="S2537">
        <v>0</v>
      </c>
      <c r="T2537">
        <v>0</v>
      </c>
      <c r="U2537">
        <v>16.82</v>
      </c>
      <c r="V2537">
        <v>22.82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3010642</v>
      </c>
      <c r="B2538">
        <v>1</v>
      </c>
      <c r="C2538" t="s">
        <v>106</v>
      </c>
      <c r="D2538" t="s">
        <v>108</v>
      </c>
      <c r="E2538" t="s">
        <v>169</v>
      </c>
      <c r="F2538" t="s">
        <v>7456</v>
      </c>
      <c r="G2538" t="s">
        <v>171</v>
      </c>
      <c r="H2538" t="s">
        <v>61</v>
      </c>
      <c r="I2538" t="s">
        <v>129</v>
      </c>
      <c r="J2538" t="s">
        <v>130</v>
      </c>
      <c r="K2538" t="s">
        <v>131</v>
      </c>
      <c r="L2538" t="s">
        <v>7457</v>
      </c>
      <c r="M2538" t="s">
        <v>7458</v>
      </c>
      <c r="N2538">
        <v>2.0910000000000002</v>
      </c>
      <c r="O2538">
        <v>0</v>
      </c>
      <c r="P2538">
        <v>56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117.07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3010032</v>
      </c>
      <c r="B2539">
        <v>1</v>
      </c>
      <c r="C2539" t="s">
        <v>75</v>
      </c>
      <c r="D2539" t="s">
        <v>90</v>
      </c>
      <c r="E2539" t="s">
        <v>126</v>
      </c>
      <c r="F2539" t="s">
        <v>7459</v>
      </c>
      <c r="G2539" t="s">
        <v>128</v>
      </c>
      <c r="H2539" t="s">
        <v>58</v>
      </c>
      <c r="I2539" t="s">
        <v>129</v>
      </c>
      <c r="J2539" t="s">
        <v>130</v>
      </c>
      <c r="K2539" t="s">
        <v>131</v>
      </c>
      <c r="L2539" t="s">
        <v>7460</v>
      </c>
      <c r="M2539" t="s">
        <v>7461</v>
      </c>
      <c r="N2539">
        <v>5.4320000000000004</v>
      </c>
      <c r="O2539">
        <v>0</v>
      </c>
      <c r="P2539">
        <v>0</v>
      </c>
      <c r="Q2539">
        <v>0</v>
      </c>
      <c r="R2539">
        <v>0</v>
      </c>
      <c r="S2539">
        <v>1</v>
      </c>
      <c r="T2539">
        <v>226</v>
      </c>
      <c r="U2539">
        <v>0</v>
      </c>
      <c r="V2539">
        <v>0</v>
      </c>
      <c r="W2539">
        <v>0</v>
      </c>
      <c r="X2539">
        <v>0</v>
      </c>
      <c r="Y2539">
        <v>5.43</v>
      </c>
      <c r="Z2539">
        <v>1227.68</v>
      </c>
    </row>
    <row r="2540" spans="1:26" x14ac:dyDescent="0.3">
      <c r="A2540">
        <v>3004788</v>
      </c>
      <c r="B2540">
        <v>1</v>
      </c>
      <c r="C2540" t="s">
        <v>75</v>
      </c>
      <c r="D2540" t="s">
        <v>103</v>
      </c>
      <c r="E2540" t="s">
        <v>134</v>
      </c>
      <c r="F2540" t="s">
        <v>592</v>
      </c>
      <c r="G2540" t="s">
        <v>136</v>
      </c>
      <c r="H2540" t="s">
        <v>58</v>
      </c>
      <c r="I2540" t="s">
        <v>129</v>
      </c>
      <c r="J2540" t="s">
        <v>130</v>
      </c>
      <c r="K2540" t="s">
        <v>137</v>
      </c>
      <c r="L2540" t="s">
        <v>7462</v>
      </c>
      <c r="M2540" t="s">
        <v>7463</v>
      </c>
      <c r="N2540">
        <v>7.0880000000000001</v>
      </c>
      <c r="O2540">
        <v>60</v>
      </c>
      <c r="P2540">
        <v>2180</v>
      </c>
      <c r="Q2540">
        <v>0</v>
      </c>
      <c r="R2540">
        <v>0</v>
      </c>
      <c r="S2540">
        <v>0</v>
      </c>
      <c r="T2540">
        <v>0</v>
      </c>
      <c r="U2540">
        <v>425.25</v>
      </c>
      <c r="V2540">
        <v>15450.75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3010013</v>
      </c>
      <c r="B2541">
        <v>1</v>
      </c>
      <c r="C2541" t="s">
        <v>106</v>
      </c>
      <c r="D2541" t="s">
        <v>105</v>
      </c>
      <c r="E2541" t="s">
        <v>221</v>
      </c>
      <c r="F2541" t="s">
        <v>7464</v>
      </c>
      <c r="G2541" t="s">
        <v>128</v>
      </c>
      <c r="H2541" t="s">
        <v>58</v>
      </c>
      <c r="I2541" t="s">
        <v>129</v>
      </c>
      <c r="J2541" t="s">
        <v>130</v>
      </c>
      <c r="K2541" t="s">
        <v>131</v>
      </c>
      <c r="L2541" t="s">
        <v>7465</v>
      </c>
      <c r="M2541" t="s">
        <v>7466</v>
      </c>
      <c r="N2541">
        <v>1.728</v>
      </c>
      <c r="O2541">
        <v>0</v>
      </c>
      <c r="P2541">
        <v>0</v>
      </c>
      <c r="Q2541">
        <v>13</v>
      </c>
      <c r="R2541">
        <v>93</v>
      </c>
      <c r="S2541">
        <v>0</v>
      </c>
      <c r="T2541">
        <v>0</v>
      </c>
      <c r="U2541">
        <v>0</v>
      </c>
      <c r="V2541">
        <v>0</v>
      </c>
      <c r="W2541">
        <v>22.46</v>
      </c>
      <c r="X2541">
        <v>160.71</v>
      </c>
      <c r="Y2541">
        <v>0</v>
      </c>
      <c r="Z2541">
        <v>0</v>
      </c>
    </row>
    <row r="2542" spans="1:26" x14ac:dyDescent="0.3">
      <c r="A2542">
        <v>3010102</v>
      </c>
      <c r="B2542">
        <v>1</v>
      </c>
      <c r="C2542" t="s">
        <v>106</v>
      </c>
      <c r="D2542" t="s">
        <v>105</v>
      </c>
      <c r="E2542" t="s">
        <v>145</v>
      </c>
      <c r="F2542" t="s">
        <v>7467</v>
      </c>
      <c r="G2542" t="s">
        <v>161</v>
      </c>
      <c r="H2542" t="s">
        <v>61</v>
      </c>
      <c r="I2542" t="s">
        <v>129</v>
      </c>
      <c r="J2542" t="s">
        <v>130</v>
      </c>
      <c r="K2542" t="s">
        <v>131</v>
      </c>
      <c r="L2542" t="s">
        <v>7468</v>
      </c>
      <c r="M2542" t="s">
        <v>6762</v>
      </c>
      <c r="N2542">
        <v>4.5030000000000001</v>
      </c>
      <c r="O2542">
        <v>0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4.5</v>
      </c>
      <c r="Y2542">
        <v>0</v>
      </c>
      <c r="Z2542">
        <v>0</v>
      </c>
    </row>
    <row r="2543" spans="1:26" x14ac:dyDescent="0.3">
      <c r="A2543">
        <v>3007023</v>
      </c>
      <c r="B2543">
        <v>1</v>
      </c>
      <c r="C2543" t="s">
        <v>75</v>
      </c>
      <c r="D2543" t="s">
        <v>82</v>
      </c>
      <c r="E2543" t="s">
        <v>169</v>
      </c>
      <c r="F2543" t="s">
        <v>7469</v>
      </c>
      <c r="G2543" t="s">
        <v>161</v>
      </c>
      <c r="H2543" t="s">
        <v>61</v>
      </c>
      <c r="I2543" t="s">
        <v>129</v>
      </c>
      <c r="J2543" t="s">
        <v>130</v>
      </c>
      <c r="K2543" t="s">
        <v>131</v>
      </c>
      <c r="L2543" t="s">
        <v>7470</v>
      </c>
      <c r="M2543" t="s">
        <v>7471</v>
      </c>
      <c r="N2543">
        <v>0.85599999999999998</v>
      </c>
      <c r="O2543">
        <v>0</v>
      </c>
      <c r="P2543">
        <v>564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482.9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3010624</v>
      </c>
      <c r="B2544">
        <v>1</v>
      </c>
      <c r="C2544" t="s">
        <v>75</v>
      </c>
      <c r="D2544" t="s">
        <v>94</v>
      </c>
      <c r="E2544" t="s">
        <v>126</v>
      </c>
      <c r="F2544" t="s">
        <v>7472</v>
      </c>
      <c r="G2544" t="s">
        <v>128</v>
      </c>
      <c r="H2544" t="s">
        <v>58</v>
      </c>
      <c r="I2544" t="s">
        <v>129</v>
      </c>
      <c r="J2544" t="s">
        <v>130</v>
      </c>
      <c r="K2544" t="s">
        <v>131</v>
      </c>
      <c r="L2544" t="s">
        <v>7473</v>
      </c>
      <c r="M2544" t="s">
        <v>7474</v>
      </c>
      <c r="N2544">
        <v>0.60899999999999999</v>
      </c>
      <c r="O2544">
        <v>0</v>
      </c>
      <c r="P2544">
        <v>0</v>
      </c>
      <c r="Q2544">
        <v>1</v>
      </c>
      <c r="R2544">
        <v>209</v>
      </c>
      <c r="S2544">
        <v>3</v>
      </c>
      <c r="T2544">
        <v>395</v>
      </c>
      <c r="U2544">
        <v>0</v>
      </c>
      <c r="V2544">
        <v>0</v>
      </c>
      <c r="W2544">
        <v>0.61</v>
      </c>
      <c r="X2544">
        <v>127.2</v>
      </c>
      <c r="Y2544">
        <v>1.83</v>
      </c>
      <c r="Z2544">
        <v>240.4</v>
      </c>
    </row>
    <row r="2545" spans="1:26" x14ac:dyDescent="0.3">
      <c r="A2545">
        <v>3010599</v>
      </c>
      <c r="B2545">
        <v>1</v>
      </c>
      <c r="C2545" t="s">
        <v>106</v>
      </c>
      <c r="D2545" t="s">
        <v>122</v>
      </c>
      <c r="E2545" t="s">
        <v>126</v>
      </c>
      <c r="F2545" t="s">
        <v>7475</v>
      </c>
      <c r="G2545" t="s">
        <v>128</v>
      </c>
      <c r="H2545" t="s">
        <v>58</v>
      </c>
      <c r="I2545" t="s">
        <v>129</v>
      </c>
      <c r="J2545" t="s">
        <v>130</v>
      </c>
      <c r="K2545" t="s">
        <v>131</v>
      </c>
      <c r="L2545" t="s">
        <v>7476</v>
      </c>
      <c r="M2545" t="s">
        <v>7477</v>
      </c>
      <c r="N2545">
        <v>2.944</v>
      </c>
      <c r="O2545">
        <v>0</v>
      </c>
      <c r="P2545">
        <v>204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600.5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3010062</v>
      </c>
      <c r="B2546">
        <v>1</v>
      </c>
      <c r="C2546" t="s">
        <v>75</v>
      </c>
      <c r="D2546" t="s">
        <v>74</v>
      </c>
      <c r="E2546" t="s">
        <v>221</v>
      </c>
      <c r="F2546" t="s">
        <v>7301</v>
      </c>
      <c r="G2546" t="s">
        <v>128</v>
      </c>
      <c r="H2546" t="s">
        <v>58</v>
      </c>
      <c r="I2546" t="s">
        <v>129</v>
      </c>
      <c r="J2546" t="s">
        <v>130</v>
      </c>
      <c r="K2546" t="s">
        <v>131</v>
      </c>
      <c r="L2546" t="s">
        <v>7478</v>
      </c>
      <c r="M2546" t="s">
        <v>7479</v>
      </c>
      <c r="N2546">
        <v>1.55</v>
      </c>
      <c r="O2546">
        <v>64</v>
      </c>
      <c r="P2546">
        <v>865</v>
      </c>
      <c r="Q2546">
        <v>0</v>
      </c>
      <c r="R2546">
        <v>0</v>
      </c>
      <c r="S2546">
        <v>0</v>
      </c>
      <c r="T2546">
        <v>0</v>
      </c>
      <c r="U2546">
        <v>99.18</v>
      </c>
      <c r="V2546">
        <v>1340.51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3010516</v>
      </c>
      <c r="B2547">
        <v>1</v>
      </c>
      <c r="C2547" t="s">
        <v>75</v>
      </c>
      <c r="D2547" t="s">
        <v>94</v>
      </c>
      <c r="E2547" t="s">
        <v>126</v>
      </c>
      <c r="F2547" t="s">
        <v>7480</v>
      </c>
      <c r="G2547" t="s">
        <v>128</v>
      </c>
      <c r="H2547" t="s">
        <v>58</v>
      </c>
      <c r="I2547" t="s">
        <v>129</v>
      </c>
      <c r="J2547" t="s">
        <v>130</v>
      </c>
      <c r="K2547" t="s">
        <v>131</v>
      </c>
      <c r="L2547" t="s">
        <v>7481</v>
      </c>
      <c r="M2547" t="s">
        <v>7482</v>
      </c>
      <c r="N2547">
        <v>1.0009999999999999</v>
      </c>
      <c r="O2547">
        <v>0</v>
      </c>
      <c r="P2547">
        <v>0</v>
      </c>
      <c r="Q2547">
        <v>0</v>
      </c>
      <c r="R2547">
        <v>0</v>
      </c>
      <c r="S2547">
        <v>13</v>
      </c>
      <c r="T2547">
        <v>2576</v>
      </c>
      <c r="U2547">
        <v>0</v>
      </c>
      <c r="V2547">
        <v>0</v>
      </c>
      <c r="W2547">
        <v>0</v>
      </c>
      <c r="X2547">
        <v>0</v>
      </c>
      <c r="Y2547">
        <v>13.01</v>
      </c>
      <c r="Z2547">
        <v>2578.86</v>
      </c>
    </row>
    <row r="2548" spans="1:26" x14ac:dyDescent="0.3">
      <c r="A2548">
        <v>3008298</v>
      </c>
      <c r="B2548">
        <v>1</v>
      </c>
      <c r="C2548" t="s">
        <v>75</v>
      </c>
      <c r="D2548" t="s">
        <v>81</v>
      </c>
      <c r="E2548" t="s">
        <v>164</v>
      </c>
      <c r="F2548" t="s">
        <v>7483</v>
      </c>
      <c r="G2548" t="s">
        <v>181</v>
      </c>
      <c r="H2548" t="s">
        <v>61</v>
      </c>
      <c r="I2548" t="s">
        <v>129</v>
      </c>
      <c r="J2548" t="s">
        <v>130</v>
      </c>
      <c r="K2548" t="s">
        <v>137</v>
      </c>
      <c r="L2548" t="s">
        <v>7484</v>
      </c>
      <c r="M2548" t="s">
        <v>7485</v>
      </c>
      <c r="N2548">
        <v>1.861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1.86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3010016</v>
      </c>
      <c r="B2549">
        <v>1</v>
      </c>
      <c r="C2549" t="s">
        <v>106</v>
      </c>
      <c r="D2549" t="s">
        <v>121</v>
      </c>
      <c r="E2549" t="s">
        <v>169</v>
      </c>
      <c r="F2549" t="s">
        <v>7486</v>
      </c>
      <c r="G2549" t="s">
        <v>161</v>
      </c>
      <c r="H2549" t="s">
        <v>61</v>
      </c>
      <c r="I2549" t="s">
        <v>129</v>
      </c>
      <c r="J2549" t="s">
        <v>130</v>
      </c>
      <c r="K2549" t="s">
        <v>131</v>
      </c>
      <c r="L2549" t="s">
        <v>7487</v>
      </c>
      <c r="M2549" t="s">
        <v>7488</v>
      </c>
      <c r="N2549">
        <v>0.97399999999999998</v>
      </c>
      <c r="O2549">
        <v>0</v>
      </c>
      <c r="P2549">
        <v>101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98.39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3012878</v>
      </c>
      <c r="B2550">
        <v>1</v>
      </c>
      <c r="C2550" t="s">
        <v>106</v>
      </c>
      <c r="D2550" t="s">
        <v>121</v>
      </c>
      <c r="E2550" t="s">
        <v>145</v>
      </c>
      <c r="F2550" t="s">
        <v>7489</v>
      </c>
      <c r="G2550" t="s">
        <v>256</v>
      </c>
      <c r="H2550" t="s">
        <v>61</v>
      </c>
      <c r="I2550" t="s">
        <v>129</v>
      </c>
      <c r="J2550" t="s">
        <v>130</v>
      </c>
      <c r="K2550" t="s">
        <v>131</v>
      </c>
      <c r="L2550" t="s">
        <v>7490</v>
      </c>
      <c r="M2550" t="s">
        <v>7491</v>
      </c>
      <c r="N2550">
        <v>3.8420000000000001</v>
      </c>
      <c r="O2550">
        <v>0</v>
      </c>
      <c r="P2550">
        <v>10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38.42</v>
      </c>
      <c r="W2550">
        <v>0</v>
      </c>
      <c r="X2550">
        <v>0</v>
      </c>
      <c r="Y2550">
        <v>0</v>
      </c>
      <c r="Z2550">
        <v>0</v>
      </c>
    </row>
    <row r="2551" spans="1:26" x14ac:dyDescent="0.3">
      <c r="A2551">
        <v>3011336</v>
      </c>
      <c r="B2551">
        <v>1</v>
      </c>
      <c r="C2551" t="s">
        <v>106</v>
      </c>
      <c r="D2551" t="s">
        <v>115</v>
      </c>
      <c r="E2551" t="s">
        <v>153</v>
      </c>
      <c r="F2551" t="s">
        <v>7492</v>
      </c>
      <c r="G2551" t="s">
        <v>128</v>
      </c>
      <c r="H2551" t="s">
        <v>58</v>
      </c>
      <c r="I2551" t="s">
        <v>129</v>
      </c>
      <c r="J2551" t="s">
        <v>130</v>
      </c>
      <c r="K2551" t="s">
        <v>131</v>
      </c>
      <c r="L2551" t="s">
        <v>7493</v>
      </c>
      <c r="M2551" t="s">
        <v>7494</v>
      </c>
      <c r="N2551">
        <v>1.542</v>
      </c>
      <c r="O2551">
        <v>25</v>
      </c>
      <c r="P2551">
        <v>72</v>
      </c>
      <c r="Q2551">
        <v>0</v>
      </c>
      <c r="R2551">
        <v>0</v>
      </c>
      <c r="S2551">
        <v>0</v>
      </c>
      <c r="T2551">
        <v>0</v>
      </c>
      <c r="U2551">
        <v>38.56</v>
      </c>
      <c r="V2551">
        <v>111.04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3002003</v>
      </c>
      <c r="B2552">
        <v>1</v>
      </c>
      <c r="C2552" t="s">
        <v>75</v>
      </c>
      <c r="D2552" t="s">
        <v>81</v>
      </c>
      <c r="E2552" t="s">
        <v>140</v>
      </c>
      <c r="F2552" t="s">
        <v>7495</v>
      </c>
      <c r="G2552" t="s">
        <v>166</v>
      </c>
      <c r="H2552" t="s">
        <v>61</v>
      </c>
      <c r="I2552" t="s">
        <v>129</v>
      </c>
      <c r="J2552" t="s">
        <v>130</v>
      </c>
      <c r="K2552" t="s">
        <v>131</v>
      </c>
      <c r="L2552" t="s">
        <v>7496</v>
      </c>
      <c r="M2552" t="s">
        <v>7497</v>
      </c>
      <c r="N2552">
        <v>1.7090000000000001</v>
      </c>
      <c r="O2552">
        <v>0</v>
      </c>
      <c r="P2552">
        <v>76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129.86000000000001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3011574</v>
      </c>
      <c r="B2553">
        <v>1</v>
      </c>
      <c r="C2553" t="s">
        <v>75</v>
      </c>
      <c r="D2553" t="s">
        <v>89</v>
      </c>
      <c r="E2553" t="s">
        <v>145</v>
      </c>
      <c r="F2553" t="s">
        <v>7498</v>
      </c>
      <c r="G2553" t="s">
        <v>256</v>
      </c>
      <c r="H2553" t="s">
        <v>61</v>
      </c>
      <c r="I2553" t="s">
        <v>129</v>
      </c>
      <c r="J2553" t="s">
        <v>130</v>
      </c>
      <c r="K2553" t="s">
        <v>131</v>
      </c>
      <c r="L2553" t="s">
        <v>7499</v>
      </c>
      <c r="M2553" t="s">
        <v>7500</v>
      </c>
      <c r="N2553">
        <v>2.2810000000000001</v>
      </c>
      <c r="O2553">
        <v>0</v>
      </c>
      <c r="P2553">
        <v>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2.2799999999999998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3012201</v>
      </c>
      <c r="B2554">
        <v>1</v>
      </c>
      <c r="C2554" t="s">
        <v>75</v>
      </c>
      <c r="D2554" t="s">
        <v>79</v>
      </c>
      <c r="E2554" t="s">
        <v>221</v>
      </c>
      <c r="F2554" t="s">
        <v>5700</v>
      </c>
      <c r="G2554" t="s">
        <v>128</v>
      </c>
      <c r="H2554" t="s">
        <v>58</v>
      </c>
      <c r="I2554" t="s">
        <v>129</v>
      </c>
      <c r="J2554" t="s">
        <v>130</v>
      </c>
      <c r="K2554" t="s">
        <v>131</v>
      </c>
      <c r="L2554" t="s">
        <v>7501</v>
      </c>
      <c r="M2554" t="s">
        <v>7502</v>
      </c>
      <c r="N2554">
        <v>0.20499999999999999</v>
      </c>
      <c r="O2554">
        <v>0</v>
      </c>
      <c r="P2554">
        <v>0</v>
      </c>
      <c r="Q2554">
        <v>10</v>
      </c>
      <c r="R2554">
        <v>35</v>
      </c>
      <c r="S2554">
        <v>0</v>
      </c>
      <c r="T2554">
        <v>0</v>
      </c>
      <c r="U2554">
        <v>0</v>
      </c>
      <c r="V2554">
        <v>0</v>
      </c>
      <c r="W2554">
        <v>2.0499999999999998</v>
      </c>
      <c r="X2554">
        <v>7.17</v>
      </c>
      <c r="Y2554">
        <v>0</v>
      </c>
      <c r="Z2554">
        <v>0</v>
      </c>
    </row>
    <row r="2555" spans="1:26" x14ac:dyDescent="0.3">
      <c r="A2555">
        <v>3012845</v>
      </c>
      <c r="B2555">
        <v>1</v>
      </c>
      <c r="C2555" t="s">
        <v>106</v>
      </c>
      <c r="D2555" t="s">
        <v>115</v>
      </c>
      <c r="E2555" t="s">
        <v>126</v>
      </c>
      <c r="F2555" t="s">
        <v>4259</v>
      </c>
      <c r="G2555" t="s">
        <v>746</v>
      </c>
      <c r="H2555" t="s">
        <v>58</v>
      </c>
      <c r="I2555" t="s">
        <v>129</v>
      </c>
      <c r="J2555" t="s">
        <v>130</v>
      </c>
      <c r="K2555" t="s">
        <v>131</v>
      </c>
      <c r="L2555" t="s">
        <v>7503</v>
      </c>
      <c r="M2555" t="s">
        <v>7504</v>
      </c>
      <c r="N2555">
        <v>0.39500000000000002</v>
      </c>
      <c r="O2555">
        <v>122</v>
      </c>
      <c r="P2555">
        <v>319</v>
      </c>
      <c r="Q2555">
        <v>0</v>
      </c>
      <c r="R2555">
        <v>0</v>
      </c>
      <c r="S2555">
        <v>0</v>
      </c>
      <c r="T2555">
        <v>0</v>
      </c>
      <c r="U2555">
        <v>48.19</v>
      </c>
      <c r="V2555">
        <v>126.01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3011257</v>
      </c>
      <c r="B2556">
        <v>1</v>
      </c>
      <c r="C2556" t="s">
        <v>75</v>
      </c>
      <c r="D2556" t="s">
        <v>90</v>
      </c>
      <c r="E2556" t="s">
        <v>153</v>
      </c>
      <c r="F2556" t="s">
        <v>7505</v>
      </c>
      <c r="G2556" t="s">
        <v>128</v>
      </c>
      <c r="H2556" t="s">
        <v>58</v>
      </c>
      <c r="I2556" t="s">
        <v>129</v>
      </c>
      <c r="J2556" t="s">
        <v>130</v>
      </c>
      <c r="K2556" t="s">
        <v>131</v>
      </c>
      <c r="L2556" t="s">
        <v>7506</v>
      </c>
      <c r="M2556" t="s">
        <v>7507</v>
      </c>
      <c r="N2556">
        <v>4.6779999999999999</v>
      </c>
      <c r="O2556">
        <v>0</v>
      </c>
      <c r="P2556">
        <v>0</v>
      </c>
      <c r="Q2556">
        <v>0</v>
      </c>
      <c r="R2556">
        <v>0</v>
      </c>
      <c r="S2556">
        <v>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9.36</v>
      </c>
      <c r="Z2556">
        <v>0</v>
      </c>
    </row>
    <row r="2557" spans="1:26" x14ac:dyDescent="0.3">
      <c r="A2557">
        <v>3010179</v>
      </c>
      <c r="B2557">
        <v>1</v>
      </c>
      <c r="C2557" t="s">
        <v>75</v>
      </c>
      <c r="D2557" t="s">
        <v>74</v>
      </c>
      <c r="E2557" t="s">
        <v>221</v>
      </c>
      <c r="F2557" t="s">
        <v>7508</v>
      </c>
      <c r="G2557" t="s">
        <v>128</v>
      </c>
      <c r="H2557" t="s">
        <v>58</v>
      </c>
      <c r="I2557" t="s">
        <v>129</v>
      </c>
      <c r="J2557" t="s">
        <v>130</v>
      </c>
      <c r="K2557" t="s">
        <v>131</v>
      </c>
      <c r="L2557" t="s">
        <v>7509</v>
      </c>
      <c r="M2557" t="s">
        <v>7510</v>
      </c>
      <c r="N2557">
        <v>0.35199999999999998</v>
      </c>
      <c r="O2557">
        <v>4</v>
      </c>
      <c r="P2557">
        <v>195</v>
      </c>
      <c r="Q2557">
        <v>0</v>
      </c>
      <c r="R2557">
        <v>0</v>
      </c>
      <c r="S2557">
        <v>0</v>
      </c>
      <c r="T2557">
        <v>0</v>
      </c>
      <c r="U2557">
        <v>1.41</v>
      </c>
      <c r="V2557">
        <v>68.7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3012753</v>
      </c>
      <c r="B2558">
        <v>1</v>
      </c>
      <c r="C2558" t="s">
        <v>106</v>
      </c>
      <c r="D2558" t="s">
        <v>113</v>
      </c>
      <c r="E2558" t="s">
        <v>140</v>
      </c>
      <c r="F2558" t="s">
        <v>7511</v>
      </c>
      <c r="G2558" t="s">
        <v>142</v>
      </c>
      <c r="H2558" t="s">
        <v>61</v>
      </c>
      <c r="I2558" t="s">
        <v>129</v>
      </c>
      <c r="J2558" t="s">
        <v>130</v>
      </c>
      <c r="K2558" t="s">
        <v>131</v>
      </c>
      <c r="L2558" t="s">
        <v>7512</v>
      </c>
      <c r="M2558" t="s">
        <v>7513</v>
      </c>
      <c r="N2558">
        <v>1.8480000000000001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2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3.7</v>
      </c>
    </row>
    <row r="2559" spans="1:26" x14ac:dyDescent="0.3">
      <c r="A2559">
        <v>3010680</v>
      </c>
      <c r="B2559">
        <v>1</v>
      </c>
      <c r="C2559" t="s">
        <v>75</v>
      </c>
      <c r="D2559" t="s">
        <v>99</v>
      </c>
      <c r="E2559" t="s">
        <v>140</v>
      </c>
      <c r="F2559" t="s">
        <v>5305</v>
      </c>
      <c r="G2559" t="s">
        <v>142</v>
      </c>
      <c r="H2559" t="s">
        <v>61</v>
      </c>
      <c r="I2559" t="s">
        <v>129</v>
      </c>
      <c r="J2559" t="s">
        <v>130</v>
      </c>
      <c r="K2559" t="s">
        <v>131</v>
      </c>
      <c r="L2559" t="s">
        <v>7514</v>
      </c>
      <c r="M2559" t="s">
        <v>7515</v>
      </c>
      <c r="N2559">
        <v>1.5229999999999999</v>
      </c>
      <c r="O2559">
        <v>0</v>
      </c>
      <c r="P2559">
        <v>27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41.12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3011175</v>
      </c>
      <c r="B2560">
        <v>1</v>
      </c>
      <c r="C2560" t="s">
        <v>75</v>
      </c>
      <c r="D2560" t="s">
        <v>83</v>
      </c>
      <c r="E2560" t="s">
        <v>153</v>
      </c>
      <c r="F2560" t="s">
        <v>7516</v>
      </c>
      <c r="G2560" t="s">
        <v>602</v>
      </c>
      <c r="H2560" t="s">
        <v>58</v>
      </c>
      <c r="I2560" t="s">
        <v>129</v>
      </c>
      <c r="J2560" t="s">
        <v>130</v>
      </c>
      <c r="K2560" t="s">
        <v>131</v>
      </c>
      <c r="L2560" t="s">
        <v>7517</v>
      </c>
      <c r="M2560" t="s">
        <v>7518</v>
      </c>
      <c r="N2560">
        <v>2.4460000000000002</v>
      </c>
      <c r="O2560">
        <v>0</v>
      </c>
      <c r="P2560">
        <v>0</v>
      </c>
      <c r="Q2560">
        <v>10</v>
      </c>
      <c r="R2560">
        <v>48</v>
      </c>
      <c r="S2560">
        <v>0</v>
      </c>
      <c r="T2560">
        <v>0</v>
      </c>
      <c r="U2560">
        <v>0</v>
      </c>
      <c r="V2560">
        <v>0</v>
      </c>
      <c r="W2560">
        <v>24.46</v>
      </c>
      <c r="X2560">
        <v>117.42</v>
      </c>
      <c r="Y2560">
        <v>0</v>
      </c>
      <c r="Z2560">
        <v>0</v>
      </c>
    </row>
    <row r="2561" spans="1:26" x14ac:dyDescent="0.3">
      <c r="A2561">
        <v>3011307</v>
      </c>
      <c r="B2561">
        <v>1</v>
      </c>
      <c r="C2561" t="s">
        <v>75</v>
      </c>
      <c r="D2561" t="s">
        <v>96</v>
      </c>
      <c r="E2561" t="s">
        <v>140</v>
      </c>
      <c r="F2561" t="s">
        <v>7519</v>
      </c>
      <c r="G2561" t="s">
        <v>142</v>
      </c>
      <c r="H2561" t="s">
        <v>61</v>
      </c>
      <c r="I2561" t="s">
        <v>129</v>
      </c>
      <c r="J2561" t="s">
        <v>130</v>
      </c>
      <c r="K2561" t="s">
        <v>131</v>
      </c>
      <c r="L2561" t="s">
        <v>7520</v>
      </c>
      <c r="M2561" t="s">
        <v>7521</v>
      </c>
      <c r="N2561">
        <v>3.008</v>
      </c>
      <c r="O2561">
        <v>0</v>
      </c>
      <c r="P2561">
        <v>52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156.4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3011448</v>
      </c>
      <c r="B2562">
        <v>1</v>
      </c>
      <c r="C2562" t="s">
        <v>106</v>
      </c>
      <c r="D2562" t="s">
        <v>107</v>
      </c>
      <c r="E2562" t="s">
        <v>140</v>
      </c>
      <c r="F2562" t="s">
        <v>7522</v>
      </c>
      <c r="G2562" t="s">
        <v>142</v>
      </c>
      <c r="H2562" t="s">
        <v>61</v>
      </c>
      <c r="I2562" t="s">
        <v>129</v>
      </c>
      <c r="J2562" t="s">
        <v>130</v>
      </c>
      <c r="K2562" t="s">
        <v>131</v>
      </c>
      <c r="L2562" t="s">
        <v>7523</v>
      </c>
      <c r="M2562" t="s">
        <v>7524</v>
      </c>
      <c r="N2562">
        <v>7.3579999999999997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159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1169.8599999999999</v>
      </c>
    </row>
    <row r="2563" spans="1:26" x14ac:dyDescent="0.3">
      <c r="A2563">
        <v>3010727</v>
      </c>
      <c r="B2563">
        <v>1</v>
      </c>
      <c r="C2563" t="s">
        <v>75</v>
      </c>
      <c r="D2563" t="s">
        <v>97</v>
      </c>
      <c r="E2563" t="s">
        <v>140</v>
      </c>
      <c r="F2563" t="s">
        <v>7525</v>
      </c>
      <c r="G2563" t="s">
        <v>142</v>
      </c>
      <c r="H2563" t="s">
        <v>61</v>
      </c>
      <c r="I2563" t="s">
        <v>129</v>
      </c>
      <c r="J2563" t="s">
        <v>130</v>
      </c>
      <c r="K2563" t="s">
        <v>131</v>
      </c>
      <c r="L2563" t="s">
        <v>7526</v>
      </c>
      <c r="M2563" t="s">
        <v>7527</v>
      </c>
      <c r="N2563">
        <v>3.391</v>
      </c>
      <c r="O2563">
        <v>0</v>
      </c>
      <c r="P2563">
        <v>30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101.72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3009939</v>
      </c>
      <c r="B2564">
        <v>1</v>
      </c>
      <c r="C2564" t="s">
        <v>106</v>
      </c>
      <c r="D2564" t="s">
        <v>120</v>
      </c>
      <c r="E2564" t="s">
        <v>140</v>
      </c>
      <c r="F2564" t="s">
        <v>7528</v>
      </c>
      <c r="G2564" t="s">
        <v>142</v>
      </c>
      <c r="H2564" t="s">
        <v>61</v>
      </c>
      <c r="I2564" t="s">
        <v>129</v>
      </c>
      <c r="J2564" t="s">
        <v>130</v>
      </c>
      <c r="K2564" t="s">
        <v>131</v>
      </c>
      <c r="L2564" t="s">
        <v>7529</v>
      </c>
      <c r="M2564" t="s">
        <v>7530</v>
      </c>
      <c r="N2564">
        <v>1.8089999999999999</v>
      </c>
      <c r="O2564">
        <v>0</v>
      </c>
      <c r="P2564">
        <v>13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23.51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3010104</v>
      </c>
      <c r="B2565">
        <v>1</v>
      </c>
      <c r="C2565" t="s">
        <v>75</v>
      </c>
      <c r="D2565" t="s">
        <v>86</v>
      </c>
      <c r="E2565" t="s">
        <v>140</v>
      </c>
      <c r="F2565" t="s">
        <v>7531</v>
      </c>
      <c r="G2565" t="s">
        <v>2201</v>
      </c>
      <c r="H2565" t="s">
        <v>61</v>
      </c>
      <c r="I2565" t="s">
        <v>129</v>
      </c>
      <c r="J2565" t="s">
        <v>130</v>
      </c>
      <c r="K2565" t="s">
        <v>131</v>
      </c>
      <c r="L2565" t="s">
        <v>7532</v>
      </c>
      <c r="M2565" t="s">
        <v>7533</v>
      </c>
      <c r="N2565">
        <v>2.871</v>
      </c>
      <c r="O2565">
        <v>0</v>
      </c>
      <c r="P2565">
        <v>85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244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3010677</v>
      </c>
      <c r="B2566">
        <v>1</v>
      </c>
      <c r="C2566" t="s">
        <v>75</v>
      </c>
      <c r="D2566" t="s">
        <v>95</v>
      </c>
      <c r="E2566" t="s">
        <v>145</v>
      </c>
      <c r="F2566" t="s">
        <v>7534</v>
      </c>
      <c r="G2566" t="s">
        <v>256</v>
      </c>
      <c r="H2566" t="s">
        <v>61</v>
      </c>
      <c r="I2566" t="s">
        <v>129</v>
      </c>
      <c r="J2566" t="s">
        <v>130</v>
      </c>
      <c r="K2566" t="s">
        <v>131</v>
      </c>
      <c r="L2566" t="s">
        <v>7535</v>
      </c>
      <c r="M2566" t="s">
        <v>7536</v>
      </c>
      <c r="N2566">
        <v>2.88</v>
      </c>
      <c r="O2566">
        <v>0</v>
      </c>
      <c r="P2566">
        <v>12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34.56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3010091</v>
      </c>
      <c r="B2567">
        <v>1</v>
      </c>
      <c r="C2567" t="s">
        <v>75</v>
      </c>
      <c r="D2567" t="s">
        <v>100</v>
      </c>
      <c r="E2567" t="s">
        <v>140</v>
      </c>
      <c r="F2567" t="s">
        <v>7537</v>
      </c>
      <c r="G2567" t="s">
        <v>142</v>
      </c>
      <c r="H2567" t="s">
        <v>61</v>
      </c>
      <c r="I2567" t="s">
        <v>129</v>
      </c>
      <c r="J2567" t="s">
        <v>130</v>
      </c>
      <c r="K2567" t="s">
        <v>131</v>
      </c>
      <c r="L2567" t="s">
        <v>7538</v>
      </c>
      <c r="M2567" t="s">
        <v>7539</v>
      </c>
      <c r="N2567">
        <v>3.57</v>
      </c>
      <c r="O2567">
        <v>0</v>
      </c>
      <c r="P2567">
        <v>33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117.81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3010564</v>
      </c>
      <c r="B2568">
        <v>1</v>
      </c>
      <c r="C2568" t="s">
        <v>75</v>
      </c>
      <c r="D2568" t="s">
        <v>102</v>
      </c>
      <c r="E2568" t="s">
        <v>140</v>
      </c>
      <c r="F2568" t="s">
        <v>7540</v>
      </c>
      <c r="G2568" t="s">
        <v>142</v>
      </c>
      <c r="H2568" t="s">
        <v>61</v>
      </c>
      <c r="I2568" t="s">
        <v>129</v>
      </c>
      <c r="J2568" t="s">
        <v>130</v>
      </c>
      <c r="K2568" t="s">
        <v>131</v>
      </c>
      <c r="L2568" t="s">
        <v>7541</v>
      </c>
      <c r="M2568" t="s">
        <v>7542</v>
      </c>
      <c r="N2568">
        <v>6.1619999999999999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6.16</v>
      </c>
      <c r="W2568">
        <v>0</v>
      </c>
      <c r="X2568">
        <v>0</v>
      </c>
      <c r="Y2568">
        <v>0</v>
      </c>
      <c r="Z2568">
        <v>0</v>
      </c>
    </row>
    <row r="2569" spans="1:26" x14ac:dyDescent="0.3">
      <c r="A2569">
        <v>3010088</v>
      </c>
      <c r="B2569">
        <v>1</v>
      </c>
      <c r="C2569" t="s">
        <v>106</v>
      </c>
      <c r="D2569" t="s">
        <v>122</v>
      </c>
      <c r="E2569" t="s">
        <v>221</v>
      </c>
      <c r="F2569" t="s">
        <v>7543</v>
      </c>
      <c r="G2569" t="s">
        <v>128</v>
      </c>
      <c r="H2569" t="s">
        <v>58</v>
      </c>
      <c r="I2569" t="s">
        <v>129</v>
      </c>
      <c r="J2569" t="s">
        <v>130</v>
      </c>
      <c r="K2569" t="s">
        <v>131</v>
      </c>
      <c r="L2569" t="s">
        <v>7544</v>
      </c>
      <c r="M2569" t="s">
        <v>7545</v>
      </c>
      <c r="N2569">
        <v>3.58</v>
      </c>
      <c r="O2569">
        <v>0</v>
      </c>
      <c r="P2569">
        <v>1120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4009.99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3012594</v>
      </c>
      <c r="B2570">
        <v>2</v>
      </c>
      <c r="C2570" t="s">
        <v>75</v>
      </c>
      <c r="D2570" t="s">
        <v>104</v>
      </c>
      <c r="E2570" t="s">
        <v>169</v>
      </c>
      <c r="F2570" t="s">
        <v>7546</v>
      </c>
      <c r="G2570" t="s">
        <v>142</v>
      </c>
      <c r="H2570" t="s">
        <v>61</v>
      </c>
      <c r="I2570" t="s">
        <v>129</v>
      </c>
      <c r="J2570" t="s">
        <v>130</v>
      </c>
      <c r="K2570" t="s">
        <v>131</v>
      </c>
      <c r="L2570" t="s">
        <v>4167</v>
      </c>
      <c r="M2570" t="s">
        <v>7547</v>
      </c>
      <c r="N2570">
        <v>0.64500000000000002</v>
      </c>
      <c r="O2570">
        <v>0</v>
      </c>
      <c r="P2570">
        <v>40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25.8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3010094</v>
      </c>
      <c r="B2571">
        <v>1</v>
      </c>
      <c r="C2571" t="s">
        <v>75</v>
      </c>
      <c r="D2571" t="s">
        <v>90</v>
      </c>
      <c r="E2571" t="s">
        <v>140</v>
      </c>
      <c r="F2571" t="s">
        <v>7548</v>
      </c>
      <c r="G2571" t="s">
        <v>142</v>
      </c>
      <c r="H2571" t="s">
        <v>61</v>
      </c>
      <c r="I2571" t="s">
        <v>129</v>
      </c>
      <c r="J2571" t="s">
        <v>130</v>
      </c>
      <c r="K2571" t="s">
        <v>131</v>
      </c>
      <c r="L2571" t="s">
        <v>7549</v>
      </c>
      <c r="M2571" t="s">
        <v>7550</v>
      </c>
      <c r="N2571">
        <v>1.6120000000000001</v>
      </c>
      <c r="O2571">
        <v>0</v>
      </c>
      <c r="P2571">
        <v>2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3.22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3007703</v>
      </c>
      <c r="B2572">
        <v>1</v>
      </c>
      <c r="C2572" t="s">
        <v>75</v>
      </c>
      <c r="D2572" t="s">
        <v>92</v>
      </c>
      <c r="E2572" t="s">
        <v>134</v>
      </c>
      <c r="F2572" t="s">
        <v>7551</v>
      </c>
      <c r="G2572" t="s">
        <v>128</v>
      </c>
      <c r="H2572" t="s">
        <v>58</v>
      </c>
      <c r="I2572" t="s">
        <v>129</v>
      </c>
      <c r="J2572" t="s">
        <v>130</v>
      </c>
      <c r="K2572" t="s">
        <v>131</v>
      </c>
      <c r="L2572" t="s">
        <v>7552</v>
      </c>
      <c r="M2572" t="s">
        <v>7553</v>
      </c>
      <c r="N2572">
        <v>0.75700000000000001</v>
      </c>
      <c r="O2572">
        <v>103</v>
      </c>
      <c r="P2572">
        <v>83</v>
      </c>
      <c r="Q2572">
        <v>0</v>
      </c>
      <c r="R2572">
        <v>0</v>
      </c>
      <c r="S2572">
        <v>0</v>
      </c>
      <c r="T2572">
        <v>0</v>
      </c>
      <c r="U2572">
        <v>77.97</v>
      </c>
      <c r="V2572">
        <v>62.83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3010061</v>
      </c>
      <c r="B2573">
        <v>1</v>
      </c>
      <c r="C2573" t="s">
        <v>75</v>
      </c>
      <c r="D2573" t="s">
        <v>94</v>
      </c>
      <c r="E2573" t="s">
        <v>153</v>
      </c>
      <c r="F2573" t="s">
        <v>7554</v>
      </c>
      <c r="G2573" t="s">
        <v>161</v>
      </c>
      <c r="H2573" t="s">
        <v>58</v>
      </c>
      <c r="I2573" t="s">
        <v>129</v>
      </c>
      <c r="J2573" t="s">
        <v>130</v>
      </c>
      <c r="K2573" t="s">
        <v>131</v>
      </c>
      <c r="L2573" t="s">
        <v>7555</v>
      </c>
      <c r="M2573" t="s">
        <v>7556</v>
      </c>
      <c r="N2573">
        <v>1.1870000000000001</v>
      </c>
      <c r="O2573">
        <v>0</v>
      </c>
      <c r="P2573">
        <v>0</v>
      </c>
      <c r="Q2573">
        <v>1</v>
      </c>
      <c r="R2573">
        <v>2416</v>
      </c>
      <c r="S2573">
        <v>0</v>
      </c>
      <c r="T2573">
        <v>0</v>
      </c>
      <c r="U2573">
        <v>0</v>
      </c>
      <c r="V2573">
        <v>0</v>
      </c>
      <c r="W2573">
        <v>1.19</v>
      </c>
      <c r="X2573">
        <v>2867.66</v>
      </c>
      <c r="Y2573">
        <v>0</v>
      </c>
      <c r="Z2573">
        <v>0</v>
      </c>
    </row>
    <row r="2574" spans="1:26" x14ac:dyDescent="0.3">
      <c r="A2574">
        <v>3011502</v>
      </c>
      <c r="B2574">
        <v>1</v>
      </c>
      <c r="C2574" t="s">
        <v>75</v>
      </c>
      <c r="D2574" t="s">
        <v>78</v>
      </c>
      <c r="E2574" t="s">
        <v>145</v>
      </c>
      <c r="F2574" t="s">
        <v>4821</v>
      </c>
      <c r="G2574" t="s">
        <v>206</v>
      </c>
      <c r="H2574" t="s">
        <v>61</v>
      </c>
      <c r="I2574" t="s">
        <v>129</v>
      </c>
      <c r="J2574" t="s">
        <v>130</v>
      </c>
      <c r="K2574" t="s">
        <v>131</v>
      </c>
      <c r="L2574" t="s">
        <v>7557</v>
      </c>
      <c r="M2574" t="s">
        <v>7558</v>
      </c>
      <c r="N2574">
        <v>2.2069999999999999</v>
      </c>
      <c r="O2574">
        <v>0</v>
      </c>
      <c r="P2574">
        <v>8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17.66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3012256</v>
      </c>
      <c r="B2575">
        <v>1</v>
      </c>
      <c r="C2575" t="s">
        <v>106</v>
      </c>
      <c r="D2575" t="s">
        <v>108</v>
      </c>
      <c r="E2575" t="s">
        <v>145</v>
      </c>
      <c r="F2575" t="s">
        <v>7559</v>
      </c>
      <c r="G2575" t="s">
        <v>147</v>
      </c>
      <c r="H2575" t="s">
        <v>61</v>
      </c>
      <c r="I2575" t="s">
        <v>129</v>
      </c>
      <c r="J2575" t="s">
        <v>130</v>
      </c>
      <c r="K2575" t="s">
        <v>131</v>
      </c>
      <c r="L2575" t="s">
        <v>7560</v>
      </c>
      <c r="M2575" t="s">
        <v>7561</v>
      </c>
      <c r="N2575">
        <v>2.4079999999999999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2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4.82</v>
      </c>
    </row>
    <row r="2576" spans="1:26" x14ac:dyDescent="0.3">
      <c r="A2576">
        <v>3007222</v>
      </c>
      <c r="B2576">
        <v>1</v>
      </c>
      <c r="C2576" t="s">
        <v>75</v>
      </c>
      <c r="D2576" t="s">
        <v>78</v>
      </c>
      <c r="E2576" t="s">
        <v>153</v>
      </c>
      <c r="F2576" t="s">
        <v>7562</v>
      </c>
      <c r="G2576" t="s">
        <v>136</v>
      </c>
      <c r="H2576" t="s">
        <v>58</v>
      </c>
      <c r="I2576" t="s">
        <v>129</v>
      </c>
      <c r="J2576" t="s">
        <v>130</v>
      </c>
      <c r="K2576" t="s">
        <v>137</v>
      </c>
      <c r="L2576" t="s">
        <v>7563</v>
      </c>
      <c r="M2576" t="s">
        <v>7564</v>
      </c>
      <c r="N2576">
        <v>4.7990000000000004</v>
      </c>
      <c r="O2576">
        <v>1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4.8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3010078</v>
      </c>
      <c r="B2577">
        <v>1</v>
      </c>
      <c r="C2577" t="s">
        <v>75</v>
      </c>
      <c r="D2577" t="s">
        <v>102</v>
      </c>
      <c r="E2577" t="s">
        <v>140</v>
      </c>
      <c r="F2577" t="s">
        <v>7565</v>
      </c>
      <c r="G2577" t="s">
        <v>142</v>
      </c>
      <c r="H2577" t="s">
        <v>61</v>
      </c>
      <c r="I2577" t="s">
        <v>129</v>
      </c>
      <c r="J2577" t="s">
        <v>130</v>
      </c>
      <c r="K2577" t="s">
        <v>131</v>
      </c>
      <c r="L2577" t="s">
        <v>7566</v>
      </c>
      <c r="M2577" t="s">
        <v>7567</v>
      </c>
      <c r="N2577">
        <v>0.65400000000000003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39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25.5</v>
      </c>
    </row>
    <row r="2578" spans="1:26" x14ac:dyDescent="0.3">
      <c r="A2578">
        <v>3011572</v>
      </c>
      <c r="B2578">
        <v>1</v>
      </c>
      <c r="C2578" t="s">
        <v>75</v>
      </c>
      <c r="D2578" t="s">
        <v>100</v>
      </c>
      <c r="E2578" t="s">
        <v>145</v>
      </c>
      <c r="F2578" t="s">
        <v>3493</v>
      </c>
      <c r="G2578" t="s">
        <v>256</v>
      </c>
      <c r="H2578" t="s">
        <v>61</v>
      </c>
      <c r="I2578" t="s">
        <v>129</v>
      </c>
      <c r="J2578" t="s">
        <v>130</v>
      </c>
      <c r="K2578" t="s">
        <v>131</v>
      </c>
      <c r="L2578" t="s">
        <v>7568</v>
      </c>
      <c r="M2578" t="s">
        <v>7569</v>
      </c>
      <c r="N2578">
        <v>1.323</v>
      </c>
      <c r="O2578">
        <v>0</v>
      </c>
      <c r="P2578">
        <v>7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9.26</v>
      </c>
      <c r="W2578">
        <v>0</v>
      </c>
      <c r="X2578">
        <v>0</v>
      </c>
      <c r="Y2578">
        <v>0</v>
      </c>
      <c r="Z2578">
        <v>0</v>
      </c>
    </row>
    <row r="2579" spans="1:26" x14ac:dyDescent="0.3">
      <c r="A2579">
        <v>3011188</v>
      </c>
      <c r="B2579">
        <v>1</v>
      </c>
      <c r="C2579" t="s">
        <v>75</v>
      </c>
      <c r="D2579" t="s">
        <v>97</v>
      </c>
      <c r="E2579" t="s">
        <v>140</v>
      </c>
      <c r="F2579" t="s">
        <v>7570</v>
      </c>
      <c r="G2579" t="s">
        <v>142</v>
      </c>
      <c r="H2579" t="s">
        <v>61</v>
      </c>
      <c r="I2579" t="s">
        <v>129</v>
      </c>
      <c r="J2579" t="s">
        <v>130</v>
      </c>
      <c r="K2579" t="s">
        <v>131</v>
      </c>
      <c r="L2579" t="s">
        <v>7571</v>
      </c>
      <c r="M2579" t="s">
        <v>7572</v>
      </c>
      <c r="N2579">
        <v>3.5169999999999999</v>
      </c>
      <c r="O2579">
        <v>0</v>
      </c>
      <c r="P2579">
        <v>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17.59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3010601</v>
      </c>
      <c r="B2580">
        <v>1</v>
      </c>
      <c r="C2580" t="s">
        <v>75</v>
      </c>
      <c r="D2580" t="s">
        <v>102</v>
      </c>
      <c r="E2580" t="s">
        <v>169</v>
      </c>
      <c r="F2580" t="s">
        <v>7573</v>
      </c>
      <c r="G2580" t="s">
        <v>171</v>
      </c>
      <c r="H2580" t="s">
        <v>61</v>
      </c>
      <c r="I2580" t="s">
        <v>129</v>
      </c>
      <c r="J2580" t="s">
        <v>130</v>
      </c>
      <c r="K2580" t="s">
        <v>131</v>
      </c>
      <c r="L2580" t="s">
        <v>7574</v>
      </c>
      <c r="M2580" t="s">
        <v>7575</v>
      </c>
      <c r="N2580">
        <v>1.196</v>
      </c>
      <c r="O2580">
        <v>0</v>
      </c>
      <c r="P2580">
        <v>425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508.35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3010800</v>
      </c>
      <c r="B2581">
        <v>1</v>
      </c>
      <c r="C2581" t="s">
        <v>75</v>
      </c>
      <c r="D2581" t="s">
        <v>74</v>
      </c>
      <c r="E2581" t="s">
        <v>140</v>
      </c>
      <c r="F2581" t="s">
        <v>5953</v>
      </c>
      <c r="G2581" t="s">
        <v>142</v>
      </c>
      <c r="H2581" t="s">
        <v>61</v>
      </c>
      <c r="I2581" t="s">
        <v>129</v>
      </c>
      <c r="J2581" t="s">
        <v>130</v>
      </c>
      <c r="K2581" t="s">
        <v>131</v>
      </c>
      <c r="L2581" t="s">
        <v>7576</v>
      </c>
      <c r="M2581" t="s">
        <v>7577</v>
      </c>
      <c r="N2581">
        <v>1.5329999999999999</v>
      </c>
      <c r="O2581">
        <v>0</v>
      </c>
      <c r="P2581">
        <v>183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280.58999999999997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3010687</v>
      </c>
      <c r="B2582">
        <v>2</v>
      </c>
      <c r="C2582" t="s">
        <v>75</v>
      </c>
      <c r="D2582" t="s">
        <v>94</v>
      </c>
      <c r="E2582" t="s">
        <v>169</v>
      </c>
      <c r="F2582" t="s">
        <v>7578</v>
      </c>
      <c r="G2582" t="s">
        <v>206</v>
      </c>
      <c r="H2582" t="s">
        <v>61</v>
      </c>
      <c r="I2582" t="s">
        <v>129</v>
      </c>
      <c r="J2582" t="s">
        <v>130</v>
      </c>
      <c r="K2582" t="s">
        <v>131</v>
      </c>
      <c r="L2582" t="s">
        <v>7174</v>
      </c>
      <c r="M2582" t="s">
        <v>7579</v>
      </c>
      <c r="N2582">
        <v>2.6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46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119.61</v>
      </c>
    </row>
    <row r="2583" spans="1:26" x14ac:dyDescent="0.3">
      <c r="A2583">
        <v>3012182</v>
      </c>
      <c r="B2583">
        <v>1</v>
      </c>
      <c r="C2583" t="s">
        <v>75</v>
      </c>
      <c r="D2583" t="s">
        <v>93</v>
      </c>
      <c r="E2583" t="s">
        <v>153</v>
      </c>
      <c r="F2583" t="s">
        <v>7580</v>
      </c>
      <c r="G2583" t="s">
        <v>196</v>
      </c>
      <c r="H2583" t="s">
        <v>58</v>
      </c>
      <c r="I2583" t="s">
        <v>129</v>
      </c>
      <c r="J2583" t="s">
        <v>130</v>
      </c>
      <c r="K2583" t="s">
        <v>131</v>
      </c>
      <c r="L2583" t="s">
        <v>7581</v>
      </c>
      <c r="M2583" t="s">
        <v>7582</v>
      </c>
      <c r="N2583">
        <v>2.952</v>
      </c>
      <c r="O2583">
        <v>0</v>
      </c>
      <c r="P2583">
        <v>0</v>
      </c>
      <c r="Q2583">
        <v>2</v>
      </c>
      <c r="R2583">
        <v>219</v>
      </c>
      <c r="S2583">
        <v>2</v>
      </c>
      <c r="T2583">
        <v>704</v>
      </c>
      <c r="U2583">
        <v>0</v>
      </c>
      <c r="V2583">
        <v>0</v>
      </c>
      <c r="W2583">
        <v>5.9</v>
      </c>
      <c r="X2583">
        <v>646.41</v>
      </c>
      <c r="Y2583">
        <v>5.9</v>
      </c>
      <c r="Z2583">
        <v>2077.9699999999998</v>
      </c>
    </row>
    <row r="2584" spans="1:26" x14ac:dyDescent="0.3">
      <c r="A2584">
        <v>3010077</v>
      </c>
      <c r="B2584">
        <v>1</v>
      </c>
      <c r="C2584" t="s">
        <v>75</v>
      </c>
      <c r="D2584" t="s">
        <v>93</v>
      </c>
      <c r="E2584" t="s">
        <v>145</v>
      </c>
      <c r="F2584" t="s">
        <v>7583</v>
      </c>
      <c r="G2584" t="s">
        <v>206</v>
      </c>
      <c r="H2584" t="s">
        <v>61</v>
      </c>
      <c r="I2584" t="s">
        <v>129</v>
      </c>
      <c r="J2584" t="s">
        <v>130</v>
      </c>
      <c r="K2584" t="s">
        <v>131</v>
      </c>
      <c r="L2584" t="s">
        <v>7584</v>
      </c>
      <c r="M2584" t="s">
        <v>7585</v>
      </c>
      <c r="N2584">
        <v>5.9930000000000003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5.99</v>
      </c>
    </row>
    <row r="2585" spans="1:26" x14ac:dyDescent="0.3">
      <c r="A2585">
        <v>3010093</v>
      </c>
      <c r="B2585">
        <v>1</v>
      </c>
      <c r="C2585" t="s">
        <v>75</v>
      </c>
      <c r="D2585" t="s">
        <v>83</v>
      </c>
      <c r="E2585" t="s">
        <v>145</v>
      </c>
      <c r="F2585" t="s">
        <v>6891</v>
      </c>
      <c r="G2585" t="s">
        <v>206</v>
      </c>
      <c r="H2585" t="s">
        <v>61</v>
      </c>
      <c r="I2585" t="s">
        <v>129</v>
      </c>
      <c r="J2585" t="s">
        <v>130</v>
      </c>
      <c r="K2585" t="s">
        <v>131</v>
      </c>
      <c r="L2585" t="s">
        <v>7586</v>
      </c>
      <c r="M2585" t="s">
        <v>7587</v>
      </c>
      <c r="N2585">
        <v>4.0090000000000003</v>
      </c>
      <c r="O2585">
        <v>0</v>
      </c>
      <c r="P2585">
        <v>0</v>
      </c>
      <c r="Q2585">
        <v>0</v>
      </c>
      <c r="R2585">
        <v>5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20.05</v>
      </c>
      <c r="Y2585">
        <v>0</v>
      </c>
      <c r="Z2585">
        <v>0</v>
      </c>
    </row>
    <row r="2586" spans="1:26" x14ac:dyDescent="0.3">
      <c r="A2586">
        <v>3004715</v>
      </c>
      <c r="B2586">
        <v>1</v>
      </c>
      <c r="C2586" t="s">
        <v>106</v>
      </c>
      <c r="D2586" t="s">
        <v>109</v>
      </c>
      <c r="E2586" t="s">
        <v>153</v>
      </c>
      <c r="F2586" t="s">
        <v>7588</v>
      </c>
      <c r="G2586" t="s">
        <v>192</v>
      </c>
      <c r="H2586" t="s">
        <v>58</v>
      </c>
      <c r="I2586" t="s">
        <v>129</v>
      </c>
      <c r="J2586" t="s">
        <v>130</v>
      </c>
      <c r="K2586" t="s">
        <v>137</v>
      </c>
      <c r="L2586" t="s">
        <v>7589</v>
      </c>
      <c r="M2586" t="s">
        <v>7590</v>
      </c>
      <c r="N2586">
        <v>3.9780000000000002</v>
      </c>
      <c r="O2586">
        <v>0</v>
      </c>
      <c r="P2586">
        <v>0</v>
      </c>
      <c r="Q2586">
        <v>0</v>
      </c>
      <c r="R2586">
        <v>107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425.59</v>
      </c>
      <c r="Y2586">
        <v>0</v>
      </c>
      <c r="Z2586">
        <v>0</v>
      </c>
    </row>
    <row r="2587" spans="1:26" x14ac:dyDescent="0.3">
      <c r="A2587">
        <v>3010576</v>
      </c>
      <c r="B2587">
        <v>1</v>
      </c>
      <c r="C2587" t="s">
        <v>75</v>
      </c>
      <c r="D2587" t="s">
        <v>94</v>
      </c>
      <c r="E2587" t="s">
        <v>221</v>
      </c>
      <c r="F2587" t="s">
        <v>7591</v>
      </c>
      <c r="G2587" t="s">
        <v>128</v>
      </c>
      <c r="H2587" t="s">
        <v>58</v>
      </c>
      <c r="I2587" t="s">
        <v>129</v>
      </c>
      <c r="J2587" t="s">
        <v>130</v>
      </c>
      <c r="K2587" t="s">
        <v>131</v>
      </c>
      <c r="L2587" t="s">
        <v>7592</v>
      </c>
      <c r="M2587" t="s">
        <v>7593</v>
      </c>
      <c r="N2587">
        <v>0.56499999999999995</v>
      </c>
      <c r="O2587">
        <v>0</v>
      </c>
      <c r="P2587">
        <v>0</v>
      </c>
      <c r="Q2587">
        <v>3</v>
      </c>
      <c r="R2587">
        <v>12</v>
      </c>
      <c r="S2587">
        <v>2</v>
      </c>
      <c r="T2587">
        <v>0</v>
      </c>
      <c r="U2587">
        <v>0</v>
      </c>
      <c r="V2587">
        <v>0</v>
      </c>
      <c r="W2587">
        <v>1.7</v>
      </c>
      <c r="X2587">
        <v>6.78</v>
      </c>
      <c r="Y2587">
        <v>1.1299999999999999</v>
      </c>
      <c r="Z2587">
        <v>0</v>
      </c>
    </row>
    <row r="2588" spans="1:26" x14ac:dyDescent="0.3">
      <c r="A2588">
        <v>3008119</v>
      </c>
      <c r="B2588">
        <v>1</v>
      </c>
      <c r="C2588" t="s">
        <v>106</v>
      </c>
      <c r="D2588" t="s">
        <v>119</v>
      </c>
      <c r="E2588" t="s">
        <v>221</v>
      </c>
      <c r="F2588" t="s">
        <v>7594</v>
      </c>
      <c r="G2588" t="s">
        <v>136</v>
      </c>
      <c r="H2588" t="s">
        <v>58</v>
      </c>
      <c r="I2588" t="s">
        <v>129</v>
      </c>
      <c r="J2588" t="s">
        <v>130</v>
      </c>
      <c r="K2588" t="s">
        <v>137</v>
      </c>
      <c r="L2588" t="s">
        <v>7595</v>
      </c>
      <c r="M2588" t="s">
        <v>7596</v>
      </c>
      <c r="N2588">
        <v>0.375</v>
      </c>
      <c r="O2588">
        <v>10</v>
      </c>
      <c r="P2588">
        <v>18921</v>
      </c>
      <c r="Q2588">
        <v>0</v>
      </c>
      <c r="R2588">
        <v>0</v>
      </c>
      <c r="S2588">
        <v>0</v>
      </c>
      <c r="T2588">
        <v>0</v>
      </c>
      <c r="U2588">
        <v>3.75</v>
      </c>
      <c r="V2588">
        <v>7100.63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3010626</v>
      </c>
      <c r="B2589">
        <v>1</v>
      </c>
      <c r="C2589" t="s">
        <v>106</v>
      </c>
      <c r="D2589" t="s">
        <v>122</v>
      </c>
      <c r="E2589" t="s">
        <v>140</v>
      </c>
      <c r="F2589" t="s">
        <v>7597</v>
      </c>
      <c r="G2589" t="s">
        <v>142</v>
      </c>
      <c r="H2589" t="s">
        <v>61</v>
      </c>
      <c r="I2589" t="s">
        <v>129</v>
      </c>
      <c r="J2589" t="s">
        <v>130</v>
      </c>
      <c r="K2589" t="s">
        <v>131</v>
      </c>
      <c r="L2589" t="s">
        <v>7598</v>
      </c>
      <c r="M2589" t="s">
        <v>7599</v>
      </c>
      <c r="N2589">
        <v>9.9190000000000005</v>
      </c>
      <c r="O2589">
        <v>0</v>
      </c>
      <c r="P2589">
        <v>31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307.5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3010074</v>
      </c>
      <c r="B2590">
        <v>1</v>
      </c>
      <c r="C2590" t="s">
        <v>75</v>
      </c>
      <c r="D2590" t="s">
        <v>99</v>
      </c>
      <c r="E2590" t="s">
        <v>169</v>
      </c>
      <c r="F2590" t="s">
        <v>7161</v>
      </c>
      <c r="G2590" t="s">
        <v>142</v>
      </c>
      <c r="H2590" t="s">
        <v>61</v>
      </c>
      <c r="I2590" t="s">
        <v>129</v>
      </c>
      <c r="J2590" t="s">
        <v>130</v>
      </c>
      <c r="K2590" t="s">
        <v>131</v>
      </c>
      <c r="L2590" t="s">
        <v>7600</v>
      </c>
      <c r="M2590" t="s">
        <v>7601</v>
      </c>
      <c r="N2590">
        <v>7.0439999999999996</v>
      </c>
      <c r="O2590">
        <v>0</v>
      </c>
      <c r="P2590">
        <v>19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133.83000000000001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3012891</v>
      </c>
      <c r="B2591">
        <v>1</v>
      </c>
      <c r="C2591" t="s">
        <v>75</v>
      </c>
      <c r="D2591" t="s">
        <v>85</v>
      </c>
      <c r="E2591" t="s">
        <v>145</v>
      </c>
      <c r="F2591" t="s">
        <v>5658</v>
      </c>
      <c r="G2591" t="s">
        <v>206</v>
      </c>
      <c r="H2591" t="s">
        <v>61</v>
      </c>
      <c r="I2591" t="s">
        <v>129</v>
      </c>
      <c r="J2591" t="s">
        <v>130</v>
      </c>
      <c r="K2591" t="s">
        <v>131</v>
      </c>
      <c r="L2591" t="s">
        <v>7602</v>
      </c>
      <c r="M2591" t="s">
        <v>7603</v>
      </c>
      <c r="N2591">
        <v>2.5630000000000002</v>
      </c>
      <c r="O2591">
        <v>0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2.56</v>
      </c>
      <c r="Y2591">
        <v>0</v>
      </c>
      <c r="Z2591">
        <v>0</v>
      </c>
    </row>
    <row r="2592" spans="1:26" x14ac:dyDescent="0.3">
      <c r="A2592">
        <v>3006944</v>
      </c>
      <c r="B2592">
        <v>1</v>
      </c>
      <c r="C2592" t="s">
        <v>106</v>
      </c>
      <c r="D2592" t="s">
        <v>115</v>
      </c>
      <c r="E2592" t="s">
        <v>169</v>
      </c>
      <c r="F2592" t="s">
        <v>7604</v>
      </c>
      <c r="G2592" t="s">
        <v>161</v>
      </c>
      <c r="H2592" t="s">
        <v>61</v>
      </c>
      <c r="I2592" t="s">
        <v>129</v>
      </c>
      <c r="J2592" t="s">
        <v>130</v>
      </c>
      <c r="K2592" t="s">
        <v>131</v>
      </c>
      <c r="L2592" t="s">
        <v>7605</v>
      </c>
      <c r="M2592" t="s">
        <v>7606</v>
      </c>
      <c r="N2592">
        <v>0.67600000000000005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36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24.34</v>
      </c>
    </row>
    <row r="2593" spans="1:26" x14ac:dyDescent="0.3">
      <c r="A2593">
        <v>3007568</v>
      </c>
      <c r="B2593">
        <v>1</v>
      </c>
      <c r="C2593" t="s">
        <v>75</v>
      </c>
      <c r="D2593" t="s">
        <v>95</v>
      </c>
      <c r="E2593" t="s">
        <v>169</v>
      </c>
      <c r="F2593" t="s">
        <v>7607</v>
      </c>
      <c r="G2593" t="s">
        <v>1430</v>
      </c>
      <c r="H2593" t="s">
        <v>61</v>
      </c>
      <c r="I2593" t="s">
        <v>129</v>
      </c>
      <c r="J2593" t="s">
        <v>130</v>
      </c>
      <c r="K2593" t="s">
        <v>131</v>
      </c>
      <c r="L2593" t="s">
        <v>7608</v>
      </c>
      <c r="M2593" t="s">
        <v>7609</v>
      </c>
      <c r="N2593">
        <v>3.0990000000000002</v>
      </c>
      <c r="O2593">
        <v>0</v>
      </c>
      <c r="P2593">
        <v>1493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4627.3500000000004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3010650</v>
      </c>
      <c r="B2594">
        <v>1</v>
      </c>
      <c r="C2594" t="s">
        <v>106</v>
      </c>
      <c r="D2594" t="s">
        <v>107</v>
      </c>
      <c r="E2594" t="s">
        <v>164</v>
      </c>
      <c r="F2594" t="s">
        <v>7610</v>
      </c>
      <c r="G2594" t="s">
        <v>142</v>
      </c>
      <c r="H2594" t="s">
        <v>61</v>
      </c>
      <c r="I2594" t="s">
        <v>129</v>
      </c>
      <c r="J2594" t="s">
        <v>130</v>
      </c>
      <c r="K2594" t="s">
        <v>131</v>
      </c>
      <c r="L2594" t="s">
        <v>7611</v>
      </c>
      <c r="M2594" t="s">
        <v>7612</v>
      </c>
      <c r="N2594">
        <v>1.075</v>
      </c>
      <c r="O2594">
        <v>0</v>
      </c>
      <c r="P2594">
        <v>172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184.94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3010150</v>
      </c>
      <c r="B2595">
        <v>1</v>
      </c>
      <c r="C2595" t="s">
        <v>106</v>
      </c>
      <c r="D2595" t="s">
        <v>117</v>
      </c>
      <c r="E2595" t="s">
        <v>221</v>
      </c>
      <c r="F2595" t="s">
        <v>912</v>
      </c>
      <c r="G2595" t="s">
        <v>128</v>
      </c>
      <c r="H2595" t="s">
        <v>58</v>
      </c>
      <c r="I2595" t="s">
        <v>129</v>
      </c>
      <c r="J2595" t="s">
        <v>130</v>
      </c>
      <c r="K2595" t="s">
        <v>131</v>
      </c>
      <c r="L2595" t="s">
        <v>7613</v>
      </c>
      <c r="M2595" t="s">
        <v>7614</v>
      </c>
      <c r="N2595">
        <v>0.78900000000000003</v>
      </c>
      <c r="O2595">
        <v>117</v>
      </c>
      <c r="P2595">
        <v>373</v>
      </c>
      <c r="Q2595">
        <v>0</v>
      </c>
      <c r="R2595">
        <v>0</v>
      </c>
      <c r="S2595">
        <v>0</v>
      </c>
      <c r="T2595">
        <v>0</v>
      </c>
      <c r="U2595">
        <v>92.33</v>
      </c>
      <c r="V2595">
        <v>294.36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3010752</v>
      </c>
      <c r="B2596">
        <v>1</v>
      </c>
      <c r="C2596" t="s">
        <v>75</v>
      </c>
      <c r="D2596" t="s">
        <v>104</v>
      </c>
      <c r="E2596" t="s">
        <v>140</v>
      </c>
      <c r="F2596" t="s">
        <v>7615</v>
      </c>
      <c r="G2596" t="s">
        <v>142</v>
      </c>
      <c r="H2596" t="s">
        <v>61</v>
      </c>
      <c r="I2596" t="s">
        <v>129</v>
      </c>
      <c r="J2596" t="s">
        <v>130</v>
      </c>
      <c r="K2596" t="s">
        <v>131</v>
      </c>
      <c r="L2596" t="s">
        <v>7616</v>
      </c>
      <c r="M2596" t="s">
        <v>7617</v>
      </c>
      <c r="N2596">
        <v>2.843</v>
      </c>
      <c r="O2596">
        <v>0</v>
      </c>
      <c r="P2596">
        <v>67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190.5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3012881</v>
      </c>
      <c r="B2597">
        <v>1</v>
      </c>
      <c r="C2597" t="s">
        <v>75</v>
      </c>
      <c r="D2597" t="s">
        <v>100</v>
      </c>
      <c r="E2597" t="s">
        <v>169</v>
      </c>
      <c r="F2597" t="s">
        <v>7618</v>
      </c>
      <c r="G2597" t="s">
        <v>171</v>
      </c>
      <c r="H2597" t="s">
        <v>61</v>
      </c>
      <c r="I2597" t="s">
        <v>129</v>
      </c>
      <c r="J2597" t="s">
        <v>130</v>
      </c>
      <c r="K2597" t="s">
        <v>131</v>
      </c>
      <c r="L2597" t="s">
        <v>7619</v>
      </c>
      <c r="M2597" t="s">
        <v>7620</v>
      </c>
      <c r="N2597">
        <v>0.51100000000000001</v>
      </c>
      <c r="O2597">
        <v>0</v>
      </c>
      <c r="P2597">
        <v>108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55.23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3010619</v>
      </c>
      <c r="B2598">
        <v>1</v>
      </c>
      <c r="C2598" t="s">
        <v>106</v>
      </c>
      <c r="D2598" t="s">
        <v>122</v>
      </c>
      <c r="E2598" t="s">
        <v>169</v>
      </c>
      <c r="F2598" t="s">
        <v>7621</v>
      </c>
      <c r="G2598" t="s">
        <v>171</v>
      </c>
      <c r="H2598" t="s">
        <v>61</v>
      </c>
      <c r="I2598" t="s">
        <v>129</v>
      </c>
      <c r="J2598" t="s">
        <v>130</v>
      </c>
      <c r="K2598" t="s">
        <v>131</v>
      </c>
      <c r="L2598" t="s">
        <v>7622</v>
      </c>
      <c r="M2598" t="s">
        <v>7623</v>
      </c>
      <c r="N2598">
        <v>1.7410000000000001</v>
      </c>
      <c r="O2598">
        <v>0</v>
      </c>
      <c r="P2598">
        <v>238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414.25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3011504</v>
      </c>
      <c r="B2599">
        <v>1</v>
      </c>
      <c r="C2599" t="s">
        <v>75</v>
      </c>
      <c r="D2599" t="s">
        <v>96</v>
      </c>
      <c r="E2599" t="s">
        <v>164</v>
      </c>
      <c r="F2599" t="s">
        <v>7624</v>
      </c>
      <c r="G2599" t="s">
        <v>270</v>
      </c>
      <c r="H2599" t="s">
        <v>61</v>
      </c>
      <c r="I2599" t="s">
        <v>129</v>
      </c>
      <c r="J2599" t="s">
        <v>130</v>
      </c>
      <c r="K2599" t="s">
        <v>131</v>
      </c>
      <c r="L2599" t="s">
        <v>7625</v>
      </c>
      <c r="M2599" t="s">
        <v>7626</v>
      </c>
      <c r="N2599">
        <v>1.4690000000000001</v>
      </c>
      <c r="O2599">
        <v>0</v>
      </c>
      <c r="P2599">
        <v>7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10.28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3010175</v>
      </c>
      <c r="B2600">
        <v>1</v>
      </c>
      <c r="C2600" t="s">
        <v>75</v>
      </c>
      <c r="D2600" t="s">
        <v>81</v>
      </c>
      <c r="E2600" t="s">
        <v>145</v>
      </c>
      <c r="F2600" t="s">
        <v>2386</v>
      </c>
      <c r="G2600" t="s">
        <v>206</v>
      </c>
      <c r="H2600" t="s">
        <v>61</v>
      </c>
      <c r="I2600" t="s">
        <v>129</v>
      </c>
      <c r="J2600" t="s">
        <v>130</v>
      </c>
      <c r="K2600" t="s">
        <v>131</v>
      </c>
      <c r="L2600" t="s">
        <v>7627</v>
      </c>
      <c r="M2600" t="s">
        <v>7628</v>
      </c>
      <c r="N2600">
        <v>1.56</v>
      </c>
      <c r="O2600">
        <v>0</v>
      </c>
      <c r="P2600">
        <v>5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7.8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3010616</v>
      </c>
      <c r="B2601">
        <v>1</v>
      </c>
      <c r="C2601" t="s">
        <v>106</v>
      </c>
      <c r="D2601" t="s">
        <v>120</v>
      </c>
      <c r="E2601" t="s">
        <v>140</v>
      </c>
      <c r="F2601" t="s">
        <v>7629</v>
      </c>
      <c r="G2601" t="s">
        <v>166</v>
      </c>
      <c r="H2601" t="s">
        <v>61</v>
      </c>
      <c r="I2601" t="s">
        <v>129</v>
      </c>
      <c r="J2601" t="s">
        <v>130</v>
      </c>
      <c r="K2601" t="s">
        <v>131</v>
      </c>
      <c r="L2601" t="s">
        <v>7630</v>
      </c>
      <c r="M2601" t="s">
        <v>7631</v>
      </c>
      <c r="N2601">
        <v>6.5910000000000002</v>
      </c>
      <c r="O2601">
        <v>0</v>
      </c>
      <c r="P2601">
        <v>42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276.82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3004277</v>
      </c>
      <c r="B2602">
        <v>1</v>
      </c>
      <c r="C2602" t="s">
        <v>75</v>
      </c>
      <c r="D2602" t="s">
        <v>104</v>
      </c>
      <c r="E2602" t="s">
        <v>164</v>
      </c>
      <c r="F2602" t="s">
        <v>7632</v>
      </c>
      <c r="G2602" t="s">
        <v>185</v>
      </c>
      <c r="H2602" t="s">
        <v>61</v>
      </c>
      <c r="I2602" t="s">
        <v>129</v>
      </c>
      <c r="J2602" t="s">
        <v>130</v>
      </c>
      <c r="K2602" t="s">
        <v>131</v>
      </c>
      <c r="L2602" t="s">
        <v>7633</v>
      </c>
      <c r="M2602" t="s">
        <v>7634</v>
      </c>
      <c r="N2602">
        <v>0.45</v>
      </c>
      <c r="O2602">
        <v>0</v>
      </c>
      <c r="P2602">
        <v>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1.35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3010750</v>
      </c>
      <c r="B2603">
        <v>1</v>
      </c>
      <c r="C2603" t="s">
        <v>75</v>
      </c>
      <c r="D2603" t="s">
        <v>104</v>
      </c>
      <c r="E2603" t="s">
        <v>126</v>
      </c>
      <c r="F2603" t="s">
        <v>7635</v>
      </c>
      <c r="G2603" t="s">
        <v>128</v>
      </c>
      <c r="H2603" t="s">
        <v>58</v>
      </c>
      <c r="I2603" t="s">
        <v>129</v>
      </c>
      <c r="J2603" t="s">
        <v>130</v>
      </c>
      <c r="K2603" t="s">
        <v>131</v>
      </c>
      <c r="L2603" t="s">
        <v>7636</v>
      </c>
      <c r="M2603" t="s">
        <v>7637</v>
      </c>
      <c r="N2603">
        <v>2.9729999999999999</v>
      </c>
      <c r="O2603">
        <v>13</v>
      </c>
      <c r="P2603">
        <v>425</v>
      </c>
      <c r="Q2603">
        <v>0</v>
      </c>
      <c r="R2603">
        <v>0</v>
      </c>
      <c r="S2603">
        <v>27</v>
      </c>
      <c r="T2603">
        <v>582</v>
      </c>
      <c r="U2603">
        <v>38.65</v>
      </c>
      <c r="V2603">
        <v>1263.49</v>
      </c>
      <c r="W2603">
        <v>0</v>
      </c>
      <c r="X2603">
        <v>0</v>
      </c>
      <c r="Y2603">
        <v>80.27</v>
      </c>
      <c r="Z2603">
        <v>1730.23</v>
      </c>
    </row>
    <row r="2604" spans="1:26" x14ac:dyDescent="0.3">
      <c r="A2604">
        <v>3011489</v>
      </c>
      <c r="B2604">
        <v>1</v>
      </c>
      <c r="C2604" t="s">
        <v>106</v>
      </c>
      <c r="D2604" t="s">
        <v>108</v>
      </c>
      <c r="E2604" t="s">
        <v>140</v>
      </c>
      <c r="F2604" t="s">
        <v>7638</v>
      </c>
      <c r="G2604" t="s">
        <v>934</v>
      </c>
      <c r="H2604" t="s">
        <v>61</v>
      </c>
      <c r="I2604" t="s">
        <v>129</v>
      </c>
      <c r="J2604" t="s">
        <v>130</v>
      </c>
      <c r="K2604" t="s">
        <v>131</v>
      </c>
      <c r="L2604" t="s">
        <v>7639</v>
      </c>
      <c r="M2604" t="s">
        <v>7640</v>
      </c>
      <c r="N2604">
        <v>3.5190000000000001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3.52</v>
      </c>
    </row>
    <row r="2605" spans="1:26" x14ac:dyDescent="0.3">
      <c r="A2605">
        <v>3010155</v>
      </c>
      <c r="B2605">
        <v>1</v>
      </c>
      <c r="C2605" t="s">
        <v>106</v>
      </c>
      <c r="D2605" t="s">
        <v>120</v>
      </c>
      <c r="E2605" t="s">
        <v>153</v>
      </c>
      <c r="F2605" t="s">
        <v>7641</v>
      </c>
      <c r="G2605" t="s">
        <v>196</v>
      </c>
      <c r="H2605" t="s">
        <v>58</v>
      </c>
      <c r="I2605" t="s">
        <v>129</v>
      </c>
      <c r="J2605" t="s">
        <v>130</v>
      </c>
      <c r="K2605" t="s">
        <v>131</v>
      </c>
      <c r="L2605" t="s">
        <v>7642</v>
      </c>
      <c r="M2605" t="s">
        <v>7643</v>
      </c>
      <c r="N2605">
        <v>7.6120000000000001</v>
      </c>
      <c r="O2605">
        <v>54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411.04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3010663</v>
      </c>
      <c r="B2606">
        <v>1</v>
      </c>
      <c r="C2606" t="s">
        <v>106</v>
      </c>
      <c r="D2606" t="s">
        <v>118</v>
      </c>
      <c r="E2606" t="s">
        <v>153</v>
      </c>
      <c r="F2606" t="s">
        <v>7644</v>
      </c>
      <c r="G2606" t="s">
        <v>196</v>
      </c>
      <c r="H2606" t="s">
        <v>58</v>
      </c>
      <c r="I2606" t="s">
        <v>129</v>
      </c>
      <c r="J2606" t="s">
        <v>130</v>
      </c>
      <c r="K2606" t="s">
        <v>131</v>
      </c>
      <c r="L2606" t="s">
        <v>7645</v>
      </c>
      <c r="M2606" t="s">
        <v>7646</v>
      </c>
      <c r="N2606">
        <v>1.371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15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20.56</v>
      </c>
    </row>
    <row r="2607" spans="1:26" x14ac:dyDescent="0.3">
      <c r="A2607">
        <v>3010744</v>
      </c>
      <c r="B2607">
        <v>1</v>
      </c>
      <c r="C2607" t="s">
        <v>75</v>
      </c>
      <c r="D2607" t="s">
        <v>88</v>
      </c>
      <c r="E2607" t="s">
        <v>164</v>
      </c>
      <c r="F2607" t="s">
        <v>7647</v>
      </c>
      <c r="G2607" t="s">
        <v>1638</v>
      </c>
      <c r="H2607" t="s">
        <v>61</v>
      </c>
      <c r="I2607" t="s">
        <v>129</v>
      </c>
      <c r="J2607" t="s">
        <v>130</v>
      </c>
      <c r="K2607" t="s">
        <v>131</v>
      </c>
      <c r="L2607" t="s">
        <v>7648</v>
      </c>
      <c r="M2607" t="s">
        <v>7649</v>
      </c>
      <c r="N2607">
        <v>2.4660000000000002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2.4700000000000002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3004781</v>
      </c>
      <c r="B2608">
        <v>1</v>
      </c>
      <c r="C2608" t="s">
        <v>75</v>
      </c>
      <c r="D2608" t="s">
        <v>103</v>
      </c>
      <c r="E2608" t="s">
        <v>134</v>
      </c>
      <c r="F2608" t="s">
        <v>7650</v>
      </c>
      <c r="G2608" t="s">
        <v>136</v>
      </c>
      <c r="H2608" t="s">
        <v>58</v>
      </c>
      <c r="I2608" t="s">
        <v>129</v>
      </c>
      <c r="J2608" t="s">
        <v>130</v>
      </c>
      <c r="K2608" t="s">
        <v>137</v>
      </c>
      <c r="L2608" t="s">
        <v>7651</v>
      </c>
      <c r="M2608" t="s">
        <v>7652</v>
      </c>
      <c r="N2608">
        <v>5.3</v>
      </c>
      <c r="O2608">
        <v>60</v>
      </c>
      <c r="P2608">
        <v>106</v>
      </c>
      <c r="Q2608">
        <v>0</v>
      </c>
      <c r="R2608">
        <v>0</v>
      </c>
      <c r="S2608">
        <v>0</v>
      </c>
      <c r="T2608">
        <v>0</v>
      </c>
      <c r="U2608">
        <v>318</v>
      </c>
      <c r="V2608">
        <v>561.79999999999995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3006357</v>
      </c>
      <c r="B2609">
        <v>1</v>
      </c>
      <c r="C2609" t="s">
        <v>75</v>
      </c>
      <c r="D2609" t="s">
        <v>79</v>
      </c>
      <c r="E2609" t="s">
        <v>153</v>
      </c>
      <c r="F2609" t="s">
        <v>7653</v>
      </c>
      <c r="G2609" t="s">
        <v>192</v>
      </c>
      <c r="H2609" t="s">
        <v>58</v>
      </c>
      <c r="I2609" t="s">
        <v>129</v>
      </c>
      <c r="J2609" t="s">
        <v>130</v>
      </c>
      <c r="K2609" t="s">
        <v>137</v>
      </c>
      <c r="L2609" t="s">
        <v>7654</v>
      </c>
      <c r="M2609" t="s">
        <v>7655</v>
      </c>
      <c r="N2609">
        <v>6.5640000000000001</v>
      </c>
      <c r="O2609">
        <v>3</v>
      </c>
      <c r="P2609">
        <v>19</v>
      </c>
      <c r="Q2609">
        <v>0</v>
      </c>
      <c r="R2609">
        <v>0</v>
      </c>
      <c r="S2609">
        <v>0</v>
      </c>
      <c r="T2609">
        <v>0</v>
      </c>
      <c r="U2609">
        <v>19.690000000000001</v>
      </c>
      <c r="V2609">
        <v>124.71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3011510</v>
      </c>
      <c r="B2610">
        <v>1</v>
      </c>
      <c r="C2610" t="s">
        <v>75</v>
      </c>
      <c r="D2610" t="s">
        <v>97</v>
      </c>
      <c r="E2610" t="s">
        <v>221</v>
      </c>
      <c r="F2610" t="s">
        <v>7656</v>
      </c>
      <c r="G2610" t="s">
        <v>128</v>
      </c>
      <c r="H2610" t="s">
        <v>58</v>
      </c>
      <c r="I2610" t="s">
        <v>129</v>
      </c>
      <c r="J2610" t="s">
        <v>130</v>
      </c>
      <c r="K2610" t="s">
        <v>131</v>
      </c>
      <c r="L2610" t="s">
        <v>7657</v>
      </c>
      <c r="M2610" t="s">
        <v>7658</v>
      </c>
      <c r="N2610">
        <v>0.89600000000000002</v>
      </c>
      <c r="O2610">
        <v>23</v>
      </c>
      <c r="P2610">
        <v>409</v>
      </c>
      <c r="Q2610">
        <v>0</v>
      </c>
      <c r="R2610">
        <v>0</v>
      </c>
      <c r="S2610">
        <v>0</v>
      </c>
      <c r="T2610">
        <v>0</v>
      </c>
      <c r="U2610">
        <v>20.62</v>
      </c>
      <c r="V2610">
        <v>366.62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3012894</v>
      </c>
      <c r="B2611">
        <v>1</v>
      </c>
      <c r="C2611" t="s">
        <v>75</v>
      </c>
      <c r="D2611" t="s">
        <v>74</v>
      </c>
      <c r="E2611" t="s">
        <v>134</v>
      </c>
      <c r="F2611" t="s">
        <v>7659</v>
      </c>
      <c r="G2611" t="s">
        <v>128</v>
      </c>
      <c r="H2611" t="s">
        <v>58</v>
      </c>
      <c r="I2611" t="s">
        <v>129</v>
      </c>
      <c r="J2611" t="s">
        <v>130</v>
      </c>
      <c r="K2611" t="s">
        <v>131</v>
      </c>
      <c r="L2611" t="s">
        <v>7660</v>
      </c>
      <c r="M2611" t="s">
        <v>7661</v>
      </c>
      <c r="N2611">
        <v>0.183</v>
      </c>
      <c r="O2611">
        <v>134</v>
      </c>
      <c r="P2611">
        <v>8054</v>
      </c>
      <c r="Q2611">
        <v>0</v>
      </c>
      <c r="R2611">
        <v>0</v>
      </c>
      <c r="S2611">
        <v>0</v>
      </c>
      <c r="T2611">
        <v>0</v>
      </c>
      <c r="U2611">
        <v>24.53</v>
      </c>
      <c r="V2611">
        <v>1474.33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3010759</v>
      </c>
      <c r="B2612">
        <v>1</v>
      </c>
      <c r="C2612" t="s">
        <v>75</v>
      </c>
      <c r="D2612" t="s">
        <v>97</v>
      </c>
      <c r="E2612" t="s">
        <v>153</v>
      </c>
      <c r="F2612" t="s">
        <v>7662</v>
      </c>
      <c r="G2612" t="s">
        <v>128</v>
      </c>
      <c r="H2612" t="s">
        <v>58</v>
      </c>
      <c r="I2612" t="s">
        <v>129</v>
      </c>
      <c r="J2612" t="s">
        <v>130</v>
      </c>
      <c r="K2612" t="s">
        <v>131</v>
      </c>
      <c r="L2612" t="s">
        <v>7663</v>
      </c>
      <c r="M2612" t="s">
        <v>7664</v>
      </c>
      <c r="N2612">
        <v>7.3490000000000002</v>
      </c>
      <c r="O2612">
        <v>1</v>
      </c>
      <c r="P2612">
        <v>241</v>
      </c>
      <c r="Q2612">
        <v>0</v>
      </c>
      <c r="R2612">
        <v>0</v>
      </c>
      <c r="S2612">
        <v>0</v>
      </c>
      <c r="T2612">
        <v>0</v>
      </c>
      <c r="U2612">
        <v>7.35</v>
      </c>
      <c r="V2612">
        <v>1770.99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3010751</v>
      </c>
      <c r="B2613">
        <v>1</v>
      </c>
      <c r="C2613" t="s">
        <v>75</v>
      </c>
      <c r="D2613" t="s">
        <v>81</v>
      </c>
      <c r="E2613" t="s">
        <v>140</v>
      </c>
      <c r="F2613" t="s">
        <v>202</v>
      </c>
      <c r="G2613" t="s">
        <v>142</v>
      </c>
      <c r="H2613" t="s">
        <v>61</v>
      </c>
      <c r="I2613" t="s">
        <v>129</v>
      </c>
      <c r="J2613" t="s">
        <v>130</v>
      </c>
      <c r="K2613" t="s">
        <v>131</v>
      </c>
      <c r="L2613" t="s">
        <v>7665</v>
      </c>
      <c r="M2613" t="s">
        <v>7666</v>
      </c>
      <c r="N2613">
        <v>0.626</v>
      </c>
      <c r="O2613">
        <v>0</v>
      </c>
      <c r="P2613">
        <v>32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20.02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3008122</v>
      </c>
      <c r="B2614">
        <v>1</v>
      </c>
      <c r="C2614" t="s">
        <v>106</v>
      </c>
      <c r="D2614" t="s">
        <v>119</v>
      </c>
      <c r="E2614" t="s">
        <v>153</v>
      </c>
      <c r="F2614" t="s">
        <v>7667</v>
      </c>
      <c r="G2614" t="s">
        <v>181</v>
      </c>
      <c r="H2614" t="s">
        <v>58</v>
      </c>
      <c r="I2614" t="s">
        <v>129</v>
      </c>
      <c r="J2614" t="s">
        <v>130</v>
      </c>
      <c r="K2614" t="s">
        <v>137</v>
      </c>
      <c r="L2614" t="s">
        <v>7668</v>
      </c>
      <c r="M2614" t="s">
        <v>7669</v>
      </c>
      <c r="N2614">
        <v>1.726</v>
      </c>
      <c r="O2614">
        <v>0</v>
      </c>
      <c r="P2614">
        <v>0</v>
      </c>
      <c r="Q2614">
        <v>0</v>
      </c>
      <c r="R2614">
        <v>0</v>
      </c>
      <c r="S2614">
        <v>1</v>
      </c>
      <c r="T2614">
        <v>100</v>
      </c>
      <c r="U2614">
        <v>0</v>
      </c>
      <c r="V2614">
        <v>0</v>
      </c>
      <c r="W2614">
        <v>0</v>
      </c>
      <c r="X2614">
        <v>0</v>
      </c>
      <c r="Y2614">
        <v>1.73</v>
      </c>
      <c r="Z2614">
        <v>172.58</v>
      </c>
    </row>
    <row r="2615" spans="1:26" x14ac:dyDescent="0.3">
      <c r="A2615">
        <v>3010606</v>
      </c>
      <c r="B2615">
        <v>1</v>
      </c>
      <c r="C2615" t="s">
        <v>75</v>
      </c>
      <c r="D2615" t="s">
        <v>103</v>
      </c>
      <c r="E2615" t="s">
        <v>169</v>
      </c>
      <c r="F2615" t="s">
        <v>7670</v>
      </c>
      <c r="G2615" t="s">
        <v>142</v>
      </c>
      <c r="H2615" t="s">
        <v>61</v>
      </c>
      <c r="I2615" t="s">
        <v>129</v>
      </c>
      <c r="J2615" t="s">
        <v>130</v>
      </c>
      <c r="K2615" t="s">
        <v>131</v>
      </c>
      <c r="L2615" t="s">
        <v>7671</v>
      </c>
      <c r="M2615" t="s">
        <v>7672</v>
      </c>
      <c r="N2615">
        <v>1.226</v>
      </c>
      <c r="O2615">
        <v>0</v>
      </c>
      <c r="P2615">
        <v>255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312.7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3010676</v>
      </c>
      <c r="B2616">
        <v>1</v>
      </c>
      <c r="C2616" t="s">
        <v>75</v>
      </c>
      <c r="D2616" t="s">
        <v>100</v>
      </c>
      <c r="E2616" t="s">
        <v>145</v>
      </c>
      <c r="F2616" t="s">
        <v>7673</v>
      </c>
      <c r="G2616" t="s">
        <v>147</v>
      </c>
      <c r="H2616" t="s">
        <v>61</v>
      </c>
      <c r="I2616" t="s">
        <v>129</v>
      </c>
      <c r="J2616" t="s">
        <v>130</v>
      </c>
      <c r="K2616" t="s">
        <v>131</v>
      </c>
      <c r="L2616" t="s">
        <v>7674</v>
      </c>
      <c r="M2616" t="s">
        <v>7675</v>
      </c>
      <c r="N2616">
        <v>1.774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1.77</v>
      </c>
      <c r="W2616">
        <v>0</v>
      </c>
      <c r="X2616">
        <v>0</v>
      </c>
      <c r="Y2616">
        <v>0</v>
      </c>
      <c r="Z2616">
        <v>0</v>
      </c>
    </row>
    <row r="2617" spans="1:26" x14ac:dyDescent="0.3">
      <c r="A2617">
        <v>3012135</v>
      </c>
      <c r="B2617">
        <v>2</v>
      </c>
      <c r="C2617" t="s">
        <v>75</v>
      </c>
      <c r="D2617" t="s">
        <v>90</v>
      </c>
      <c r="E2617" t="s">
        <v>169</v>
      </c>
      <c r="F2617" t="s">
        <v>7676</v>
      </c>
      <c r="G2617" t="s">
        <v>142</v>
      </c>
      <c r="H2617" t="s">
        <v>61</v>
      </c>
      <c r="I2617" t="s">
        <v>129</v>
      </c>
      <c r="J2617" t="s">
        <v>130</v>
      </c>
      <c r="K2617" t="s">
        <v>131</v>
      </c>
      <c r="L2617" t="s">
        <v>6771</v>
      </c>
      <c r="M2617" t="s">
        <v>7677</v>
      </c>
      <c r="N2617">
        <v>0.63100000000000001</v>
      </c>
      <c r="O2617">
        <v>0</v>
      </c>
      <c r="P2617">
        <v>0</v>
      </c>
      <c r="Q2617">
        <v>0</v>
      </c>
      <c r="R2617">
        <v>228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143.83000000000001</v>
      </c>
      <c r="Y2617">
        <v>0</v>
      </c>
      <c r="Z2617">
        <v>0</v>
      </c>
    </row>
    <row r="2618" spans="1:26" x14ac:dyDescent="0.3">
      <c r="A2618">
        <v>3010749</v>
      </c>
      <c r="B2618">
        <v>1</v>
      </c>
      <c r="C2618" t="s">
        <v>106</v>
      </c>
      <c r="D2618" t="s">
        <v>116</v>
      </c>
      <c r="E2618" t="s">
        <v>145</v>
      </c>
      <c r="F2618" t="s">
        <v>7678</v>
      </c>
      <c r="G2618" t="s">
        <v>147</v>
      </c>
      <c r="H2618" t="s">
        <v>61</v>
      </c>
      <c r="I2618" t="s">
        <v>129</v>
      </c>
      <c r="J2618" t="s">
        <v>130</v>
      </c>
      <c r="K2618" t="s">
        <v>131</v>
      </c>
      <c r="L2618" t="s">
        <v>7679</v>
      </c>
      <c r="M2618" t="s">
        <v>7680</v>
      </c>
      <c r="N2618">
        <v>3.5529999999999999</v>
      </c>
      <c r="O2618">
        <v>0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3.55</v>
      </c>
      <c r="Y2618">
        <v>0</v>
      </c>
      <c r="Z2618">
        <v>0</v>
      </c>
    </row>
    <row r="2619" spans="1:26" x14ac:dyDescent="0.3">
      <c r="A2619">
        <v>3007159</v>
      </c>
      <c r="B2619">
        <v>1</v>
      </c>
      <c r="C2619" t="s">
        <v>106</v>
      </c>
      <c r="D2619" t="s">
        <v>114</v>
      </c>
      <c r="E2619" t="s">
        <v>140</v>
      </c>
      <c r="F2619" t="s">
        <v>7681</v>
      </c>
      <c r="G2619" t="s">
        <v>161</v>
      </c>
      <c r="H2619" t="s">
        <v>61</v>
      </c>
      <c r="I2619" t="s">
        <v>129</v>
      </c>
      <c r="J2619" t="s">
        <v>130</v>
      </c>
      <c r="K2619" t="s">
        <v>131</v>
      </c>
      <c r="L2619" t="s">
        <v>7682</v>
      </c>
      <c r="M2619" t="s">
        <v>7683</v>
      </c>
      <c r="N2619">
        <v>2.802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27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75.66</v>
      </c>
    </row>
    <row r="2620" spans="1:26" x14ac:dyDescent="0.3">
      <c r="A2620">
        <v>3011588</v>
      </c>
      <c r="B2620">
        <v>1</v>
      </c>
      <c r="C2620" t="s">
        <v>75</v>
      </c>
      <c r="D2620" t="s">
        <v>95</v>
      </c>
      <c r="E2620" t="s">
        <v>145</v>
      </c>
      <c r="F2620" t="s">
        <v>3812</v>
      </c>
      <c r="G2620" t="s">
        <v>206</v>
      </c>
      <c r="H2620" t="s">
        <v>61</v>
      </c>
      <c r="I2620" t="s">
        <v>129</v>
      </c>
      <c r="J2620" t="s">
        <v>130</v>
      </c>
      <c r="K2620" t="s">
        <v>131</v>
      </c>
      <c r="L2620" t="s">
        <v>7684</v>
      </c>
      <c r="M2620" t="s">
        <v>7685</v>
      </c>
      <c r="N2620">
        <v>1.8660000000000001</v>
      </c>
      <c r="O2620">
        <v>0</v>
      </c>
      <c r="P2620">
        <v>9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16.79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3012073</v>
      </c>
      <c r="B2621">
        <v>1</v>
      </c>
      <c r="C2621" t="s">
        <v>75</v>
      </c>
      <c r="D2621" t="s">
        <v>79</v>
      </c>
      <c r="E2621" t="s">
        <v>140</v>
      </c>
      <c r="F2621" t="s">
        <v>7686</v>
      </c>
      <c r="G2621" t="s">
        <v>142</v>
      </c>
      <c r="H2621" t="s">
        <v>61</v>
      </c>
      <c r="I2621" t="s">
        <v>129</v>
      </c>
      <c r="J2621" t="s">
        <v>130</v>
      </c>
      <c r="K2621" t="s">
        <v>131</v>
      </c>
      <c r="L2621" t="s">
        <v>7687</v>
      </c>
      <c r="M2621" t="s">
        <v>6212</v>
      </c>
      <c r="N2621">
        <v>0.90400000000000003</v>
      </c>
      <c r="O2621">
        <v>0</v>
      </c>
      <c r="P2621">
        <v>19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17.190000000000001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3003937</v>
      </c>
      <c r="B2622">
        <v>1</v>
      </c>
      <c r="C2622" t="s">
        <v>75</v>
      </c>
      <c r="D2622" t="s">
        <v>79</v>
      </c>
      <c r="E2622" t="s">
        <v>134</v>
      </c>
      <c r="F2622" t="s">
        <v>7688</v>
      </c>
      <c r="G2622" t="s">
        <v>128</v>
      </c>
      <c r="H2622" t="s">
        <v>58</v>
      </c>
      <c r="I2622" t="s">
        <v>129</v>
      </c>
      <c r="J2622" t="s">
        <v>130</v>
      </c>
      <c r="K2622" t="s">
        <v>131</v>
      </c>
      <c r="L2622" t="s">
        <v>7689</v>
      </c>
      <c r="M2622" t="s">
        <v>7690</v>
      </c>
      <c r="N2622">
        <v>0.316</v>
      </c>
      <c r="O2622">
        <v>56</v>
      </c>
      <c r="P2622">
        <v>268</v>
      </c>
      <c r="Q2622">
        <v>0</v>
      </c>
      <c r="R2622">
        <v>0</v>
      </c>
      <c r="S2622">
        <v>1</v>
      </c>
      <c r="T2622">
        <v>20</v>
      </c>
      <c r="U2622">
        <v>17.72</v>
      </c>
      <c r="V2622">
        <v>84.79</v>
      </c>
      <c r="W2622">
        <v>0</v>
      </c>
      <c r="X2622">
        <v>0</v>
      </c>
      <c r="Y2622">
        <v>0.32</v>
      </c>
      <c r="Z2622">
        <v>6.33</v>
      </c>
    </row>
    <row r="2623" spans="1:26" x14ac:dyDescent="0.3">
      <c r="A2623">
        <v>3010711</v>
      </c>
      <c r="B2623">
        <v>1</v>
      </c>
      <c r="C2623" t="s">
        <v>75</v>
      </c>
      <c r="D2623" t="s">
        <v>83</v>
      </c>
      <c r="E2623" t="s">
        <v>221</v>
      </c>
      <c r="F2623" t="s">
        <v>4509</v>
      </c>
      <c r="G2623" t="s">
        <v>128</v>
      </c>
      <c r="H2623" t="s">
        <v>58</v>
      </c>
      <c r="I2623" t="s">
        <v>129</v>
      </c>
      <c r="J2623" t="s">
        <v>130</v>
      </c>
      <c r="K2623" t="s">
        <v>131</v>
      </c>
      <c r="L2623" t="s">
        <v>7691</v>
      </c>
      <c r="M2623" t="s">
        <v>7692</v>
      </c>
      <c r="N2623">
        <v>0.2</v>
      </c>
      <c r="O2623">
        <v>0</v>
      </c>
      <c r="P2623">
        <v>0</v>
      </c>
      <c r="Q2623">
        <v>8</v>
      </c>
      <c r="R2623">
        <v>2033</v>
      </c>
      <c r="S2623">
        <v>0</v>
      </c>
      <c r="T2623">
        <v>0</v>
      </c>
      <c r="U2623">
        <v>0</v>
      </c>
      <c r="V2623">
        <v>0</v>
      </c>
      <c r="W2623">
        <v>1.6</v>
      </c>
      <c r="X2623">
        <v>406.04</v>
      </c>
      <c r="Y2623">
        <v>0</v>
      </c>
      <c r="Z2623">
        <v>0</v>
      </c>
    </row>
    <row r="2624" spans="1:26" x14ac:dyDescent="0.3">
      <c r="A2624">
        <v>3010761</v>
      </c>
      <c r="B2624">
        <v>1</v>
      </c>
      <c r="C2624" t="s">
        <v>75</v>
      </c>
      <c r="D2624" t="s">
        <v>103</v>
      </c>
      <c r="E2624" t="s">
        <v>221</v>
      </c>
      <c r="F2624" t="s">
        <v>7693</v>
      </c>
      <c r="G2624" t="s">
        <v>128</v>
      </c>
      <c r="H2624" t="s">
        <v>58</v>
      </c>
      <c r="I2624" t="s">
        <v>129</v>
      </c>
      <c r="J2624" t="s">
        <v>130</v>
      </c>
      <c r="K2624" t="s">
        <v>131</v>
      </c>
      <c r="L2624" t="s">
        <v>7694</v>
      </c>
      <c r="M2624" t="s">
        <v>7695</v>
      </c>
      <c r="N2624">
        <v>4.16</v>
      </c>
      <c r="O2624">
        <v>20</v>
      </c>
      <c r="P2624">
        <v>146</v>
      </c>
      <c r="Q2624">
        <v>0</v>
      </c>
      <c r="R2624">
        <v>0</v>
      </c>
      <c r="S2624">
        <v>0</v>
      </c>
      <c r="T2624">
        <v>0</v>
      </c>
      <c r="U2624">
        <v>83.21</v>
      </c>
      <c r="V2624">
        <v>607.41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3010724</v>
      </c>
      <c r="B2625">
        <v>1</v>
      </c>
      <c r="C2625" t="s">
        <v>75</v>
      </c>
      <c r="D2625" t="s">
        <v>92</v>
      </c>
      <c r="E2625" t="s">
        <v>140</v>
      </c>
      <c r="F2625" t="s">
        <v>7696</v>
      </c>
      <c r="G2625" t="s">
        <v>142</v>
      </c>
      <c r="H2625" t="s">
        <v>61</v>
      </c>
      <c r="I2625" t="s">
        <v>129</v>
      </c>
      <c r="J2625" t="s">
        <v>130</v>
      </c>
      <c r="K2625" t="s">
        <v>131</v>
      </c>
      <c r="L2625" t="s">
        <v>7697</v>
      </c>
      <c r="M2625" t="s">
        <v>7698</v>
      </c>
      <c r="N2625">
        <v>0.999</v>
      </c>
      <c r="O2625">
        <v>0</v>
      </c>
      <c r="P2625">
        <v>48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47.94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3012864</v>
      </c>
      <c r="B2626">
        <v>1</v>
      </c>
      <c r="C2626" t="s">
        <v>106</v>
      </c>
      <c r="D2626" t="s">
        <v>120</v>
      </c>
      <c r="E2626" t="s">
        <v>169</v>
      </c>
      <c r="F2626" t="s">
        <v>7699</v>
      </c>
      <c r="G2626" t="s">
        <v>161</v>
      </c>
      <c r="H2626" t="s">
        <v>61</v>
      </c>
      <c r="I2626" t="s">
        <v>129</v>
      </c>
      <c r="J2626" t="s">
        <v>130</v>
      </c>
      <c r="K2626" t="s">
        <v>131</v>
      </c>
      <c r="L2626" t="s">
        <v>7700</v>
      </c>
      <c r="M2626" t="s">
        <v>7701</v>
      </c>
      <c r="N2626">
        <v>0.73099999999999998</v>
      </c>
      <c r="O2626">
        <v>0</v>
      </c>
      <c r="P2626">
        <v>66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48.26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3012028</v>
      </c>
      <c r="B2627">
        <v>1</v>
      </c>
      <c r="C2627" t="s">
        <v>75</v>
      </c>
      <c r="D2627" t="s">
        <v>100</v>
      </c>
      <c r="E2627" t="s">
        <v>140</v>
      </c>
      <c r="F2627" t="s">
        <v>7702</v>
      </c>
      <c r="G2627" t="s">
        <v>378</v>
      </c>
      <c r="H2627" t="s">
        <v>61</v>
      </c>
      <c r="I2627" t="s">
        <v>129</v>
      </c>
      <c r="J2627" t="s">
        <v>59</v>
      </c>
      <c r="K2627" t="s">
        <v>131</v>
      </c>
      <c r="L2627" t="s">
        <v>7703</v>
      </c>
      <c r="M2627" t="s">
        <v>7704</v>
      </c>
      <c r="N2627">
        <v>3.8540000000000001</v>
      </c>
      <c r="O2627">
        <v>0</v>
      </c>
      <c r="P2627">
        <v>44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169.58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3010798</v>
      </c>
      <c r="B2628">
        <v>1</v>
      </c>
      <c r="C2628" t="s">
        <v>75</v>
      </c>
      <c r="D2628" t="s">
        <v>104</v>
      </c>
      <c r="E2628" t="s">
        <v>221</v>
      </c>
      <c r="F2628" t="s">
        <v>7705</v>
      </c>
      <c r="G2628" t="s">
        <v>128</v>
      </c>
      <c r="H2628" t="s">
        <v>58</v>
      </c>
      <c r="I2628" t="s">
        <v>129</v>
      </c>
      <c r="J2628" t="s">
        <v>130</v>
      </c>
      <c r="K2628" t="s">
        <v>131</v>
      </c>
      <c r="L2628" t="s">
        <v>7706</v>
      </c>
      <c r="M2628" t="s">
        <v>7707</v>
      </c>
      <c r="N2628">
        <v>0.80600000000000005</v>
      </c>
      <c r="O2628">
        <v>16</v>
      </c>
      <c r="P2628">
        <v>5432</v>
      </c>
      <c r="Q2628">
        <v>0</v>
      </c>
      <c r="R2628">
        <v>0</v>
      </c>
      <c r="S2628">
        <v>0</v>
      </c>
      <c r="T2628">
        <v>0</v>
      </c>
      <c r="U2628">
        <v>12.9</v>
      </c>
      <c r="V2628">
        <v>4380.3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3010696</v>
      </c>
      <c r="B2629">
        <v>1</v>
      </c>
      <c r="C2629" t="s">
        <v>106</v>
      </c>
      <c r="D2629" t="s">
        <v>117</v>
      </c>
      <c r="E2629" t="s">
        <v>221</v>
      </c>
      <c r="F2629" t="s">
        <v>7708</v>
      </c>
      <c r="G2629" t="s">
        <v>128</v>
      </c>
      <c r="H2629" t="s">
        <v>58</v>
      </c>
      <c r="I2629" t="s">
        <v>129</v>
      </c>
      <c r="J2629" t="s">
        <v>130</v>
      </c>
      <c r="K2629" t="s">
        <v>131</v>
      </c>
      <c r="L2629" t="s">
        <v>7205</v>
      </c>
      <c r="M2629" t="s">
        <v>7709</v>
      </c>
      <c r="N2629">
        <v>0.20200000000000001</v>
      </c>
      <c r="O2629">
        <v>32</v>
      </c>
      <c r="P2629">
        <v>54</v>
      </c>
      <c r="Q2629">
        <v>0</v>
      </c>
      <c r="R2629">
        <v>0</v>
      </c>
      <c r="S2629">
        <v>0</v>
      </c>
      <c r="T2629">
        <v>0</v>
      </c>
      <c r="U2629">
        <v>6.46</v>
      </c>
      <c r="V2629">
        <v>10.91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3002414</v>
      </c>
      <c r="B2630">
        <v>1</v>
      </c>
      <c r="C2630" t="s">
        <v>75</v>
      </c>
      <c r="D2630" t="s">
        <v>81</v>
      </c>
      <c r="E2630" t="s">
        <v>153</v>
      </c>
      <c r="F2630" t="s">
        <v>7710</v>
      </c>
      <c r="G2630" t="s">
        <v>374</v>
      </c>
      <c r="H2630" t="s">
        <v>58</v>
      </c>
      <c r="I2630" t="s">
        <v>129</v>
      </c>
      <c r="J2630" t="s">
        <v>130</v>
      </c>
      <c r="K2630" t="s">
        <v>137</v>
      </c>
      <c r="L2630" t="s">
        <v>7711</v>
      </c>
      <c r="M2630" t="s">
        <v>7712</v>
      </c>
      <c r="N2630">
        <v>0.22800000000000001</v>
      </c>
      <c r="O2630">
        <v>0</v>
      </c>
      <c r="P2630">
        <v>1045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238.32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3010718</v>
      </c>
      <c r="B2631">
        <v>1</v>
      </c>
      <c r="C2631" t="s">
        <v>106</v>
      </c>
      <c r="D2631" t="s">
        <v>115</v>
      </c>
      <c r="E2631" t="s">
        <v>126</v>
      </c>
      <c r="F2631" t="s">
        <v>5383</v>
      </c>
      <c r="G2631" t="s">
        <v>128</v>
      </c>
      <c r="H2631" t="s">
        <v>58</v>
      </c>
      <c r="I2631" t="s">
        <v>129</v>
      </c>
      <c r="J2631" t="s">
        <v>130</v>
      </c>
      <c r="K2631" t="s">
        <v>131</v>
      </c>
      <c r="L2631" t="s">
        <v>7713</v>
      </c>
      <c r="M2631" t="s">
        <v>7714</v>
      </c>
      <c r="N2631">
        <v>0.57599999999999996</v>
      </c>
      <c r="O2631">
        <v>42</v>
      </c>
      <c r="P2631">
        <v>9</v>
      </c>
      <c r="Q2631">
        <v>0</v>
      </c>
      <c r="R2631">
        <v>0</v>
      </c>
      <c r="S2631">
        <v>0</v>
      </c>
      <c r="T2631">
        <v>0</v>
      </c>
      <c r="U2631">
        <v>24.17</v>
      </c>
      <c r="V2631">
        <v>5.18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3011560</v>
      </c>
      <c r="B2632">
        <v>1</v>
      </c>
      <c r="C2632" t="s">
        <v>75</v>
      </c>
      <c r="D2632" t="s">
        <v>89</v>
      </c>
      <c r="E2632" t="s">
        <v>145</v>
      </c>
      <c r="F2632" t="s">
        <v>7715</v>
      </c>
      <c r="G2632" t="s">
        <v>206</v>
      </c>
      <c r="H2632" t="s">
        <v>61</v>
      </c>
      <c r="I2632" t="s">
        <v>129</v>
      </c>
      <c r="J2632" t="s">
        <v>130</v>
      </c>
      <c r="K2632" t="s">
        <v>131</v>
      </c>
      <c r="L2632" t="s">
        <v>7716</v>
      </c>
      <c r="M2632" t="s">
        <v>7717</v>
      </c>
      <c r="N2632">
        <v>3.048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3.05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3011573</v>
      </c>
      <c r="B2633">
        <v>1</v>
      </c>
      <c r="C2633" t="s">
        <v>75</v>
      </c>
      <c r="D2633" t="s">
        <v>83</v>
      </c>
      <c r="E2633" t="s">
        <v>221</v>
      </c>
      <c r="F2633" t="s">
        <v>3084</v>
      </c>
      <c r="G2633" t="s">
        <v>2109</v>
      </c>
      <c r="H2633" t="s">
        <v>58</v>
      </c>
      <c r="I2633" t="s">
        <v>129</v>
      </c>
      <c r="J2633" t="s">
        <v>130</v>
      </c>
      <c r="K2633" t="s">
        <v>131</v>
      </c>
      <c r="L2633" t="s">
        <v>7718</v>
      </c>
      <c r="M2633" t="s">
        <v>7719</v>
      </c>
      <c r="N2633">
        <v>4.274</v>
      </c>
      <c r="O2633">
        <v>0</v>
      </c>
      <c r="P2633">
        <v>0</v>
      </c>
      <c r="Q2633">
        <v>0</v>
      </c>
      <c r="R2633">
        <v>0</v>
      </c>
      <c r="S2633">
        <v>11</v>
      </c>
      <c r="T2633">
        <v>144</v>
      </c>
      <c r="U2633">
        <v>0</v>
      </c>
      <c r="V2633">
        <v>0</v>
      </c>
      <c r="W2633">
        <v>0</v>
      </c>
      <c r="X2633">
        <v>0</v>
      </c>
      <c r="Y2633">
        <v>47.02</v>
      </c>
      <c r="Z2633">
        <v>615.52</v>
      </c>
    </row>
    <row r="2634" spans="1:26" x14ac:dyDescent="0.3">
      <c r="A2634">
        <v>3010712</v>
      </c>
      <c r="B2634">
        <v>1</v>
      </c>
      <c r="C2634" t="s">
        <v>75</v>
      </c>
      <c r="D2634" t="s">
        <v>96</v>
      </c>
      <c r="E2634" t="s">
        <v>140</v>
      </c>
      <c r="F2634" t="s">
        <v>509</v>
      </c>
      <c r="G2634" t="s">
        <v>2201</v>
      </c>
      <c r="H2634" t="s">
        <v>61</v>
      </c>
      <c r="I2634" t="s">
        <v>129</v>
      </c>
      <c r="J2634" t="s">
        <v>130</v>
      </c>
      <c r="K2634" t="s">
        <v>131</v>
      </c>
      <c r="L2634" t="s">
        <v>7720</v>
      </c>
      <c r="M2634" t="s">
        <v>7721</v>
      </c>
      <c r="N2634">
        <v>2.113</v>
      </c>
      <c r="O2634">
        <v>0</v>
      </c>
      <c r="P2634">
        <v>103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217.65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3010697</v>
      </c>
      <c r="B2635">
        <v>1</v>
      </c>
      <c r="C2635" t="s">
        <v>106</v>
      </c>
      <c r="D2635" t="s">
        <v>117</v>
      </c>
      <c r="E2635" t="s">
        <v>169</v>
      </c>
      <c r="F2635" t="s">
        <v>7722</v>
      </c>
      <c r="G2635" t="s">
        <v>171</v>
      </c>
      <c r="H2635" t="s">
        <v>61</v>
      </c>
      <c r="I2635" t="s">
        <v>129</v>
      </c>
      <c r="J2635" t="s">
        <v>130</v>
      </c>
      <c r="K2635" t="s">
        <v>131</v>
      </c>
      <c r="L2635" t="s">
        <v>7723</v>
      </c>
      <c r="M2635" t="s">
        <v>7724</v>
      </c>
      <c r="N2635">
        <v>1.96</v>
      </c>
      <c r="O2635">
        <v>0</v>
      </c>
      <c r="P2635">
        <v>109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213.67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3006378</v>
      </c>
      <c r="B2636">
        <v>1</v>
      </c>
      <c r="C2636" t="s">
        <v>106</v>
      </c>
      <c r="D2636" t="s">
        <v>109</v>
      </c>
      <c r="E2636" t="s">
        <v>126</v>
      </c>
      <c r="F2636" t="s">
        <v>7725</v>
      </c>
      <c r="G2636" t="s">
        <v>192</v>
      </c>
      <c r="H2636" t="s">
        <v>58</v>
      </c>
      <c r="I2636" t="s">
        <v>129</v>
      </c>
      <c r="J2636" t="s">
        <v>130</v>
      </c>
      <c r="K2636" t="s">
        <v>137</v>
      </c>
      <c r="L2636" t="s">
        <v>7726</v>
      </c>
      <c r="M2636" t="s">
        <v>7727</v>
      </c>
      <c r="N2636">
        <v>3.1070000000000002</v>
      </c>
      <c r="O2636">
        <v>0</v>
      </c>
      <c r="P2636">
        <v>0</v>
      </c>
      <c r="Q2636">
        <v>0</v>
      </c>
      <c r="R2636">
        <v>375</v>
      </c>
      <c r="S2636">
        <v>1</v>
      </c>
      <c r="T2636">
        <v>404</v>
      </c>
      <c r="U2636">
        <v>0</v>
      </c>
      <c r="V2636">
        <v>0</v>
      </c>
      <c r="W2636">
        <v>0</v>
      </c>
      <c r="X2636">
        <v>1165.0999999999999</v>
      </c>
      <c r="Y2636">
        <v>3.11</v>
      </c>
      <c r="Z2636">
        <v>1255.21</v>
      </c>
    </row>
    <row r="2637" spans="1:26" x14ac:dyDescent="0.3">
      <c r="A2637">
        <v>3005142</v>
      </c>
      <c r="B2637">
        <v>1</v>
      </c>
      <c r="C2637" t="s">
        <v>106</v>
      </c>
      <c r="D2637" t="s">
        <v>109</v>
      </c>
      <c r="E2637" t="s">
        <v>153</v>
      </c>
      <c r="F2637" t="s">
        <v>7728</v>
      </c>
      <c r="G2637" t="s">
        <v>374</v>
      </c>
      <c r="H2637" t="s">
        <v>58</v>
      </c>
      <c r="I2637" t="s">
        <v>129</v>
      </c>
      <c r="J2637" t="s">
        <v>130</v>
      </c>
      <c r="K2637" t="s">
        <v>137</v>
      </c>
      <c r="L2637" t="s">
        <v>7729</v>
      </c>
      <c r="M2637" t="s">
        <v>7730</v>
      </c>
      <c r="N2637">
        <v>5.76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14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80.64</v>
      </c>
    </row>
    <row r="2638" spans="1:26" x14ac:dyDescent="0.3">
      <c r="A2638">
        <v>3010753</v>
      </c>
      <c r="B2638">
        <v>1</v>
      </c>
      <c r="C2638" t="s">
        <v>75</v>
      </c>
      <c r="D2638" t="s">
        <v>74</v>
      </c>
      <c r="E2638" t="s">
        <v>145</v>
      </c>
      <c r="F2638" t="s">
        <v>7731</v>
      </c>
      <c r="G2638" t="s">
        <v>206</v>
      </c>
      <c r="H2638" t="s">
        <v>61</v>
      </c>
      <c r="I2638" t="s">
        <v>129</v>
      </c>
      <c r="J2638" t="s">
        <v>130</v>
      </c>
      <c r="K2638" t="s">
        <v>131</v>
      </c>
      <c r="L2638" t="s">
        <v>7732</v>
      </c>
      <c r="M2638" t="s">
        <v>7733</v>
      </c>
      <c r="N2638">
        <v>2.0950000000000002</v>
      </c>
      <c r="O2638">
        <v>0</v>
      </c>
      <c r="P2638">
        <v>13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27.24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3012890</v>
      </c>
      <c r="B2639">
        <v>1</v>
      </c>
      <c r="C2639" t="s">
        <v>106</v>
      </c>
      <c r="D2639" t="s">
        <v>115</v>
      </c>
      <c r="E2639" t="s">
        <v>153</v>
      </c>
      <c r="F2639" t="s">
        <v>7734</v>
      </c>
      <c r="G2639" t="s">
        <v>128</v>
      </c>
      <c r="H2639" t="s">
        <v>58</v>
      </c>
      <c r="I2639" t="s">
        <v>129</v>
      </c>
      <c r="J2639" t="s">
        <v>130</v>
      </c>
      <c r="K2639" t="s">
        <v>131</v>
      </c>
      <c r="L2639" t="s">
        <v>7735</v>
      </c>
      <c r="M2639" t="s">
        <v>7736</v>
      </c>
      <c r="N2639">
        <v>1.304</v>
      </c>
      <c r="O2639">
        <v>0</v>
      </c>
      <c r="P2639">
        <v>1291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1683.12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3004538</v>
      </c>
      <c r="B2640">
        <v>1</v>
      </c>
      <c r="C2640" t="s">
        <v>75</v>
      </c>
      <c r="D2640" t="s">
        <v>103</v>
      </c>
      <c r="E2640" t="s">
        <v>134</v>
      </c>
      <c r="F2640" t="s">
        <v>7737</v>
      </c>
      <c r="G2640" t="s">
        <v>128</v>
      </c>
      <c r="H2640" t="s">
        <v>58</v>
      </c>
      <c r="I2640" t="s">
        <v>129</v>
      </c>
      <c r="J2640" t="s">
        <v>130</v>
      </c>
      <c r="K2640" t="s">
        <v>131</v>
      </c>
      <c r="L2640" t="s">
        <v>7738</v>
      </c>
      <c r="M2640" t="s">
        <v>7739</v>
      </c>
      <c r="N2640">
        <v>1.95</v>
      </c>
      <c r="O2640">
        <v>50</v>
      </c>
      <c r="P2640">
        <v>46</v>
      </c>
      <c r="Q2640">
        <v>0</v>
      </c>
      <c r="R2640">
        <v>0</v>
      </c>
      <c r="S2640">
        <v>0</v>
      </c>
      <c r="T2640">
        <v>0</v>
      </c>
      <c r="U2640">
        <v>97.49</v>
      </c>
      <c r="V2640">
        <v>89.69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3010108</v>
      </c>
      <c r="B2641">
        <v>1</v>
      </c>
      <c r="C2641" t="s">
        <v>75</v>
      </c>
      <c r="D2641" t="s">
        <v>94</v>
      </c>
      <c r="E2641" t="s">
        <v>153</v>
      </c>
      <c r="F2641" t="s">
        <v>7740</v>
      </c>
      <c r="G2641" t="s">
        <v>1443</v>
      </c>
      <c r="H2641" t="s">
        <v>58</v>
      </c>
      <c r="I2641" t="s">
        <v>129</v>
      </c>
      <c r="J2641" t="s">
        <v>130</v>
      </c>
      <c r="K2641" t="s">
        <v>131</v>
      </c>
      <c r="L2641" t="s">
        <v>7741</v>
      </c>
      <c r="M2641" t="s">
        <v>7742</v>
      </c>
      <c r="N2641">
        <v>8.5790000000000006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66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566.21</v>
      </c>
    </row>
    <row r="2642" spans="1:26" x14ac:dyDescent="0.3">
      <c r="A2642">
        <v>3010728</v>
      </c>
      <c r="B2642">
        <v>1</v>
      </c>
      <c r="C2642" t="s">
        <v>106</v>
      </c>
      <c r="D2642" t="s">
        <v>121</v>
      </c>
      <c r="E2642" t="s">
        <v>169</v>
      </c>
      <c r="F2642" t="s">
        <v>7743</v>
      </c>
      <c r="G2642" t="s">
        <v>171</v>
      </c>
      <c r="H2642" t="s">
        <v>61</v>
      </c>
      <c r="I2642" t="s">
        <v>129</v>
      </c>
      <c r="J2642" t="s">
        <v>130</v>
      </c>
      <c r="K2642" t="s">
        <v>131</v>
      </c>
      <c r="L2642" t="s">
        <v>7744</v>
      </c>
      <c r="M2642" t="s">
        <v>7745</v>
      </c>
      <c r="N2642">
        <v>1.8220000000000001</v>
      </c>
      <c r="O2642">
        <v>0</v>
      </c>
      <c r="P2642">
        <v>21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38.270000000000003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3011534</v>
      </c>
      <c r="B2643">
        <v>1</v>
      </c>
      <c r="C2643" t="s">
        <v>106</v>
      </c>
      <c r="D2643" t="s">
        <v>114</v>
      </c>
      <c r="E2643" t="s">
        <v>145</v>
      </c>
      <c r="F2643" t="s">
        <v>7746</v>
      </c>
      <c r="G2643" t="s">
        <v>256</v>
      </c>
      <c r="H2643" t="s">
        <v>61</v>
      </c>
      <c r="I2643" t="s">
        <v>129</v>
      </c>
      <c r="J2643" t="s">
        <v>130</v>
      </c>
      <c r="K2643" t="s">
        <v>131</v>
      </c>
      <c r="L2643" t="s">
        <v>7747</v>
      </c>
      <c r="M2643" t="s">
        <v>7748</v>
      </c>
      <c r="N2643">
        <v>1.141</v>
      </c>
      <c r="O2643">
        <v>0</v>
      </c>
      <c r="P2643">
        <v>0</v>
      </c>
      <c r="Q2643">
        <v>0</v>
      </c>
      <c r="R2643">
        <v>6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6.85</v>
      </c>
      <c r="Y2643">
        <v>0</v>
      </c>
      <c r="Z2643">
        <v>0</v>
      </c>
    </row>
    <row r="2644" spans="1:26" x14ac:dyDescent="0.3">
      <c r="A2644">
        <v>3012228</v>
      </c>
      <c r="B2644">
        <v>1</v>
      </c>
      <c r="C2644" t="s">
        <v>106</v>
      </c>
      <c r="D2644" t="s">
        <v>122</v>
      </c>
      <c r="E2644" t="s">
        <v>140</v>
      </c>
      <c r="F2644" t="s">
        <v>7749</v>
      </c>
      <c r="G2644" t="s">
        <v>142</v>
      </c>
      <c r="H2644" t="s">
        <v>61</v>
      </c>
      <c r="I2644" t="s">
        <v>129</v>
      </c>
      <c r="J2644" t="s">
        <v>130</v>
      </c>
      <c r="K2644" t="s">
        <v>131</v>
      </c>
      <c r="L2644" t="s">
        <v>7750</v>
      </c>
      <c r="M2644" t="s">
        <v>7751</v>
      </c>
      <c r="N2644">
        <v>3.5659999999999998</v>
      </c>
      <c r="O2644">
        <v>0</v>
      </c>
      <c r="P2644">
        <v>344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1226.78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3010740</v>
      </c>
      <c r="B2645">
        <v>1</v>
      </c>
      <c r="C2645" t="s">
        <v>75</v>
      </c>
      <c r="D2645" t="s">
        <v>97</v>
      </c>
      <c r="E2645" t="s">
        <v>140</v>
      </c>
      <c r="F2645" t="s">
        <v>7752</v>
      </c>
      <c r="G2645" t="s">
        <v>142</v>
      </c>
      <c r="H2645" t="s">
        <v>61</v>
      </c>
      <c r="I2645" t="s">
        <v>129</v>
      </c>
      <c r="J2645" t="s">
        <v>130</v>
      </c>
      <c r="K2645" t="s">
        <v>131</v>
      </c>
      <c r="L2645" t="s">
        <v>7753</v>
      </c>
      <c r="M2645" t="s">
        <v>7754</v>
      </c>
      <c r="N2645">
        <v>1.0509999999999999</v>
      </c>
      <c r="O2645">
        <v>0</v>
      </c>
      <c r="P2645">
        <v>121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127.19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3011541</v>
      </c>
      <c r="B2646">
        <v>1</v>
      </c>
      <c r="C2646" t="s">
        <v>75</v>
      </c>
      <c r="D2646" t="s">
        <v>89</v>
      </c>
      <c r="E2646" t="s">
        <v>145</v>
      </c>
      <c r="F2646" t="s">
        <v>7755</v>
      </c>
      <c r="G2646" t="s">
        <v>206</v>
      </c>
      <c r="H2646" t="s">
        <v>61</v>
      </c>
      <c r="I2646" t="s">
        <v>129</v>
      </c>
      <c r="J2646" t="s">
        <v>130</v>
      </c>
      <c r="K2646" t="s">
        <v>131</v>
      </c>
      <c r="L2646" t="s">
        <v>7756</v>
      </c>
      <c r="M2646" t="s">
        <v>7757</v>
      </c>
      <c r="N2646">
        <v>2.5369999999999999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2.54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3010706</v>
      </c>
      <c r="B2647">
        <v>1</v>
      </c>
      <c r="C2647" t="s">
        <v>106</v>
      </c>
      <c r="D2647" t="s">
        <v>115</v>
      </c>
      <c r="E2647" t="s">
        <v>145</v>
      </c>
      <c r="F2647" t="s">
        <v>7758</v>
      </c>
      <c r="G2647" t="s">
        <v>147</v>
      </c>
      <c r="H2647" t="s">
        <v>61</v>
      </c>
      <c r="I2647" t="s">
        <v>129</v>
      </c>
      <c r="J2647" t="s">
        <v>130</v>
      </c>
      <c r="K2647" t="s">
        <v>131</v>
      </c>
      <c r="L2647" t="s">
        <v>7759</v>
      </c>
      <c r="M2647" t="s">
        <v>7760</v>
      </c>
      <c r="N2647">
        <v>1.7689999999999999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1.77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3011525</v>
      </c>
      <c r="B2648">
        <v>1</v>
      </c>
      <c r="C2648" t="s">
        <v>75</v>
      </c>
      <c r="D2648" t="s">
        <v>83</v>
      </c>
      <c r="E2648" t="s">
        <v>153</v>
      </c>
      <c r="F2648" t="s">
        <v>7761</v>
      </c>
      <c r="G2648" t="s">
        <v>196</v>
      </c>
      <c r="H2648" t="s">
        <v>58</v>
      </c>
      <c r="I2648" t="s">
        <v>129</v>
      </c>
      <c r="J2648" t="s">
        <v>130</v>
      </c>
      <c r="K2648" t="s">
        <v>131</v>
      </c>
      <c r="L2648" t="s">
        <v>7762</v>
      </c>
      <c r="M2648" t="s">
        <v>3830</v>
      </c>
      <c r="N2648">
        <v>4.7530000000000001</v>
      </c>
      <c r="O2648">
        <v>0</v>
      </c>
      <c r="P2648">
        <v>0</v>
      </c>
      <c r="Q2648">
        <v>0</v>
      </c>
      <c r="R2648">
        <v>57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270.91000000000003</v>
      </c>
      <c r="Y2648">
        <v>0</v>
      </c>
      <c r="Z2648">
        <v>0</v>
      </c>
    </row>
    <row r="2649" spans="1:26" x14ac:dyDescent="0.3">
      <c r="A2649">
        <v>3010768</v>
      </c>
      <c r="B2649">
        <v>1</v>
      </c>
      <c r="C2649" t="s">
        <v>75</v>
      </c>
      <c r="D2649" t="s">
        <v>84</v>
      </c>
      <c r="E2649" t="s">
        <v>126</v>
      </c>
      <c r="F2649" t="s">
        <v>7763</v>
      </c>
      <c r="G2649" t="s">
        <v>128</v>
      </c>
      <c r="H2649" t="s">
        <v>58</v>
      </c>
      <c r="I2649" t="s">
        <v>129</v>
      </c>
      <c r="J2649" t="s">
        <v>130</v>
      </c>
      <c r="K2649" t="s">
        <v>131</v>
      </c>
      <c r="L2649" t="s">
        <v>7764</v>
      </c>
      <c r="M2649" t="s">
        <v>7765</v>
      </c>
      <c r="N2649">
        <v>0.28399999999999997</v>
      </c>
      <c r="O2649">
        <v>3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0.85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3010705</v>
      </c>
      <c r="B2650">
        <v>1</v>
      </c>
      <c r="C2650" t="s">
        <v>75</v>
      </c>
      <c r="D2650" t="s">
        <v>102</v>
      </c>
      <c r="E2650" t="s">
        <v>145</v>
      </c>
      <c r="F2650" t="s">
        <v>7766</v>
      </c>
      <c r="G2650" t="s">
        <v>256</v>
      </c>
      <c r="H2650" t="s">
        <v>61</v>
      </c>
      <c r="I2650" t="s">
        <v>129</v>
      </c>
      <c r="J2650" t="s">
        <v>130</v>
      </c>
      <c r="K2650" t="s">
        <v>131</v>
      </c>
      <c r="L2650" t="s">
        <v>7767</v>
      </c>
      <c r="M2650" t="s">
        <v>7768</v>
      </c>
      <c r="N2650">
        <v>1.7330000000000001</v>
      </c>
      <c r="O2650">
        <v>0</v>
      </c>
      <c r="P2650">
        <v>1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1.73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3011538</v>
      </c>
      <c r="B2651">
        <v>1</v>
      </c>
      <c r="C2651" t="s">
        <v>75</v>
      </c>
      <c r="D2651" t="s">
        <v>77</v>
      </c>
      <c r="E2651" t="s">
        <v>145</v>
      </c>
      <c r="F2651" t="s">
        <v>7769</v>
      </c>
      <c r="G2651" t="s">
        <v>206</v>
      </c>
      <c r="H2651" t="s">
        <v>61</v>
      </c>
      <c r="I2651" t="s">
        <v>129</v>
      </c>
      <c r="J2651" t="s">
        <v>130</v>
      </c>
      <c r="K2651" t="s">
        <v>131</v>
      </c>
      <c r="L2651" t="s">
        <v>7770</v>
      </c>
      <c r="M2651" t="s">
        <v>7771</v>
      </c>
      <c r="N2651">
        <v>5.1440000000000001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5.14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3010653</v>
      </c>
      <c r="B2652">
        <v>1</v>
      </c>
      <c r="C2652" t="s">
        <v>75</v>
      </c>
      <c r="D2652" t="s">
        <v>92</v>
      </c>
      <c r="E2652" t="s">
        <v>140</v>
      </c>
      <c r="F2652" t="s">
        <v>7772</v>
      </c>
      <c r="G2652" t="s">
        <v>142</v>
      </c>
      <c r="H2652" t="s">
        <v>61</v>
      </c>
      <c r="I2652" t="s">
        <v>129</v>
      </c>
      <c r="J2652" t="s">
        <v>130</v>
      </c>
      <c r="K2652" t="s">
        <v>131</v>
      </c>
      <c r="L2652" t="s">
        <v>7773</v>
      </c>
      <c r="M2652" t="s">
        <v>7774</v>
      </c>
      <c r="N2652">
        <v>1.8660000000000001</v>
      </c>
      <c r="O2652">
        <v>0</v>
      </c>
      <c r="P2652">
        <v>6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11.19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3010618</v>
      </c>
      <c r="B2653">
        <v>1</v>
      </c>
      <c r="C2653" t="s">
        <v>75</v>
      </c>
      <c r="D2653" t="s">
        <v>77</v>
      </c>
      <c r="E2653" t="s">
        <v>145</v>
      </c>
      <c r="F2653" t="s">
        <v>7775</v>
      </c>
      <c r="G2653" t="s">
        <v>147</v>
      </c>
      <c r="H2653" t="s">
        <v>61</v>
      </c>
      <c r="I2653" t="s">
        <v>129</v>
      </c>
      <c r="J2653" t="s">
        <v>130</v>
      </c>
      <c r="K2653" t="s">
        <v>131</v>
      </c>
      <c r="L2653" t="s">
        <v>7776</v>
      </c>
      <c r="M2653" t="s">
        <v>7777</v>
      </c>
      <c r="N2653">
        <v>3.395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3.4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3011117</v>
      </c>
      <c r="B2654">
        <v>1</v>
      </c>
      <c r="C2654" t="s">
        <v>75</v>
      </c>
      <c r="D2654" t="s">
        <v>85</v>
      </c>
      <c r="E2654" t="s">
        <v>145</v>
      </c>
      <c r="F2654" t="s">
        <v>7778</v>
      </c>
      <c r="G2654" t="s">
        <v>206</v>
      </c>
      <c r="H2654" t="s">
        <v>61</v>
      </c>
      <c r="I2654" t="s">
        <v>129</v>
      </c>
      <c r="J2654" t="s">
        <v>130</v>
      </c>
      <c r="K2654" t="s">
        <v>131</v>
      </c>
      <c r="L2654" t="s">
        <v>7779</v>
      </c>
      <c r="M2654" t="s">
        <v>7780</v>
      </c>
      <c r="N2654">
        <v>6.4080000000000004</v>
      </c>
      <c r="O2654">
        <v>0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6.41</v>
      </c>
      <c r="Y2654">
        <v>0</v>
      </c>
      <c r="Z2654">
        <v>0</v>
      </c>
    </row>
    <row r="2655" spans="1:26" x14ac:dyDescent="0.3">
      <c r="A2655">
        <v>3010628</v>
      </c>
      <c r="B2655">
        <v>1</v>
      </c>
      <c r="C2655" t="s">
        <v>75</v>
      </c>
      <c r="D2655" t="s">
        <v>89</v>
      </c>
      <c r="E2655" t="s">
        <v>140</v>
      </c>
      <c r="F2655" t="s">
        <v>7781</v>
      </c>
      <c r="G2655" t="s">
        <v>161</v>
      </c>
      <c r="H2655" t="s">
        <v>61</v>
      </c>
      <c r="I2655" t="s">
        <v>129</v>
      </c>
      <c r="J2655" t="s">
        <v>130</v>
      </c>
      <c r="K2655" t="s">
        <v>131</v>
      </c>
      <c r="L2655" t="s">
        <v>7782</v>
      </c>
      <c r="M2655" t="s">
        <v>7783</v>
      </c>
      <c r="N2655">
        <v>2.4670000000000001</v>
      </c>
      <c r="O2655">
        <v>0</v>
      </c>
      <c r="P2655">
        <v>181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446.53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3006224</v>
      </c>
      <c r="B2656">
        <v>1</v>
      </c>
      <c r="C2656" t="s">
        <v>106</v>
      </c>
      <c r="D2656" t="s">
        <v>114</v>
      </c>
      <c r="E2656" t="s">
        <v>140</v>
      </c>
      <c r="F2656" t="s">
        <v>7784</v>
      </c>
      <c r="G2656" t="s">
        <v>142</v>
      </c>
      <c r="H2656" t="s">
        <v>61</v>
      </c>
      <c r="I2656" t="s">
        <v>129</v>
      </c>
      <c r="J2656" t="s">
        <v>130</v>
      </c>
      <c r="K2656" t="s">
        <v>131</v>
      </c>
      <c r="L2656" t="s">
        <v>7785</v>
      </c>
      <c r="M2656" t="s">
        <v>7786</v>
      </c>
      <c r="N2656">
        <v>2.7810000000000001</v>
      </c>
      <c r="O2656">
        <v>0</v>
      </c>
      <c r="P2656">
        <v>0</v>
      </c>
      <c r="Q2656">
        <v>0</v>
      </c>
      <c r="R2656">
        <v>84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233.56</v>
      </c>
      <c r="Y2656">
        <v>0</v>
      </c>
      <c r="Z2656">
        <v>0</v>
      </c>
    </row>
    <row r="2657" spans="1:26" x14ac:dyDescent="0.3">
      <c r="A2657">
        <v>3010806</v>
      </c>
      <c r="B2657">
        <v>1</v>
      </c>
      <c r="C2657" t="s">
        <v>106</v>
      </c>
      <c r="D2657" t="s">
        <v>108</v>
      </c>
      <c r="E2657" t="s">
        <v>140</v>
      </c>
      <c r="F2657" t="s">
        <v>7787</v>
      </c>
      <c r="G2657" t="s">
        <v>142</v>
      </c>
      <c r="H2657" t="s">
        <v>61</v>
      </c>
      <c r="I2657" t="s">
        <v>129</v>
      </c>
      <c r="J2657" t="s">
        <v>130</v>
      </c>
      <c r="K2657" t="s">
        <v>131</v>
      </c>
      <c r="L2657" t="s">
        <v>7788</v>
      </c>
      <c r="M2657" t="s">
        <v>7789</v>
      </c>
      <c r="N2657">
        <v>1.3560000000000001</v>
      </c>
      <c r="O2657">
        <v>0</v>
      </c>
      <c r="P2657">
        <v>24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32.549999999999997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3010640</v>
      </c>
      <c r="B2658">
        <v>1</v>
      </c>
      <c r="C2658" t="s">
        <v>75</v>
      </c>
      <c r="D2658" t="s">
        <v>99</v>
      </c>
      <c r="E2658" t="s">
        <v>145</v>
      </c>
      <c r="F2658" t="s">
        <v>7790</v>
      </c>
      <c r="G2658" t="s">
        <v>256</v>
      </c>
      <c r="H2658" t="s">
        <v>61</v>
      </c>
      <c r="I2658" t="s">
        <v>129</v>
      </c>
      <c r="J2658" t="s">
        <v>130</v>
      </c>
      <c r="K2658" t="s">
        <v>131</v>
      </c>
      <c r="L2658" t="s">
        <v>7791</v>
      </c>
      <c r="M2658" t="s">
        <v>7792</v>
      </c>
      <c r="N2658">
        <v>1.5589999999999999</v>
      </c>
      <c r="O2658">
        <v>0</v>
      </c>
      <c r="P2658">
        <v>2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3.12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3012241</v>
      </c>
      <c r="B2659">
        <v>1</v>
      </c>
      <c r="C2659" t="s">
        <v>75</v>
      </c>
      <c r="D2659" t="s">
        <v>82</v>
      </c>
      <c r="E2659" t="s">
        <v>169</v>
      </c>
      <c r="F2659" t="s">
        <v>6059</v>
      </c>
      <c r="G2659" t="s">
        <v>161</v>
      </c>
      <c r="H2659" t="s">
        <v>61</v>
      </c>
      <c r="I2659" t="s">
        <v>129</v>
      </c>
      <c r="J2659" t="s">
        <v>130</v>
      </c>
      <c r="K2659" t="s">
        <v>131</v>
      </c>
      <c r="L2659" t="s">
        <v>7793</v>
      </c>
      <c r="M2659" t="s">
        <v>7794</v>
      </c>
      <c r="N2659">
        <v>0.36399999999999999</v>
      </c>
      <c r="O2659">
        <v>0</v>
      </c>
      <c r="P2659">
        <v>537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195.56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3012257</v>
      </c>
      <c r="B2660">
        <v>1</v>
      </c>
      <c r="C2660" t="s">
        <v>106</v>
      </c>
      <c r="D2660" t="s">
        <v>109</v>
      </c>
      <c r="E2660" t="s">
        <v>126</v>
      </c>
      <c r="F2660" t="s">
        <v>7795</v>
      </c>
      <c r="G2660" t="s">
        <v>128</v>
      </c>
      <c r="H2660" t="s">
        <v>58</v>
      </c>
      <c r="I2660" t="s">
        <v>129</v>
      </c>
      <c r="J2660" t="s">
        <v>130</v>
      </c>
      <c r="K2660" t="s">
        <v>131</v>
      </c>
      <c r="L2660" t="s">
        <v>7796</v>
      </c>
      <c r="M2660" t="s">
        <v>7797</v>
      </c>
      <c r="N2660">
        <v>0.95499999999999996</v>
      </c>
      <c r="O2660">
        <v>0</v>
      </c>
      <c r="P2660">
        <v>0</v>
      </c>
      <c r="Q2660">
        <v>0</v>
      </c>
      <c r="R2660">
        <v>0</v>
      </c>
      <c r="S2660">
        <v>9</v>
      </c>
      <c r="T2660">
        <v>312</v>
      </c>
      <c r="U2660">
        <v>0</v>
      </c>
      <c r="V2660">
        <v>0</v>
      </c>
      <c r="W2660">
        <v>0</v>
      </c>
      <c r="X2660">
        <v>0</v>
      </c>
      <c r="Y2660">
        <v>8.6</v>
      </c>
      <c r="Z2660">
        <v>298.10000000000002</v>
      </c>
    </row>
    <row r="2661" spans="1:26" x14ac:dyDescent="0.3">
      <c r="A2661">
        <v>3012825</v>
      </c>
      <c r="B2661">
        <v>1</v>
      </c>
      <c r="C2661" t="s">
        <v>75</v>
      </c>
      <c r="D2661" t="s">
        <v>77</v>
      </c>
      <c r="E2661" t="s">
        <v>145</v>
      </c>
      <c r="F2661" t="s">
        <v>7798</v>
      </c>
      <c r="G2661" t="s">
        <v>147</v>
      </c>
      <c r="H2661" t="s">
        <v>61</v>
      </c>
      <c r="I2661" t="s">
        <v>129</v>
      </c>
      <c r="J2661" t="s">
        <v>130</v>
      </c>
      <c r="K2661" t="s">
        <v>131</v>
      </c>
      <c r="L2661" t="s">
        <v>7799</v>
      </c>
      <c r="M2661" t="s">
        <v>7800</v>
      </c>
      <c r="N2661">
        <v>1.264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1.26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3011559</v>
      </c>
      <c r="B2662">
        <v>1</v>
      </c>
      <c r="C2662" t="s">
        <v>106</v>
      </c>
      <c r="D2662" t="s">
        <v>108</v>
      </c>
      <c r="E2662" t="s">
        <v>145</v>
      </c>
      <c r="F2662" t="s">
        <v>7801</v>
      </c>
      <c r="G2662" t="s">
        <v>147</v>
      </c>
      <c r="H2662" t="s">
        <v>61</v>
      </c>
      <c r="I2662" t="s">
        <v>129</v>
      </c>
      <c r="J2662" t="s">
        <v>130</v>
      </c>
      <c r="K2662" t="s">
        <v>131</v>
      </c>
      <c r="L2662" t="s">
        <v>7802</v>
      </c>
      <c r="M2662" t="s">
        <v>7803</v>
      </c>
      <c r="N2662">
        <v>3.363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3.36</v>
      </c>
    </row>
    <row r="2663" spans="1:26" x14ac:dyDescent="0.3">
      <c r="A2663">
        <v>3012245</v>
      </c>
      <c r="B2663">
        <v>1</v>
      </c>
      <c r="C2663" t="s">
        <v>75</v>
      </c>
      <c r="D2663" t="s">
        <v>83</v>
      </c>
      <c r="E2663" t="s">
        <v>145</v>
      </c>
      <c r="F2663" t="s">
        <v>7804</v>
      </c>
      <c r="G2663" t="s">
        <v>206</v>
      </c>
      <c r="H2663" t="s">
        <v>61</v>
      </c>
      <c r="I2663" t="s">
        <v>129</v>
      </c>
      <c r="J2663" t="s">
        <v>130</v>
      </c>
      <c r="K2663" t="s">
        <v>131</v>
      </c>
      <c r="L2663" t="s">
        <v>7805</v>
      </c>
      <c r="M2663" t="s">
        <v>7806</v>
      </c>
      <c r="N2663">
        <v>6.968</v>
      </c>
      <c r="O2663">
        <v>0</v>
      </c>
      <c r="P2663">
        <v>0</v>
      </c>
      <c r="Q2663">
        <v>0</v>
      </c>
      <c r="R2663">
        <v>2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13.94</v>
      </c>
      <c r="Y2663">
        <v>0</v>
      </c>
      <c r="Z2663">
        <v>0</v>
      </c>
    </row>
    <row r="2664" spans="1:26" x14ac:dyDescent="0.3">
      <c r="A2664">
        <v>3012268</v>
      </c>
      <c r="B2664">
        <v>1</v>
      </c>
      <c r="C2664" t="s">
        <v>106</v>
      </c>
      <c r="D2664" t="s">
        <v>117</v>
      </c>
      <c r="E2664" t="s">
        <v>126</v>
      </c>
      <c r="F2664" t="s">
        <v>7807</v>
      </c>
      <c r="G2664" t="s">
        <v>128</v>
      </c>
      <c r="H2664" t="s">
        <v>58</v>
      </c>
      <c r="I2664" t="s">
        <v>129</v>
      </c>
      <c r="J2664" t="s">
        <v>130</v>
      </c>
      <c r="K2664" t="s">
        <v>131</v>
      </c>
      <c r="L2664" t="s">
        <v>7808</v>
      </c>
      <c r="M2664" t="s">
        <v>7809</v>
      </c>
      <c r="N2664">
        <v>3.605</v>
      </c>
      <c r="O2664">
        <v>35</v>
      </c>
      <c r="P2664">
        <v>0</v>
      </c>
      <c r="Q2664">
        <v>0</v>
      </c>
      <c r="R2664">
        <v>0</v>
      </c>
      <c r="S2664">
        <v>23</v>
      </c>
      <c r="T2664">
        <v>240</v>
      </c>
      <c r="U2664">
        <v>126.18</v>
      </c>
      <c r="V2664">
        <v>0</v>
      </c>
      <c r="W2664">
        <v>0</v>
      </c>
      <c r="X2664">
        <v>0</v>
      </c>
      <c r="Y2664">
        <v>82.92</v>
      </c>
      <c r="Z2664">
        <v>865.27</v>
      </c>
    </row>
    <row r="2665" spans="1:26" x14ac:dyDescent="0.3">
      <c r="A2665">
        <v>3012128</v>
      </c>
      <c r="B2665">
        <v>1</v>
      </c>
      <c r="C2665" t="s">
        <v>75</v>
      </c>
      <c r="D2665" t="s">
        <v>96</v>
      </c>
      <c r="E2665" t="s">
        <v>145</v>
      </c>
      <c r="F2665" t="s">
        <v>7810</v>
      </c>
      <c r="G2665" t="s">
        <v>256</v>
      </c>
      <c r="H2665" t="s">
        <v>61</v>
      </c>
      <c r="I2665" t="s">
        <v>129</v>
      </c>
      <c r="J2665" t="s">
        <v>130</v>
      </c>
      <c r="K2665" t="s">
        <v>131</v>
      </c>
      <c r="L2665" t="s">
        <v>6199</v>
      </c>
      <c r="M2665" t="s">
        <v>7811</v>
      </c>
      <c r="N2665">
        <v>3.1829999999999998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3.18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3012260</v>
      </c>
      <c r="B2666">
        <v>1</v>
      </c>
      <c r="C2666" t="s">
        <v>75</v>
      </c>
      <c r="D2666" t="s">
        <v>102</v>
      </c>
      <c r="E2666" t="s">
        <v>221</v>
      </c>
      <c r="F2666" t="s">
        <v>7812</v>
      </c>
      <c r="G2666" t="s">
        <v>128</v>
      </c>
      <c r="H2666" t="s">
        <v>58</v>
      </c>
      <c r="I2666" t="s">
        <v>129</v>
      </c>
      <c r="J2666" t="s">
        <v>130</v>
      </c>
      <c r="K2666" t="s">
        <v>131</v>
      </c>
      <c r="L2666" t="s">
        <v>7813</v>
      </c>
      <c r="M2666" t="s">
        <v>7814</v>
      </c>
      <c r="N2666">
        <v>0.45500000000000002</v>
      </c>
      <c r="O2666">
        <v>21</v>
      </c>
      <c r="P2666">
        <v>181</v>
      </c>
      <c r="Q2666">
        <v>0</v>
      </c>
      <c r="R2666">
        <v>0</v>
      </c>
      <c r="S2666">
        <v>14</v>
      </c>
      <c r="T2666">
        <v>11</v>
      </c>
      <c r="U2666">
        <v>9.56</v>
      </c>
      <c r="V2666">
        <v>82.36</v>
      </c>
      <c r="W2666">
        <v>0</v>
      </c>
      <c r="X2666">
        <v>0</v>
      </c>
      <c r="Y2666">
        <v>6.37</v>
      </c>
      <c r="Z2666">
        <v>5.01</v>
      </c>
    </row>
    <row r="2667" spans="1:26" x14ac:dyDescent="0.3">
      <c r="A2667">
        <v>3001242</v>
      </c>
      <c r="B2667">
        <v>1</v>
      </c>
      <c r="C2667" t="s">
        <v>106</v>
      </c>
      <c r="D2667" t="s">
        <v>107</v>
      </c>
      <c r="E2667" t="s">
        <v>169</v>
      </c>
      <c r="F2667" t="s">
        <v>7815</v>
      </c>
      <c r="G2667" t="s">
        <v>192</v>
      </c>
      <c r="H2667" t="s">
        <v>61</v>
      </c>
      <c r="I2667" t="s">
        <v>129</v>
      </c>
      <c r="J2667" t="s">
        <v>130</v>
      </c>
      <c r="K2667" t="s">
        <v>137</v>
      </c>
      <c r="L2667" t="s">
        <v>7816</v>
      </c>
      <c r="M2667" t="s">
        <v>7817</v>
      </c>
      <c r="N2667">
        <v>6.8929999999999998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129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889.16</v>
      </c>
    </row>
    <row r="2668" spans="1:26" x14ac:dyDescent="0.3">
      <c r="A2668">
        <v>3007038</v>
      </c>
      <c r="B2668">
        <v>1</v>
      </c>
      <c r="C2668" t="s">
        <v>75</v>
      </c>
      <c r="D2668" t="s">
        <v>89</v>
      </c>
      <c r="E2668" t="s">
        <v>140</v>
      </c>
      <c r="F2668" t="s">
        <v>7818</v>
      </c>
      <c r="G2668" t="s">
        <v>142</v>
      </c>
      <c r="H2668" t="s">
        <v>61</v>
      </c>
      <c r="I2668" t="s">
        <v>129</v>
      </c>
      <c r="J2668" t="s">
        <v>130</v>
      </c>
      <c r="K2668" t="s">
        <v>131</v>
      </c>
      <c r="L2668" t="s">
        <v>7819</v>
      </c>
      <c r="M2668" t="s">
        <v>7820</v>
      </c>
      <c r="N2668">
        <v>2.5489999999999999</v>
      </c>
      <c r="O2668">
        <v>0</v>
      </c>
      <c r="P2668">
        <v>115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293.14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3010674</v>
      </c>
      <c r="B2669">
        <v>1</v>
      </c>
      <c r="C2669" t="s">
        <v>75</v>
      </c>
      <c r="D2669" t="s">
        <v>100</v>
      </c>
      <c r="E2669" t="s">
        <v>140</v>
      </c>
      <c r="F2669" t="s">
        <v>7821</v>
      </c>
      <c r="G2669" t="s">
        <v>147</v>
      </c>
      <c r="H2669" t="s">
        <v>61</v>
      </c>
      <c r="I2669" t="s">
        <v>129</v>
      </c>
      <c r="J2669" t="s">
        <v>130</v>
      </c>
      <c r="K2669" t="s">
        <v>131</v>
      </c>
      <c r="L2669" t="s">
        <v>7822</v>
      </c>
      <c r="M2669" t="s">
        <v>7823</v>
      </c>
      <c r="N2669">
        <v>3.0110000000000001</v>
      </c>
      <c r="O2669">
        <v>0</v>
      </c>
      <c r="P2669">
        <v>35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105.4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3012802</v>
      </c>
      <c r="B2670">
        <v>1</v>
      </c>
      <c r="C2670" t="s">
        <v>75</v>
      </c>
      <c r="D2670" t="s">
        <v>82</v>
      </c>
      <c r="E2670" t="s">
        <v>140</v>
      </c>
      <c r="F2670" t="s">
        <v>7824</v>
      </c>
      <c r="G2670" t="s">
        <v>166</v>
      </c>
      <c r="H2670" t="s">
        <v>61</v>
      </c>
      <c r="I2670" t="s">
        <v>129</v>
      </c>
      <c r="J2670" t="s">
        <v>130</v>
      </c>
      <c r="K2670" t="s">
        <v>131</v>
      </c>
      <c r="L2670" t="s">
        <v>7825</v>
      </c>
      <c r="M2670" t="s">
        <v>7826</v>
      </c>
      <c r="N2670">
        <v>1.3260000000000001</v>
      </c>
      <c r="O2670">
        <v>0</v>
      </c>
      <c r="P2670">
        <v>112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148.53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3011520</v>
      </c>
      <c r="B2671">
        <v>1</v>
      </c>
      <c r="C2671" t="s">
        <v>75</v>
      </c>
      <c r="D2671" t="s">
        <v>95</v>
      </c>
      <c r="E2671" t="s">
        <v>169</v>
      </c>
      <c r="F2671" t="s">
        <v>7827</v>
      </c>
      <c r="G2671" t="s">
        <v>171</v>
      </c>
      <c r="H2671" t="s">
        <v>61</v>
      </c>
      <c r="I2671" t="s">
        <v>129</v>
      </c>
      <c r="J2671" t="s">
        <v>130</v>
      </c>
      <c r="K2671" t="s">
        <v>131</v>
      </c>
      <c r="L2671" t="s">
        <v>7828</v>
      </c>
      <c r="M2671" t="s">
        <v>7829</v>
      </c>
      <c r="N2671">
        <v>2.3410000000000002</v>
      </c>
      <c r="O2671">
        <v>0</v>
      </c>
      <c r="P2671">
        <v>292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683.44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3017396</v>
      </c>
      <c r="B2672">
        <v>1</v>
      </c>
      <c r="C2672" t="s">
        <v>75</v>
      </c>
      <c r="D2672" t="s">
        <v>97</v>
      </c>
      <c r="E2672" t="s">
        <v>126</v>
      </c>
      <c r="F2672" t="s">
        <v>7830</v>
      </c>
      <c r="G2672" t="s">
        <v>374</v>
      </c>
      <c r="H2672" t="s">
        <v>58</v>
      </c>
      <c r="I2672" t="s">
        <v>1703</v>
      </c>
      <c r="J2672" t="s">
        <v>130</v>
      </c>
      <c r="K2672" t="s">
        <v>137</v>
      </c>
      <c r="L2672" t="s">
        <v>7831</v>
      </c>
      <c r="M2672" t="s">
        <v>7832</v>
      </c>
      <c r="N2672">
        <v>2.9000000000000001E-2</v>
      </c>
      <c r="O2672">
        <v>20</v>
      </c>
      <c r="P2672">
        <v>1361</v>
      </c>
      <c r="Q2672">
        <v>0</v>
      </c>
      <c r="R2672">
        <v>0</v>
      </c>
      <c r="S2672">
        <v>0</v>
      </c>
      <c r="T2672">
        <v>0</v>
      </c>
      <c r="U2672">
        <v>0.56999999999999995</v>
      </c>
      <c r="V2672">
        <v>38.94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3009685</v>
      </c>
      <c r="B2673">
        <v>1</v>
      </c>
      <c r="C2673" t="s">
        <v>106</v>
      </c>
      <c r="D2673" t="s">
        <v>121</v>
      </c>
      <c r="E2673" t="s">
        <v>140</v>
      </c>
      <c r="F2673" t="s">
        <v>7833</v>
      </c>
      <c r="G2673" t="s">
        <v>378</v>
      </c>
      <c r="H2673" t="s">
        <v>61</v>
      </c>
      <c r="I2673" t="s">
        <v>129</v>
      </c>
      <c r="J2673" t="s">
        <v>130</v>
      </c>
      <c r="K2673" t="s">
        <v>131</v>
      </c>
      <c r="L2673" t="s">
        <v>7834</v>
      </c>
      <c r="M2673" t="s">
        <v>7835</v>
      </c>
      <c r="N2673">
        <v>0.71199999999999997</v>
      </c>
      <c r="O2673">
        <v>0</v>
      </c>
      <c r="P2673">
        <v>314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223.64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3020085</v>
      </c>
      <c r="B2674">
        <v>1</v>
      </c>
      <c r="C2674" t="s">
        <v>106</v>
      </c>
      <c r="D2674" t="s">
        <v>108</v>
      </c>
      <c r="E2674" t="s">
        <v>169</v>
      </c>
      <c r="F2674" t="s">
        <v>7836</v>
      </c>
      <c r="G2674" t="s">
        <v>142</v>
      </c>
      <c r="H2674" t="s">
        <v>61</v>
      </c>
      <c r="I2674" t="s">
        <v>129</v>
      </c>
      <c r="J2674" t="s">
        <v>130</v>
      </c>
      <c r="K2674" t="s">
        <v>131</v>
      </c>
      <c r="L2674" t="s">
        <v>7837</v>
      </c>
      <c r="M2674" t="s">
        <v>7838</v>
      </c>
      <c r="N2674">
        <v>0.76100000000000001</v>
      </c>
      <c r="O2674">
        <v>0</v>
      </c>
      <c r="P2674">
        <v>84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63.94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3014749</v>
      </c>
      <c r="B2675">
        <v>1</v>
      </c>
      <c r="C2675" t="s">
        <v>75</v>
      </c>
      <c r="D2675" t="s">
        <v>82</v>
      </c>
      <c r="E2675" t="s">
        <v>126</v>
      </c>
      <c r="F2675" t="s">
        <v>7839</v>
      </c>
      <c r="G2675" t="s">
        <v>161</v>
      </c>
      <c r="H2675" t="s">
        <v>58</v>
      </c>
      <c r="I2675" t="s">
        <v>129</v>
      </c>
      <c r="J2675" t="s">
        <v>130</v>
      </c>
      <c r="K2675" t="s">
        <v>131</v>
      </c>
      <c r="L2675" t="s">
        <v>7840</v>
      </c>
      <c r="M2675" t="s">
        <v>7841</v>
      </c>
      <c r="N2675">
        <v>0.22600000000000001</v>
      </c>
      <c r="O2675">
        <v>36</v>
      </c>
      <c r="P2675">
        <v>1122</v>
      </c>
      <c r="Q2675">
        <v>0</v>
      </c>
      <c r="R2675">
        <v>0</v>
      </c>
      <c r="S2675">
        <v>0</v>
      </c>
      <c r="T2675">
        <v>0</v>
      </c>
      <c r="U2675">
        <v>8.14</v>
      </c>
      <c r="V2675">
        <v>253.7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3011250</v>
      </c>
      <c r="B2676">
        <v>1</v>
      </c>
      <c r="C2676" t="s">
        <v>75</v>
      </c>
      <c r="D2676" t="s">
        <v>103</v>
      </c>
      <c r="E2676" t="s">
        <v>169</v>
      </c>
      <c r="F2676" t="s">
        <v>7842</v>
      </c>
      <c r="G2676" t="s">
        <v>142</v>
      </c>
      <c r="H2676" t="s">
        <v>61</v>
      </c>
      <c r="I2676" t="s">
        <v>129</v>
      </c>
      <c r="J2676" t="s">
        <v>130</v>
      </c>
      <c r="K2676" t="s">
        <v>131</v>
      </c>
      <c r="L2676" t="s">
        <v>7843</v>
      </c>
      <c r="M2676" t="s">
        <v>7844</v>
      </c>
      <c r="N2676">
        <v>1.1850000000000001</v>
      </c>
      <c r="O2676">
        <v>0</v>
      </c>
      <c r="P2676">
        <v>155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183.7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3002443</v>
      </c>
      <c r="B2677">
        <v>1</v>
      </c>
      <c r="C2677" t="s">
        <v>75</v>
      </c>
      <c r="D2677" t="s">
        <v>81</v>
      </c>
      <c r="E2677" t="s">
        <v>140</v>
      </c>
      <c r="F2677" t="s">
        <v>7845</v>
      </c>
      <c r="G2677" t="s">
        <v>378</v>
      </c>
      <c r="H2677" t="s">
        <v>61</v>
      </c>
      <c r="I2677" t="s">
        <v>129</v>
      </c>
      <c r="J2677" t="s">
        <v>130</v>
      </c>
      <c r="K2677" t="s">
        <v>131</v>
      </c>
      <c r="L2677" t="s">
        <v>7846</v>
      </c>
      <c r="M2677" t="s">
        <v>7847</v>
      </c>
      <c r="N2677">
        <v>1.3380000000000001</v>
      </c>
      <c r="O2677">
        <v>0</v>
      </c>
      <c r="P2677">
        <v>33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44.16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3035295</v>
      </c>
      <c r="B2678">
        <v>1</v>
      </c>
      <c r="C2678" t="s">
        <v>75</v>
      </c>
      <c r="D2678" t="s">
        <v>79</v>
      </c>
      <c r="E2678" t="s">
        <v>169</v>
      </c>
      <c r="F2678" t="s">
        <v>7848</v>
      </c>
      <c r="G2678" t="s">
        <v>161</v>
      </c>
      <c r="H2678" t="s">
        <v>61</v>
      </c>
      <c r="I2678" t="s">
        <v>129</v>
      </c>
      <c r="J2678" t="s">
        <v>130</v>
      </c>
      <c r="K2678" t="s">
        <v>131</v>
      </c>
      <c r="L2678" t="s">
        <v>7849</v>
      </c>
      <c r="M2678" t="s">
        <v>7850</v>
      </c>
      <c r="N2678">
        <v>0.84699999999999998</v>
      </c>
      <c r="O2678">
        <v>0</v>
      </c>
      <c r="P2678">
        <v>251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212.59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3013322</v>
      </c>
      <c r="B2679">
        <v>1</v>
      </c>
      <c r="C2679" t="s">
        <v>106</v>
      </c>
      <c r="D2679" t="s">
        <v>108</v>
      </c>
      <c r="E2679" t="s">
        <v>164</v>
      </c>
      <c r="F2679" t="s">
        <v>7851</v>
      </c>
      <c r="G2679" t="s">
        <v>378</v>
      </c>
      <c r="H2679" t="s">
        <v>61</v>
      </c>
      <c r="I2679" t="s">
        <v>129</v>
      </c>
      <c r="J2679" t="s">
        <v>59</v>
      </c>
      <c r="K2679" t="s">
        <v>131</v>
      </c>
      <c r="L2679" t="s">
        <v>7852</v>
      </c>
      <c r="M2679" t="s">
        <v>7853</v>
      </c>
      <c r="N2679">
        <v>4.0369999999999999</v>
      </c>
      <c r="O2679">
        <v>0</v>
      </c>
      <c r="P2679">
        <v>268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1081.8900000000001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3009558</v>
      </c>
      <c r="B2680">
        <v>1</v>
      </c>
      <c r="C2680" t="s">
        <v>75</v>
      </c>
      <c r="D2680" t="s">
        <v>74</v>
      </c>
      <c r="E2680" t="s">
        <v>221</v>
      </c>
      <c r="F2680" t="s">
        <v>7301</v>
      </c>
      <c r="G2680" t="s">
        <v>128</v>
      </c>
      <c r="H2680" t="s">
        <v>58</v>
      </c>
      <c r="I2680" t="s">
        <v>129</v>
      </c>
      <c r="J2680" t="s">
        <v>130</v>
      </c>
      <c r="K2680" t="s">
        <v>131</v>
      </c>
      <c r="L2680" t="s">
        <v>7854</v>
      </c>
      <c r="M2680" t="s">
        <v>7855</v>
      </c>
      <c r="N2680">
        <v>3.052</v>
      </c>
      <c r="O2680">
        <v>64</v>
      </c>
      <c r="P2680">
        <v>865</v>
      </c>
      <c r="Q2680">
        <v>0</v>
      </c>
      <c r="R2680">
        <v>0</v>
      </c>
      <c r="S2680">
        <v>0</v>
      </c>
      <c r="T2680">
        <v>0</v>
      </c>
      <c r="U2680">
        <v>195.31</v>
      </c>
      <c r="V2680">
        <v>2639.67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3002073</v>
      </c>
      <c r="B2681">
        <v>1</v>
      </c>
      <c r="C2681" t="s">
        <v>75</v>
      </c>
      <c r="D2681" t="s">
        <v>86</v>
      </c>
      <c r="E2681" t="s">
        <v>126</v>
      </c>
      <c r="F2681" t="s">
        <v>7856</v>
      </c>
      <c r="G2681" t="s">
        <v>161</v>
      </c>
      <c r="H2681" t="s">
        <v>58</v>
      </c>
      <c r="I2681" t="s">
        <v>129</v>
      </c>
      <c r="J2681" t="s">
        <v>130</v>
      </c>
      <c r="K2681" t="s">
        <v>131</v>
      </c>
      <c r="L2681" t="s">
        <v>7857</v>
      </c>
      <c r="M2681" t="s">
        <v>7858</v>
      </c>
      <c r="N2681">
        <v>1.7829999999999999</v>
      </c>
      <c r="O2681">
        <v>18</v>
      </c>
      <c r="P2681">
        <v>1263</v>
      </c>
      <c r="Q2681">
        <v>0</v>
      </c>
      <c r="R2681">
        <v>0</v>
      </c>
      <c r="S2681">
        <v>0</v>
      </c>
      <c r="T2681">
        <v>0</v>
      </c>
      <c r="U2681">
        <v>32.1</v>
      </c>
      <c r="V2681">
        <v>2252.06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3015973</v>
      </c>
      <c r="B2682">
        <v>1</v>
      </c>
      <c r="C2682" t="s">
        <v>75</v>
      </c>
      <c r="D2682" t="s">
        <v>79</v>
      </c>
      <c r="E2682" t="s">
        <v>153</v>
      </c>
      <c r="F2682" t="s">
        <v>7859</v>
      </c>
      <c r="G2682" t="s">
        <v>378</v>
      </c>
      <c r="H2682" t="s">
        <v>58</v>
      </c>
      <c r="I2682" t="s">
        <v>129</v>
      </c>
      <c r="J2682" t="s">
        <v>59</v>
      </c>
      <c r="K2682" t="s">
        <v>131</v>
      </c>
      <c r="L2682" t="s">
        <v>7860</v>
      </c>
      <c r="M2682" t="s">
        <v>7861</v>
      </c>
      <c r="N2682">
        <v>0.88</v>
      </c>
      <c r="O2682">
        <v>0</v>
      </c>
      <c r="P2682">
        <v>2043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1797.41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3004903</v>
      </c>
      <c r="B2683">
        <v>1</v>
      </c>
      <c r="C2683" t="s">
        <v>75</v>
      </c>
      <c r="D2683" t="s">
        <v>86</v>
      </c>
      <c r="E2683" t="s">
        <v>126</v>
      </c>
      <c r="F2683" t="s">
        <v>7856</v>
      </c>
      <c r="G2683" t="s">
        <v>161</v>
      </c>
      <c r="H2683" t="s">
        <v>58</v>
      </c>
      <c r="I2683" t="s">
        <v>129</v>
      </c>
      <c r="J2683" t="s">
        <v>130</v>
      </c>
      <c r="K2683" t="s">
        <v>131</v>
      </c>
      <c r="L2683" t="s">
        <v>7862</v>
      </c>
      <c r="M2683" t="s">
        <v>7863</v>
      </c>
      <c r="N2683">
        <v>1.03</v>
      </c>
      <c r="O2683">
        <v>18</v>
      </c>
      <c r="P2683">
        <v>1263</v>
      </c>
      <c r="Q2683">
        <v>0</v>
      </c>
      <c r="R2683">
        <v>0</v>
      </c>
      <c r="S2683">
        <v>0</v>
      </c>
      <c r="T2683">
        <v>0</v>
      </c>
      <c r="U2683">
        <v>18.54</v>
      </c>
      <c r="V2683">
        <v>1300.8900000000001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3014445</v>
      </c>
      <c r="B2684">
        <v>1</v>
      </c>
      <c r="C2684" t="s">
        <v>75</v>
      </c>
      <c r="D2684" t="s">
        <v>79</v>
      </c>
      <c r="E2684" t="s">
        <v>134</v>
      </c>
      <c r="F2684" t="s">
        <v>7864</v>
      </c>
      <c r="G2684" t="s">
        <v>374</v>
      </c>
      <c r="H2684" t="s">
        <v>58</v>
      </c>
      <c r="I2684" t="s">
        <v>129</v>
      </c>
      <c r="J2684" t="s">
        <v>130</v>
      </c>
      <c r="K2684" t="s">
        <v>131</v>
      </c>
      <c r="L2684" t="s">
        <v>7865</v>
      </c>
      <c r="M2684" t="s">
        <v>7866</v>
      </c>
      <c r="N2684">
        <v>0.40899999999999997</v>
      </c>
      <c r="O2684">
        <v>34</v>
      </c>
      <c r="P2684">
        <v>27140</v>
      </c>
      <c r="Q2684">
        <v>7</v>
      </c>
      <c r="R2684">
        <v>177</v>
      </c>
      <c r="S2684">
        <v>106</v>
      </c>
      <c r="T2684">
        <v>651</v>
      </c>
      <c r="U2684">
        <v>13.9</v>
      </c>
      <c r="V2684">
        <v>11097.24</v>
      </c>
      <c r="W2684">
        <v>2.86</v>
      </c>
      <c r="X2684">
        <v>72.37</v>
      </c>
      <c r="Y2684">
        <v>43.34</v>
      </c>
      <c r="Z2684">
        <v>266.19</v>
      </c>
    </row>
    <row r="2685" spans="1:26" x14ac:dyDescent="0.3">
      <c r="A2685">
        <v>3015957</v>
      </c>
      <c r="B2685">
        <v>1</v>
      </c>
      <c r="C2685" t="s">
        <v>106</v>
      </c>
      <c r="D2685" t="s">
        <v>122</v>
      </c>
      <c r="E2685" t="s">
        <v>134</v>
      </c>
      <c r="F2685" t="s">
        <v>7867</v>
      </c>
      <c r="G2685" t="s">
        <v>374</v>
      </c>
      <c r="H2685" t="s">
        <v>58</v>
      </c>
      <c r="I2685" t="s">
        <v>129</v>
      </c>
      <c r="J2685" t="s">
        <v>130</v>
      </c>
      <c r="K2685" t="s">
        <v>137</v>
      </c>
      <c r="L2685" t="s">
        <v>7868</v>
      </c>
      <c r="M2685" t="s">
        <v>7869</v>
      </c>
      <c r="N2685">
        <v>0.43</v>
      </c>
      <c r="O2685">
        <v>146</v>
      </c>
      <c r="P2685">
        <v>19371</v>
      </c>
      <c r="Q2685">
        <v>0</v>
      </c>
      <c r="R2685">
        <v>0</v>
      </c>
      <c r="S2685">
        <v>7</v>
      </c>
      <c r="T2685">
        <v>979</v>
      </c>
      <c r="U2685">
        <v>62.73</v>
      </c>
      <c r="V2685">
        <v>8323.2199999999993</v>
      </c>
      <c r="W2685">
        <v>0</v>
      </c>
      <c r="X2685">
        <v>0</v>
      </c>
      <c r="Y2685">
        <v>3.01</v>
      </c>
      <c r="Z2685">
        <v>420.65</v>
      </c>
    </row>
    <row r="2686" spans="1:26" x14ac:dyDescent="0.3">
      <c r="A2686">
        <v>3009582</v>
      </c>
      <c r="B2686">
        <v>1</v>
      </c>
      <c r="C2686" t="s">
        <v>75</v>
      </c>
      <c r="D2686" t="s">
        <v>82</v>
      </c>
      <c r="E2686" t="s">
        <v>134</v>
      </c>
      <c r="F2686" t="s">
        <v>7870</v>
      </c>
      <c r="G2686" t="s">
        <v>378</v>
      </c>
      <c r="H2686" t="s">
        <v>58</v>
      </c>
      <c r="I2686" t="s">
        <v>129</v>
      </c>
      <c r="J2686" t="s">
        <v>59</v>
      </c>
      <c r="K2686" t="s">
        <v>131</v>
      </c>
      <c r="L2686" t="s">
        <v>7871</v>
      </c>
      <c r="M2686" t="s">
        <v>7872</v>
      </c>
      <c r="N2686">
        <v>0.84899999999999998</v>
      </c>
      <c r="O2686">
        <v>2</v>
      </c>
      <c r="P2686">
        <v>4040</v>
      </c>
      <c r="Q2686">
        <v>0</v>
      </c>
      <c r="R2686">
        <v>0</v>
      </c>
      <c r="S2686">
        <v>0</v>
      </c>
      <c r="T2686">
        <v>0</v>
      </c>
      <c r="U2686">
        <v>1.7</v>
      </c>
      <c r="V2686">
        <v>3428.39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3016488</v>
      </c>
      <c r="B2687">
        <v>1</v>
      </c>
      <c r="C2687" t="s">
        <v>75</v>
      </c>
      <c r="D2687" t="s">
        <v>79</v>
      </c>
      <c r="E2687" t="s">
        <v>134</v>
      </c>
      <c r="F2687" t="s">
        <v>7688</v>
      </c>
      <c r="G2687" t="s">
        <v>128</v>
      </c>
      <c r="H2687" t="s">
        <v>58</v>
      </c>
      <c r="I2687" t="s">
        <v>129</v>
      </c>
      <c r="J2687" t="s">
        <v>130</v>
      </c>
      <c r="K2687" t="s">
        <v>131</v>
      </c>
      <c r="L2687" t="s">
        <v>7873</v>
      </c>
      <c r="M2687" t="s">
        <v>7874</v>
      </c>
      <c r="N2687">
        <v>0.376</v>
      </c>
      <c r="O2687">
        <v>56</v>
      </c>
      <c r="P2687">
        <v>269</v>
      </c>
      <c r="Q2687">
        <v>0</v>
      </c>
      <c r="R2687">
        <v>0</v>
      </c>
      <c r="S2687">
        <v>0</v>
      </c>
      <c r="T2687">
        <v>20</v>
      </c>
      <c r="U2687">
        <v>21.05</v>
      </c>
      <c r="V2687">
        <v>101.1</v>
      </c>
      <c r="W2687">
        <v>0</v>
      </c>
      <c r="X2687">
        <v>0</v>
      </c>
      <c r="Y2687">
        <v>0</v>
      </c>
      <c r="Z2687">
        <v>7.52</v>
      </c>
    </row>
    <row r="2688" spans="1:26" x14ac:dyDescent="0.3">
      <c r="A2688">
        <v>3013146</v>
      </c>
      <c r="B2688">
        <v>1</v>
      </c>
      <c r="C2688" t="s">
        <v>75</v>
      </c>
      <c r="D2688" t="s">
        <v>104</v>
      </c>
      <c r="E2688" t="s">
        <v>153</v>
      </c>
      <c r="F2688" t="s">
        <v>7875</v>
      </c>
      <c r="G2688" t="s">
        <v>128</v>
      </c>
      <c r="H2688" t="s">
        <v>58</v>
      </c>
      <c r="I2688" t="s">
        <v>129</v>
      </c>
      <c r="J2688" t="s">
        <v>130</v>
      </c>
      <c r="K2688" t="s">
        <v>131</v>
      </c>
      <c r="L2688" t="s">
        <v>7876</v>
      </c>
      <c r="M2688" t="s">
        <v>7877</v>
      </c>
      <c r="N2688">
        <v>1.0389999999999999</v>
      </c>
      <c r="O2688">
        <v>66</v>
      </c>
      <c r="P2688">
        <v>393</v>
      </c>
      <c r="Q2688">
        <v>0</v>
      </c>
      <c r="R2688">
        <v>0</v>
      </c>
      <c r="S2688">
        <v>0</v>
      </c>
      <c r="T2688">
        <v>0</v>
      </c>
      <c r="U2688">
        <v>68.59</v>
      </c>
      <c r="V2688">
        <v>408.39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3014327</v>
      </c>
      <c r="B2689">
        <v>1</v>
      </c>
      <c r="C2689" t="s">
        <v>75</v>
      </c>
      <c r="D2689" t="s">
        <v>83</v>
      </c>
      <c r="E2689" t="s">
        <v>145</v>
      </c>
      <c r="F2689" t="s">
        <v>7878</v>
      </c>
      <c r="G2689" t="s">
        <v>206</v>
      </c>
      <c r="H2689" t="s">
        <v>61</v>
      </c>
      <c r="I2689" t="s">
        <v>129</v>
      </c>
      <c r="J2689" t="s">
        <v>130</v>
      </c>
      <c r="K2689" t="s">
        <v>131</v>
      </c>
      <c r="L2689" t="s">
        <v>7879</v>
      </c>
      <c r="M2689" t="s">
        <v>7880</v>
      </c>
      <c r="N2689">
        <v>2.73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3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8.19</v>
      </c>
    </row>
    <row r="2690" spans="1:26" x14ac:dyDescent="0.3">
      <c r="A2690">
        <v>3013845</v>
      </c>
      <c r="B2690">
        <v>1</v>
      </c>
      <c r="C2690" t="s">
        <v>75</v>
      </c>
      <c r="D2690" t="s">
        <v>94</v>
      </c>
      <c r="E2690" t="s">
        <v>153</v>
      </c>
      <c r="F2690" t="s">
        <v>7881</v>
      </c>
      <c r="G2690" t="s">
        <v>352</v>
      </c>
      <c r="H2690" t="s">
        <v>58</v>
      </c>
      <c r="I2690" t="s">
        <v>129</v>
      </c>
      <c r="J2690" t="s">
        <v>130</v>
      </c>
      <c r="K2690" t="s">
        <v>131</v>
      </c>
      <c r="L2690" t="s">
        <v>7882</v>
      </c>
      <c r="M2690" t="s">
        <v>7883</v>
      </c>
      <c r="N2690">
        <v>4.5720000000000001</v>
      </c>
      <c r="O2690">
        <v>0</v>
      </c>
      <c r="P2690">
        <v>0</v>
      </c>
      <c r="Q2690">
        <v>0</v>
      </c>
      <c r="R2690">
        <v>82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374.88</v>
      </c>
      <c r="Y2690">
        <v>0</v>
      </c>
      <c r="Z2690">
        <v>0</v>
      </c>
    </row>
    <row r="2691" spans="1:26" x14ac:dyDescent="0.3">
      <c r="A2691">
        <v>3013531</v>
      </c>
      <c r="B2691">
        <v>1</v>
      </c>
      <c r="C2691" t="s">
        <v>106</v>
      </c>
      <c r="D2691" t="s">
        <v>108</v>
      </c>
      <c r="E2691" t="s">
        <v>169</v>
      </c>
      <c r="F2691" t="s">
        <v>7884</v>
      </c>
      <c r="G2691" t="s">
        <v>2201</v>
      </c>
      <c r="H2691" t="s">
        <v>61</v>
      </c>
      <c r="I2691" t="s">
        <v>129</v>
      </c>
      <c r="J2691" t="s">
        <v>130</v>
      </c>
      <c r="K2691" t="s">
        <v>131</v>
      </c>
      <c r="L2691" t="s">
        <v>7885</v>
      </c>
      <c r="M2691" t="s">
        <v>7886</v>
      </c>
      <c r="N2691">
        <v>2.6030000000000002</v>
      </c>
      <c r="O2691">
        <v>0</v>
      </c>
      <c r="P2691">
        <v>66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171.78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3013827</v>
      </c>
      <c r="B2692">
        <v>1</v>
      </c>
      <c r="C2692" t="s">
        <v>75</v>
      </c>
      <c r="D2692" t="s">
        <v>83</v>
      </c>
      <c r="E2692" t="s">
        <v>153</v>
      </c>
      <c r="F2692" t="s">
        <v>7887</v>
      </c>
      <c r="G2692" t="s">
        <v>196</v>
      </c>
      <c r="H2692" t="s">
        <v>58</v>
      </c>
      <c r="I2692" t="s">
        <v>129</v>
      </c>
      <c r="J2692" t="s">
        <v>130</v>
      </c>
      <c r="K2692" t="s">
        <v>131</v>
      </c>
      <c r="L2692" t="s">
        <v>7888</v>
      </c>
      <c r="M2692" t="s">
        <v>7889</v>
      </c>
      <c r="N2692">
        <v>6.048</v>
      </c>
      <c r="O2692">
        <v>0</v>
      </c>
      <c r="P2692">
        <v>0</v>
      </c>
      <c r="Q2692">
        <v>0</v>
      </c>
      <c r="R2692">
        <v>78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471.72</v>
      </c>
      <c r="Y2692">
        <v>0</v>
      </c>
      <c r="Z2692">
        <v>0</v>
      </c>
    </row>
    <row r="2693" spans="1:26" x14ac:dyDescent="0.3">
      <c r="A2693">
        <v>3010574</v>
      </c>
      <c r="B2693">
        <v>1</v>
      </c>
      <c r="C2693" t="s">
        <v>75</v>
      </c>
      <c r="D2693" t="s">
        <v>82</v>
      </c>
      <c r="E2693" t="s">
        <v>140</v>
      </c>
      <c r="F2693" t="s">
        <v>7890</v>
      </c>
      <c r="G2693" t="s">
        <v>2617</v>
      </c>
      <c r="H2693" t="s">
        <v>61</v>
      </c>
      <c r="I2693" t="s">
        <v>129</v>
      </c>
      <c r="J2693" t="s">
        <v>59</v>
      </c>
      <c r="K2693" t="s">
        <v>131</v>
      </c>
      <c r="L2693" t="s">
        <v>7891</v>
      </c>
      <c r="M2693" t="s">
        <v>7892</v>
      </c>
      <c r="N2693">
        <v>10.355</v>
      </c>
      <c r="O2693">
        <v>0</v>
      </c>
      <c r="P2693">
        <v>167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1729.3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3015549</v>
      </c>
      <c r="B2694">
        <v>1</v>
      </c>
      <c r="C2694" t="s">
        <v>106</v>
      </c>
      <c r="D2694" t="s">
        <v>113</v>
      </c>
      <c r="E2694" t="s">
        <v>145</v>
      </c>
      <c r="F2694" t="s">
        <v>7893</v>
      </c>
      <c r="G2694" t="s">
        <v>161</v>
      </c>
      <c r="H2694" t="s">
        <v>61</v>
      </c>
      <c r="I2694" t="s">
        <v>129</v>
      </c>
      <c r="J2694" t="s">
        <v>130</v>
      </c>
      <c r="K2694" t="s">
        <v>131</v>
      </c>
      <c r="L2694" t="s">
        <v>7894</v>
      </c>
      <c r="M2694" t="s">
        <v>7895</v>
      </c>
      <c r="N2694">
        <v>0.26900000000000002</v>
      </c>
      <c r="O2694">
        <v>0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0.27</v>
      </c>
      <c r="Y2694">
        <v>0</v>
      </c>
      <c r="Z2694">
        <v>0</v>
      </c>
    </row>
    <row r="2695" spans="1:26" x14ac:dyDescent="0.3">
      <c r="A2695">
        <v>3010479</v>
      </c>
      <c r="B2695">
        <v>1</v>
      </c>
      <c r="C2695" t="s">
        <v>75</v>
      </c>
      <c r="D2695" t="s">
        <v>79</v>
      </c>
      <c r="E2695" t="s">
        <v>134</v>
      </c>
      <c r="F2695" t="s">
        <v>7688</v>
      </c>
      <c r="G2695" t="s">
        <v>128</v>
      </c>
      <c r="H2695" t="s">
        <v>58</v>
      </c>
      <c r="I2695" t="s">
        <v>129</v>
      </c>
      <c r="J2695" t="s">
        <v>130</v>
      </c>
      <c r="K2695" t="s">
        <v>131</v>
      </c>
      <c r="L2695" t="s">
        <v>7896</v>
      </c>
      <c r="M2695" t="s">
        <v>7897</v>
      </c>
      <c r="N2695">
        <v>0.35099999999999998</v>
      </c>
      <c r="O2695">
        <v>56</v>
      </c>
      <c r="P2695">
        <v>268</v>
      </c>
      <c r="Q2695">
        <v>0</v>
      </c>
      <c r="R2695">
        <v>0</v>
      </c>
      <c r="S2695">
        <v>1</v>
      </c>
      <c r="T2695">
        <v>20</v>
      </c>
      <c r="U2695">
        <v>19.66</v>
      </c>
      <c r="V2695">
        <v>94.1</v>
      </c>
      <c r="W2695">
        <v>0</v>
      </c>
      <c r="X2695">
        <v>0</v>
      </c>
      <c r="Y2695">
        <v>0.35</v>
      </c>
      <c r="Z2695">
        <v>7.02</v>
      </c>
    </row>
    <row r="2696" spans="1:26" x14ac:dyDescent="0.3">
      <c r="A2696">
        <v>3004911</v>
      </c>
      <c r="B2696">
        <v>1</v>
      </c>
      <c r="C2696" t="s">
        <v>106</v>
      </c>
      <c r="D2696" t="s">
        <v>115</v>
      </c>
      <c r="E2696" t="s">
        <v>134</v>
      </c>
      <c r="F2696" t="s">
        <v>7898</v>
      </c>
      <c r="G2696" t="s">
        <v>128</v>
      </c>
      <c r="H2696" t="s">
        <v>58</v>
      </c>
      <c r="I2696" t="s">
        <v>129</v>
      </c>
      <c r="J2696" t="s">
        <v>130</v>
      </c>
      <c r="K2696" t="s">
        <v>131</v>
      </c>
      <c r="L2696" t="s">
        <v>7899</v>
      </c>
      <c r="M2696" t="s">
        <v>7900</v>
      </c>
      <c r="N2696">
        <v>0.154</v>
      </c>
      <c r="O2696">
        <v>0</v>
      </c>
      <c r="P2696">
        <v>0</v>
      </c>
      <c r="Q2696">
        <v>127</v>
      </c>
      <c r="R2696">
        <v>6398</v>
      </c>
      <c r="S2696">
        <v>143</v>
      </c>
      <c r="T2696">
        <v>4821</v>
      </c>
      <c r="U2696">
        <v>0</v>
      </c>
      <c r="V2696">
        <v>0</v>
      </c>
      <c r="W2696">
        <v>19.579999999999998</v>
      </c>
      <c r="X2696">
        <v>986.36</v>
      </c>
      <c r="Y2696">
        <v>22.05</v>
      </c>
      <c r="Z2696">
        <v>743.24</v>
      </c>
    </row>
    <row r="2697" spans="1:26" x14ac:dyDescent="0.3">
      <c r="A2697">
        <v>3014374</v>
      </c>
      <c r="B2697">
        <v>1</v>
      </c>
      <c r="C2697" t="s">
        <v>106</v>
      </c>
      <c r="D2697" t="s">
        <v>108</v>
      </c>
      <c r="E2697" t="s">
        <v>134</v>
      </c>
      <c r="F2697" t="s">
        <v>7901</v>
      </c>
      <c r="G2697" t="s">
        <v>128</v>
      </c>
      <c r="H2697" t="s">
        <v>58</v>
      </c>
      <c r="I2697" t="s">
        <v>129</v>
      </c>
      <c r="J2697" t="s">
        <v>130</v>
      </c>
      <c r="K2697" t="s">
        <v>131</v>
      </c>
      <c r="L2697" t="s">
        <v>7902</v>
      </c>
      <c r="M2697" t="s">
        <v>7903</v>
      </c>
      <c r="N2697">
        <v>2.903</v>
      </c>
      <c r="O2697">
        <v>23</v>
      </c>
      <c r="P2697">
        <v>14941</v>
      </c>
      <c r="Q2697">
        <v>0</v>
      </c>
      <c r="R2697">
        <v>0</v>
      </c>
      <c r="S2697">
        <v>0</v>
      </c>
      <c r="T2697">
        <v>0</v>
      </c>
      <c r="U2697">
        <v>66.760000000000005</v>
      </c>
      <c r="V2697">
        <v>43367.56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3009895</v>
      </c>
      <c r="B2698">
        <v>1</v>
      </c>
      <c r="C2698" t="s">
        <v>106</v>
      </c>
      <c r="D2698" t="s">
        <v>110</v>
      </c>
      <c r="E2698" t="s">
        <v>140</v>
      </c>
      <c r="F2698" t="s">
        <v>7904</v>
      </c>
      <c r="G2698" t="s">
        <v>142</v>
      </c>
      <c r="H2698" t="s">
        <v>61</v>
      </c>
      <c r="I2698" t="s">
        <v>129</v>
      </c>
      <c r="J2698" t="s">
        <v>130</v>
      </c>
      <c r="K2698" t="s">
        <v>131</v>
      </c>
      <c r="L2698" t="s">
        <v>7905</v>
      </c>
      <c r="M2698" t="s">
        <v>7906</v>
      </c>
      <c r="N2698">
        <v>2.56</v>
      </c>
      <c r="O2698">
        <v>0</v>
      </c>
      <c r="P2698">
        <v>0</v>
      </c>
      <c r="Q2698">
        <v>0</v>
      </c>
      <c r="R2698">
        <v>17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43.51</v>
      </c>
      <c r="Y2698">
        <v>0</v>
      </c>
      <c r="Z2698">
        <v>0</v>
      </c>
    </row>
    <row r="2699" spans="1:26" x14ac:dyDescent="0.3">
      <c r="A2699">
        <v>3015584</v>
      </c>
      <c r="B2699">
        <v>1</v>
      </c>
      <c r="C2699" t="s">
        <v>106</v>
      </c>
      <c r="D2699" t="s">
        <v>122</v>
      </c>
      <c r="E2699" t="s">
        <v>221</v>
      </c>
      <c r="F2699" t="s">
        <v>7419</v>
      </c>
      <c r="G2699" t="s">
        <v>128</v>
      </c>
      <c r="H2699" t="s">
        <v>58</v>
      </c>
      <c r="I2699" t="s">
        <v>129</v>
      </c>
      <c r="J2699" t="s">
        <v>130</v>
      </c>
      <c r="K2699" t="s">
        <v>131</v>
      </c>
      <c r="L2699" t="s">
        <v>7907</v>
      </c>
      <c r="M2699" t="s">
        <v>7908</v>
      </c>
      <c r="N2699">
        <v>0.41599999999999998</v>
      </c>
      <c r="O2699">
        <v>78</v>
      </c>
      <c r="P2699">
        <v>2997</v>
      </c>
      <c r="Q2699">
        <v>0</v>
      </c>
      <c r="R2699">
        <v>0</v>
      </c>
      <c r="S2699">
        <v>7</v>
      </c>
      <c r="T2699">
        <v>978</v>
      </c>
      <c r="U2699">
        <v>32.479999999999997</v>
      </c>
      <c r="V2699">
        <v>1247.92</v>
      </c>
      <c r="W2699">
        <v>0</v>
      </c>
      <c r="X2699">
        <v>0</v>
      </c>
      <c r="Y2699">
        <v>2.91</v>
      </c>
      <c r="Z2699">
        <v>407.23</v>
      </c>
    </row>
    <row r="2700" spans="1:26" x14ac:dyDescent="0.3">
      <c r="A2700">
        <v>3011219</v>
      </c>
      <c r="B2700">
        <v>1</v>
      </c>
      <c r="C2700" t="s">
        <v>106</v>
      </c>
      <c r="D2700" t="s">
        <v>120</v>
      </c>
      <c r="E2700" t="s">
        <v>126</v>
      </c>
      <c r="F2700" t="s">
        <v>7909</v>
      </c>
      <c r="G2700" t="s">
        <v>128</v>
      </c>
      <c r="H2700" t="s">
        <v>58</v>
      </c>
      <c r="I2700" t="s">
        <v>129</v>
      </c>
      <c r="J2700" t="s">
        <v>130</v>
      </c>
      <c r="K2700" t="s">
        <v>131</v>
      </c>
      <c r="L2700" t="s">
        <v>7910</v>
      </c>
      <c r="M2700" t="s">
        <v>7911</v>
      </c>
      <c r="N2700">
        <v>1.6910000000000001</v>
      </c>
      <c r="O2700">
        <v>22</v>
      </c>
      <c r="P2700">
        <v>710</v>
      </c>
      <c r="Q2700">
        <v>0</v>
      </c>
      <c r="R2700">
        <v>0</v>
      </c>
      <c r="S2700">
        <v>0</v>
      </c>
      <c r="T2700">
        <v>0</v>
      </c>
      <c r="U2700">
        <v>37.200000000000003</v>
      </c>
      <c r="V2700">
        <v>1200.69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3009798</v>
      </c>
      <c r="B2701">
        <v>1</v>
      </c>
      <c r="C2701" t="s">
        <v>106</v>
      </c>
      <c r="D2701" t="s">
        <v>120</v>
      </c>
      <c r="E2701" t="s">
        <v>140</v>
      </c>
      <c r="F2701" t="s">
        <v>7912</v>
      </c>
      <c r="G2701" t="s">
        <v>166</v>
      </c>
      <c r="H2701" t="s">
        <v>61</v>
      </c>
      <c r="I2701" t="s">
        <v>129</v>
      </c>
      <c r="J2701" t="s">
        <v>130</v>
      </c>
      <c r="K2701" t="s">
        <v>131</v>
      </c>
      <c r="L2701" t="s">
        <v>7913</v>
      </c>
      <c r="M2701" t="s">
        <v>7262</v>
      </c>
      <c r="N2701">
        <v>0.85799999999999998</v>
      </c>
      <c r="O2701">
        <v>0</v>
      </c>
      <c r="P2701">
        <v>187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160.5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3015394</v>
      </c>
      <c r="B2702">
        <v>1</v>
      </c>
      <c r="C2702" t="s">
        <v>106</v>
      </c>
      <c r="D2702" t="s">
        <v>111</v>
      </c>
      <c r="E2702" t="s">
        <v>140</v>
      </c>
      <c r="F2702" t="s">
        <v>7914</v>
      </c>
      <c r="G2702" t="s">
        <v>142</v>
      </c>
      <c r="H2702" t="s">
        <v>61</v>
      </c>
      <c r="I2702" t="s">
        <v>129</v>
      </c>
      <c r="J2702" t="s">
        <v>130</v>
      </c>
      <c r="K2702" t="s">
        <v>131</v>
      </c>
      <c r="L2702" t="s">
        <v>7915</v>
      </c>
      <c r="M2702" t="s">
        <v>7916</v>
      </c>
      <c r="N2702">
        <v>0.59699999999999998</v>
      </c>
      <c r="O2702">
        <v>0</v>
      </c>
      <c r="P2702">
        <v>0</v>
      </c>
      <c r="Q2702">
        <v>0</v>
      </c>
      <c r="R2702">
        <v>9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5.37</v>
      </c>
      <c r="Y2702">
        <v>0</v>
      </c>
      <c r="Z2702">
        <v>0</v>
      </c>
    </row>
    <row r="2703" spans="1:26" x14ac:dyDescent="0.3">
      <c r="A2703">
        <v>3014822</v>
      </c>
      <c r="B2703">
        <v>1</v>
      </c>
      <c r="C2703" t="s">
        <v>106</v>
      </c>
      <c r="D2703" t="s">
        <v>117</v>
      </c>
      <c r="E2703" t="s">
        <v>153</v>
      </c>
      <c r="F2703" t="s">
        <v>7917</v>
      </c>
      <c r="G2703" t="s">
        <v>136</v>
      </c>
      <c r="H2703" t="s">
        <v>58</v>
      </c>
      <c r="I2703" t="s">
        <v>129</v>
      </c>
      <c r="J2703" t="s">
        <v>130</v>
      </c>
      <c r="K2703" t="s">
        <v>137</v>
      </c>
      <c r="L2703" t="s">
        <v>7918</v>
      </c>
      <c r="M2703" t="s">
        <v>7919</v>
      </c>
      <c r="N2703">
        <v>3.3340000000000001</v>
      </c>
      <c r="O2703">
        <v>42</v>
      </c>
      <c r="P2703">
        <v>581</v>
      </c>
      <c r="Q2703">
        <v>0</v>
      </c>
      <c r="R2703">
        <v>0</v>
      </c>
      <c r="S2703">
        <v>0</v>
      </c>
      <c r="T2703">
        <v>0</v>
      </c>
      <c r="U2703">
        <v>140.05000000000001</v>
      </c>
      <c r="V2703">
        <v>1937.31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3018836</v>
      </c>
      <c r="B2704">
        <v>1</v>
      </c>
      <c r="C2704" t="s">
        <v>75</v>
      </c>
      <c r="D2704" t="s">
        <v>77</v>
      </c>
      <c r="E2704" t="s">
        <v>145</v>
      </c>
      <c r="F2704" t="s">
        <v>7920</v>
      </c>
      <c r="G2704" t="s">
        <v>147</v>
      </c>
      <c r="H2704" t="s">
        <v>61</v>
      </c>
      <c r="I2704" t="s">
        <v>129</v>
      </c>
      <c r="J2704" t="s">
        <v>130</v>
      </c>
      <c r="K2704" t="s">
        <v>131</v>
      </c>
      <c r="L2704" t="s">
        <v>7921</v>
      </c>
      <c r="M2704" t="s">
        <v>7922</v>
      </c>
      <c r="N2704">
        <v>5.47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5.47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3016398</v>
      </c>
      <c r="B2705">
        <v>1</v>
      </c>
      <c r="C2705" t="s">
        <v>106</v>
      </c>
      <c r="D2705" t="s">
        <v>120</v>
      </c>
      <c r="E2705" t="s">
        <v>126</v>
      </c>
      <c r="F2705" t="s">
        <v>7923</v>
      </c>
      <c r="G2705" t="s">
        <v>161</v>
      </c>
      <c r="H2705" t="s">
        <v>58</v>
      </c>
      <c r="I2705" t="s">
        <v>129</v>
      </c>
      <c r="J2705" t="s">
        <v>130</v>
      </c>
      <c r="K2705" t="s">
        <v>131</v>
      </c>
      <c r="L2705" t="s">
        <v>7924</v>
      </c>
      <c r="M2705" t="s">
        <v>7925</v>
      </c>
      <c r="N2705">
        <v>1.542</v>
      </c>
      <c r="O2705">
        <v>46</v>
      </c>
      <c r="P2705">
        <v>64</v>
      </c>
      <c r="Q2705">
        <v>0</v>
      </c>
      <c r="R2705">
        <v>0</v>
      </c>
      <c r="S2705">
        <v>0</v>
      </c>
      <c r="T2705">
        <v>0</v>
      </c>
      <c r="U2705">
        <v>70.930000000000007</v>
      </c>
      <c r="V2705">
        <v>98.68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3019706</v>
      </c>
      <c r="B2706">
        <v>1</v>
      </c>
      <c r="C2706" t="s">
        <v>75</v>
      </c>
      <c r="D2706" t="s">
        <v>89</v>
      </c>
      <c r="E2706" t="s">
        <v>169</v>
      </c>
      <c r="F2706" t="s">
        <v>6807</v>
      </c>
      <c r="G2706" t="s">
        <v>161</v>
      </c>
      <c r="H2706" t="s">
        <v>61</v>
      </c>
      <c r="I2706" t="s">
        <v>129</v>
      </c>
      <c r="J2706" t="s">
        <v>130</v>
      </c>
      <c r="K2706" t="s">
        <v>131</v>
      </c>
      <c r="L2706" t="s">
        <v>7926</v>
      </c>
      <c r="M2706" t="s">
        <v>7927</v>
      </c>
      <c r="N2706">
        <v>1.484</v>
      </c>
      <c r="O2706">
        <v>0</v>
      </c>
      <c r="P2706">
        <v>598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887.37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3013890</v>
      </c>
      <c r="B2707">
        <v>1</v>
      </c>
      <c r="C2707" t="s">
        <v>106</v>
      </c>
      <c r="D2707" t="s">
        <v>115</v>
      </c>
      <c r="E2707" t="s">
        <v>126</v>
      </c>
      <c r="F2707" t="s">
        <v>7928</v>
      </c>
      <c r="G2707" t="s">
        <v>128</v>
      </c>
      <c r="H2707" t="s">
        <v>58</v>
      </c>
      <c r="I2707" t="s">
        <v>129</v>
      </c>
      <c r="J2707" t="s">
        <v>130</v>
      </c>
      <c r="K2707" t="s">
        <v>131</v>
      </c>
      <c r="L2707" t="s">
        <v>7929</v>
      </c>
      <c r="M2707" t="s">
        <v>7930</v>
      </c>
      <c r="N2707">
        <v>1.609</v>
      </c>
      <c r="O2707">
        <v>0</v>
      </c>
      <c r="P2707">
        <v>0</v>
      </c>
      <c r="Q2707">
        <v>0</v>
      </c>
      <c r="R2707">
        <v>0</v>
      </c>
      <c r="S2707">
        <v>35</v>
      </c>
      <c r="T2707">
        <v>139</v>
      </c>
      <c r="U2707">
        <v>0</v>
      </c>
      <c r="V2707">
        <v>0</v>
      </c>
      <c r="W2707">
        <v>0</v>
      </c>
      <c r="X2707">
        <v>0</v>
      </c>
      <c r="Y2707">
        <v>56.31</v>
      </c>
      <c r="Z2707">
        <v>223.64</v>
      </c>
    </row>
    <row r="2708" spans="1:26" x14ac:dyDescent="0.3">
      <c r="A2708">
        <v>3013644</v>
      </c>
      <c r="B2708">
        <v>1</v>
      </c>
      <c r="C2708" t="s">
        <v>75</v>
      </c>
      <c r="D2708" t="s">
        <v>94</v>
      </c>
      <c r="E2708" t="s">
        <v>140</v>
      </c>
      <c r="F2708" t="s">
        <v>7931</v>
      </c>
      <c r="G2708" t="s">
        <v>142</v>
      </c>
      <c r="H2708" t="s">
        <v>61</v>
      </c>
      <c r="I2708" t="s">
        <v>129</v>
      </c>
      <c r="J2708" t="s">
        <v>130</v>
      </c>
      <c r="K2708" t="s">
        <v>131</v>
      </c>
      <c r="L2708" t="s">
        <v>7932</v>
      </c>
      <c r="M2708" t="s">
        <v>7933</v>
      </c>
      <c r="N2708">
        <v>1.913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17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32.520000000000003</v>
      </c>
    </row>
    <row r="2709" spans="1:26" x14ac:dyDescent="0.3">
      <c r="A2709">
        <v>3019347</v>
      </c>
      <c r="B2709">
        <v>1</v>
      </c>
      <c r="C2709" t="s">
        <v>106</v>
      </c>
      <c r="D2709" t="s">
        <v>122</v>
      </c>
      <c r="E2709" t="s">
        <v>153</v>
      </c>
      <c r="F2709" t="s">
        <v>7934</v>
      </c>
      <c r="G2709" t="s">
        <v>161</v>
      </c>
      <c r="H2709" t="s">
        <v>58</v>
      </c>
      <c r="I2709" t="s">
        <v>129</v>
      </c>
      <c r="J2709" t="s">
        <v>130</v>
      </c>
      <c r="K2709" t="s">
        <v>131</v>
      </c>
      <c r="L2709" t="s">
        <v>7935</v>
      </c>
      <c r="M2709" t="s">
        <v>7936</v>
      </c>
      <c r="N2709">
        <v>0.61599999999999999</v>
      </c>
      <c r="O2709">
        <v>5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3.08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3015426</v>
      </c>
      <c r="B2710">
        <v>1</v>
      </c>
      <c r="C2710" t="s">
        <v>106</v>
      </c>
      <c r="D2710" t="s">
        <v>115</v>
      </c>
      <c r="E2710" t="s">
        <v>153</v>
      </c>
      <c r="F2710" t="s">
        <v>7937</v>
      </c>
      <c r="G2710" t="s">
        <v>196</v>
      </c>
      <c r="H2710" t="s">
        <v>58</v>
      </c>
      <c r="I2710" t="s">
        <v>129</v>
      </c>
      <c r="J2710" t="s">
        <v>130</v>
      </c>
      <c r="K2710" t="s">
        <v>131</v>
      </c>
      <c r="L2710" t="s">
        <v>7938</v>
      </c>
      <c r="M2710" t="s">
        <v>7939</v>
      </c>
      <c r="N2710">
        <v>1.9410000000000001</v>
      </c>
      <c r="O2710">
        <v>0</v>
      </c>
      <c r="P2710">
        <v>0</v>
      </c>
      <c r="Q2710">
        <v>0</v>
      </c>
      <c r="R2710">
        <v>0</v>
      </c>
      <c r="S2710">
        <v>7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13.59</v>
      </c>
      <c r="Z2710">
        <v>0</v>
      </c>
    </row>
    <row r="2711" spans="1:26" x14ac:dyDescent="0.3">
      <c r="A2711">
        <v>3014309</v>
      </c>
      <c r="B2711">
        <v>1</v>
      </c>
      <c r="C2711" t="s">
        <v>75</v>
      </c>
      <c r="D2711" t="s">
        <v>102</v>
      </c>
      <c r="E2711" t="s">
        <v>126</v>
      </c>
      <c r="F2711" t="s">
        <v>7940</v>
      </c>
      <c r="G2711" t="s">
        <v>128</v>
      </c>
      <c r="H2711" t="s">
        <v>58</v>
      </c>
      <c r="I2711" t="s">
        <v>129</v>
      </c>
      <c r="J2711" t="s">
        <v>130</v>
      </c>
      <c r="K2711" t="s">
        <v>131</v>
      </c>
      <c r="L2711" t="s">
        <v>7941</v>
      </c>
      <c r="M2711" t="s">
        <v>7942</v>
      </c>
      <c r="N2711">
        <v>0.52100000000000002</v>
      </c>
      <c r="O2711">
        <v>36</v>
      </c>
      <c r="P2711">
        <v>730</v>
      </c>
      <c r="Q2711">
        <v>13</v>
      </c>
      <c r="R2711">
        <v>6</v>
      </c>
      <c r="S2711">
        <v>0</v>
      </c>
      <c r="T2711">
        <v>0</v>
      </c>
      <c r="U2711">
        <v>18.739999999999998</v>
      </c>
      <c r="V2711">
        <v>380.01</v>
      </c>
      <c r="W2711">
        <v>6.77</v>
      </c>
      <c r="X2711">
        <v>3.12</v>
      </c>
      <c r="Y2711">
        <v>0</v>
      </c>
      <c r="Z2711">
        <v>0</v>
      </c>
    </row>
    <row r="2712" spans="1:26" x14ac:dyDescent="0.3">
      <c r="A2712">
        <v>3013518</v>
      </c>
      <c r="B2712">
        <v>1</v>
      </c>
      <c r="C2712" t="s">
        <v>75</v>
      </c>
      <c r="D2712" t="s">
        <v>83</v>
      </c>
      <c r="E2712" t="s">
        <v>145</v>
      </c>
      <c r="F2712" t="s">
        <v>7943</v>
      </c>
      <c r="G2712" t="s">
        <v>206</v>
      </c>
      <c r="H2712" t="s">
        <v>61</v>
      </c>
      <c r="I2712" t="s">
        <v>129</v>
      </c>
      <c r="J2712" t="s">
        <v>130</v>
      </c>
      <c r="K2712" t="s">
        <v>131</v>
      </c>
      <c r="L2712" t="s">
        <v>7944</v>
      </c>
      <c r="M2712" t="s">
        <v>7945</v>
      </c>
      <c r="N2712">
        <v>5.7249999999999996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1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5.72</v>
      </c>
    </row>
    <row r="2713" spans="1:26" x14ac:dyDescent="0.3">
      <c r="A2713">
        <v>3016023</v>
      </c>
      <c r="B2713">
        <v>1</v>
      </c>
      <c r="C2713" t="s">
        <v>106</v>
      </c>
      <c r="D2713" t="s">
        <v>122</v>
      </c>
      <c r="E2713" t="s">
        <v>169</v>
      </c>
      <c r="F2713" t="s">
        <v>7946</v>
      </c>
      <c r="G2713" t="s">
        <v>161</v>
      </c>
      <c r="H2713" t="s">
        <v>61</v>
      </c>
      <c r="I2713" t="s">
        <v>129</v>
      </c>
      <c r="J2713" t="s">
        <v>130</v>
      </c>
      <c r="K2713" t="s">
        <v>131</v>
      </c>
      <c r="L2713" t="s">
        <v>7947</v>
      </c>
      <c r="M2713" t="s">
        <v>7948</v>
      </c>
      <c r="N2713">
        <v>1.139</v>
      </c>
      <c r="O2713">
        <v>0</v>
      </c>
      <c r="P2713">
        <v>134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152.66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3018507</v>
      </c>
      <c r="B2714">
        <v>1</v>
      </c>
      <c r="C2714" t="s">
        <v>75</v>
      </c>
      <c r="D2714" t="s">
        <v>91</v>
      </c>
      <c r="E2714" t="s">
        <v>145</v>
      </c>
      <c r="F2714" t="s">
        <v>7949</v>
      </c>
      <c r="G2714" t="s">
        <v>206</v>
      </c>
      <c r="H2714" t="s">
        <v>61</v>
      </c>
      <c r="I2714" t="s">
        <v>129</v>
      </c>
      <c r="J2714" t="s">
        <v>130</v>
      </c>
      <c r="K2714" t="s">
        <v>131</v>
      </c>
      <c r="L2714" t="s">
        <v>7950</v>
      </c>
      <c r="M2714" t="s">
        <v>7951</v>
      </c>
      <c r="N2714">
        <v>1.514</v>
      </c>
      <c r="O2714">
        <v>0</v>
      </c>
      <c r="P2714">
        <v>13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19.68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3020203</v>
      </c>
      <c r="B2715">
        <v>2</v>
      </c>
      <c r="C2715" t="s">
        <v>75</v>
      </c>
      <c r="D2715" t="s">
        <v>95</v>
      </c>
      <c r="E2715" t="s">
        <v>169</v>
      </c>
      <c r="F2715" t="s">
        <v>7952</v>
      </c>
      <c r="G2715" t="s">
        <v>256</v>
      </c>
      <c r="H2715" t="s">
        <v>61</v>
      </c>
      <c r="I2715" t="s">
        <v>129</v>
      </c>
      <c r="J2715" t="s">
        <v>130</v>
      </c>
      <c r="K2715" t="s">
        <v>131</v>
      </c>
      <c r="L2715" t="s">
        <v>7953</v>
      </c>
      <c r="M2715" t="s">
        <v>7954</v>
      </c>
      <c r="N2715">
        <v>0.82199999999999995</v>
      </c>
      <c r="O2715">
        <v>0</v>
      </c>
      <c r="P2715">
        <v>303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249.02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3013612</v>
      </c>
      <c r="B2716">
        <v>1</v>
      </c>
      <c r="C2716" t="s">
        <v>75</v>
      </c>
      <c r="D2716" t="s">
        <v>96</v>
      </c>
      <c r="E2716" t="s">
        <v>221</v>
      </c>
      <c r="F2716" t="s">
        <v>7955</v>
      </c>
      <c r="G2716" t="s">
        <v>1430</v>
      </c>
      <c r="H2716" t="s">
        <v>58</v>
      </c>
      <c r="I2716" t="s">
        <v>129</v>
      </c>
      <c r="J2716" t="s">
        <v>130</v>
      </c>
      <c r="K2716" t="s">
        <v>131</v>
      </c>
      <c r="L2716" t="s">
        <v>7956</v>
      </c>
      <c r="M2716" t="s">
        <v>7957</v>
      </c>
      <c r="N2716">
        <v>3.3220000000000001</v>
      </c>
      <c r="O2716">
        <v>0</v>
      </c>
      <c r="P2716">
        <v>557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1850.17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3018968</v>
      </c>
      <c r="B2717">
        <v>1</v>
      </c>
      <c r="C2717" t="s">
        <v>75</v>
      </c>
      <c r="D2717" t="s">
        <v>78</v>
      </c>
      <c r="E2717" t="s">
        <v>145</v>
      </c>
      <c r="F2717" t="s">
        <v>7958</v>
      </c>
      <c r="G2717" t="s">
        <v>256</v>
      </c>
      <c r="H2717" t="s">
        <v>61</v>
      </c>
      <c r="I2717" t="s">
        <v>129</v>
      </c>
      <c r="J2717" t="s">
        <v>130</v>
      </c>
      <c r="K2717" t="s">
        <v>131</v>
      </c>
      <c r="L2717" t="s">
        <v>7959</v>
      </c>
      <c r="M2717" t="s">
        <v>7960</v>
      </c>
      <c r="N2717">
        <v>2.3959999999999999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2.4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3019390</v>
      </c>
      <c r="B2718">
        <v>1</v>
      </c>
      <c r="C2718" t="s">
        <v>106</v>
      </c>
      <c r="D2718" t="s">
        <v>117</v>
      </c>
      <c r="E2718" t="s">
        <v>221</v>
      </c>
      <c r="F2718" t="s">
        <v>7961</v>
      </c>
      <c r="G2718" t="s">
        <v>128</v>
      </c>
      <c r="H2718" t="s">
        <v>58</v>
      </c>
      <c r="I2718" t="s">
        <v>129</v>
      </c>
      <c r="J2718" t="s">
        <v>130</v>
      </c>
      <c r="K2718" t="s">
        <v>131</v>
      </c>
      <c r="L2718" t="s">
        <v>7962</v>
      </c>
      <c r="M2718" t="s">
        <v>7963</v>
      </c>
      <c r="N2718">
        <v>0.59</v>
      </c>
      <c r="O2718">
        <v>312</v>
      </c>
      <c r="P2718">
        <v>1051</v>
      </c>
      <c r="Q2718">
        <v>0</v>
      </c>
      <c r="R2718">
        <v>0</v>
      </c>
      <c r="S2718">
        <v>8</v>
      </c>
      <c r="T2718">
        <v>47</v>
      </c>
      <c r="U2718">
        <v>184.08</v>
      </c>
      <c r="V2718">
        <v>620.09</v>
      </c>
      <c r="W2718">
        <v>0</v>
      </c>
      <c r="X2718">
        <v>0</v>
      </c>
      <c r="Y2718">
        <v>4.72</v>
      </c>
      <c r="Z2718">
        <v>27.73</v>
      </c>
    </row>
    <row r="2719" spans="1:26" x14ac:dyDescent="0.3">
      <c r="A2719">
        <v>3010335</v>
      </c>
      <c r="B2719">
        <v>1</v>
      </c>
      <c r="C2719" t="s">
        <v>75</v>
      </c>
      <c r="D2719" t="s">
        <v>84</v>
      </c>
      <c r="E2719" t="s">
        <v>164</v>
      </c>
      <c r="F2719" t="s">
        <v>7964</v>
      </c>
      <c r="G2719" t="s">
        <v>181</v>
      </c>
      <c r="H2719" t="s">
        <v>61</v>
      </c>
      <c r="I2719" t="s">
        <v>129</v>
      </c>
      <c r="J2719" t="s">
        <v>130</v>
      </c>
      <c r="K2719" t="s">
        <v>137</v>
      </c>
      <c r="L2719" t="s">
        <v>7965</v>
      </c>
      <c r="M2719" t="s">
        <v>7966</v>
      </c>
      <c r="N2719">
        <v>1.2250000000000001</v>
      </c>
      <c r="O2719">
        <v>0</v>
      </c>
      <c r="P2719">
        <v>210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257.31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3014297</v>
      </c>
      <c r="B2720">
        <v>2</v>
      </c>
      <c r="C2720" t="s">
        <v>106</v>
      </c>
      <c r="D2720" t="s">
        <v>122</v>
      </c>
      <c r="E2720" t="s">
        <v>126</v>
      </c>
      <c r="F2720" t="s">
        <v>7967</v>
      </c>
      <c r="G2720" t="s">
        <v>166</v>
      </c>
      <c r="H2720" t="s">
        <v>58</v>
      </c>
      <c r="I2720" t="s">
        <v>129</v>
      </c>
      <c r="J2720" t="s">
        <v>130</v>
      </c>
      <c r="K2720" t="s">
        <v>131</v>
      </c>
      <c r="L2720" t="s">
        <v>7968</v>
      </c>
      <c r="M2720" t="s">
        <v>7969</v>
      </c>
      <c r="N2720">
        <v>6.6769999999999996</v>
      </c>
      <c r="O2720">
        <v>21</v>
      </c>
      <c r="P2720">
        <v>424</v>
      </c>
      <c r="Q2720">
        <v>0</v>
      </c>
      <c r="R2720">
        <v>0</v>
      </c>
      <c r="S2720">
        <v>0</v>
      </c>
      <c r="T2720">
        <v>0</v>
      </c>
      <c r="U2720">
        <v>140.21</v>
      </c>
      <c r="V2720">
        <v>2831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3013617</v>
      </c>
      <c r="B2721">
        <v>1</v>
      </c>
      <c r="C2721" t="s">
        <v>75</v>
      </c>
      <c r="D2721" t="s">
        <v>104</v>
      </c>
      <c r="E2721" t="s">
        <v>169</v>
      </c>
      <c r="F2721" t="s">
        <v>7970</v>
      </c>
      <c r="G2721" t="s">
        <v>171</v>
      </c>
      <c r="H2721" t="s">
        <v>61</v>
      </c>
      <c r="I2721" t="s">
        <v>129</v>
      </c>
      <c r="J2721" t="s">
        <v>130</v>
      </c>
      <c r="K2721" t="s">
        <v>131</v>
      </c>
      <c r="L2721" t="s">
        <v>7971</v>
      </c>
      <c r="M2721" t="s">
        <v>7972</v>
      </c>
      <c r="N2721">
        <v>1.746</v>
      </c>
      <c r="O2721">
        <v>0</v>
      </c>
      <c r="P2721">
        <v>23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40.15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3013698</v>
      </c>
      <c r="B2722">
        <v>1</v>
      </c>
      <c r="C2722" t="s">
        <v>75</v>
      </c>
      <c r="D2722" t="s">
        <v>95</v>
      </c>
      <c r="E2722" t="s">
        <v>140</v>
      </c>
      <c r="F2722" t="s">
        <v>7973</v>
      </c>
      <c r="G2722" t="s">
        <v>142</v>
      </c>
      <c r="H2722" t="s">
        <v>61</v>
      </c>
      <c r="I2722" t="s">
        <v>129</v>
      </c>
      <c r="J2722" t="s">
        <v>130</v>
      </c>
      <c r="K2722" t="s">
        <v>131</v>
      </c>
      <c r="L2722" t="s">
        <v>7974</v>
      </c>
      <c r="M2722" t="s">
        <v>7975</v>
      </c>
      <c r="N2722">
        <v>0.56999999999999995</v>
      </c>
      <c r="O2722">
        <v>0</v>
      </c>
      <c r="P2722">
        <v>89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50.69</v>
      </c>
      <c r="W2722">
        <v>0</v>
      </c>
      <c r="X2722">
        <v>0</v>
      </c>
      <c r="Y2722">
        <v>0</v>
      </c>
      <c r="Z2722">
        <v>0</v>
      </c>
    </row>
    <row r="2723" spans="1:26" x14ac:dyDescent="0.3">
      <c r="A2723">
        <v>3013933</v>
      </c>
      <c r="B2723">
        <v>1</v>
      </c>
      <c r="C2723" t="s">
        <v>106</v>
      </c>
      <c r="D2723" t="s">
        <v>112</v>
      </c>
      <c r="E2723" t="s">
        <v>169</v>
      </c>
      <c r="F2723" t="s">
        <v>7976</v>
      </c>
      <c r="G2723" t="s">
        <v>171</v>
      </c>
      <c r="H2723" t="s">
        <v>61</v>
      </c>
      <c r="I2723" t="s">
        <v>129</v>
      </c>
      <c r="J2723" t="s">
        <v>130</v>
      </c>
      <c r="K2723" t="s">
        <v>131</v>
      </c>
      <c r="L2723" t="s">
        <v>7977</v>
      </c>
      <c r="M2723" t="s">
        <v>7978</v>
      </c>
      <c r="N2723">
        <v>0.70599999999999996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250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176.42</v>
      </c>
    </row>
    <row r="2724" spans="1:26" x14ac:dyDescent="0.3">
      <c r="A2724">
        <v>3017189</v>
      </c>
      <c r="B2724">
        <v>1</v>
      </c>
      <c r="C2724" t="s">
        <v>75</v>
      </c>
      <c r="D2724" t="s">
        <v>86</v>
      </c>
      <c r="E2724" t="s">
        <v>140</v>
      </c>
      <c r="F2724" t="s">
        <v>7979</v>
      </c>
      <c r="G2724" t="s">
        <v>161</v>
      </c>
      <c r="H2724" t="s">
        <v>61</v>
      </c>
      <c r="I2724" t="s">
        <v>129</v>
      </c>
      <c r="J2724" t="s">
        <v>130</v>
      </c>
      <c r="K2724" t="s">
        <v>131</v>
      </c>
      <c r="L2724" t="s">
        <v>7980</v>
      </c>
      <c r="M2724" t="s">
        <v>7981</v>
      </c>
      <c r="N2724">
        <v>1.179</v>
      </c>
      <c r="O2724">
        <v>0</v>
      </c>
      <c r="P2724">
        <v>130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153.22999999999999</v>
      </c>
      <c r="W2724">
        <v>0</v>
      </c>
      <c r="X2724">
        <v>0</v>
      </c>
      <c r="Y2724">
        <v>0</v>
      </c>
      <c r="Z2724">
        <v>0</v>
      </c>
    </row>
    <row r="2725" spans="1:26" x14ac:dyDescent="0.3">
      <c r="A2725">
        <v>3013158</v>
      </c>
      <c r="B2725">
        <v>1</v>
      </c>
      <c r="C2725" t="s">
        <v>75</v>
      </c>
      <c r="D2725" t="s">
        <v>96</v>
      </c>
      <c r="E2725" t="s">
        <v>140</v>
      </c>
      <c r="F2725" t="s">
        <v>7982</v>
      </c>
      <c r="G2725" t="s">
        <v>142</v>
      </c>
      <c r="H2725" t="s">
        <v>61</v>
      </c>
      <c r="I2725" t="s">
        <v>129</v>
      </c>
      <c r="J2725" t="s">
        <v>130</v>
      </c>
      <c r="K2725" t="s">
        <v>131</v>
      </c>
      <c r="L2725" t="s">
        <v>7983</v>
      </c>
      <c r="M2725" t="s">
        <v>7984</v>
      </c>
      <c r="N2725">
        <v>1.3009999999999999</v>
      </c>
      <c r="O2725">
        <v>0</v>
      </c>
      <c r="P2725">
        <v>128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166.57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3018765</v>
      </c>
      <c r="B2726">
        <v>1</v>
      </c>
      <c r="C2726" t="s">
        <v>75</v>
      </c>
      <c r="D2726" t="s">
        <v>89</v>
      </c>
      <c r="E2726" t="s">
        <v>140</v>
      </c>
      <c r="F2726" t="s">
        <v>7985</v>
      </c>
      <c r="G2726" t="s">
        <v>378</v>
      </c>
      <c r="H2726" t="s">
        <v>61</v>
      </c>
      <c r="I2726" t="s">
        <v>129</v>
      </c>
      <c r="J2726" t="s">
        <v>59</v>
      </c>
      <c r="K2726" t="s">
        <v>131</v>
      </c>
      <c r="L2726" t="s">
        <v>7986</v>
      </c>
      <c r="M2726" t="s">
        <v>7987</v>
      </c>
      <c r="N2726">
        <v>3.3210000000000002</v>
      </c>
      <c r="O2726">
        <v>0</v>
      </c>
      <c r="P2726">
        <v>32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106.27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3018905</v>
      </c>
      <c r="B2727">
        <v>1</v>
      </c>
      <c r="C2727" t="s">
        <v>75</v>
      </c>
      <c r="D2727" t="s">
        <v>97</v>
      </c>
      <c r="E2727" t="s">
        <v>221</v>
      </c>
      <c r="F2727" t="s">
        <v>7988</v>
      </c>
      <c r="G2727" t="s">
        <v>128</v>
      </c>
      <c r="H2727" t="s">
        <v>58</v>
      </c>
      <c r="I2727" t="s">
        <v>129</v>
      </c>
      <c r="J2727" t="s">
        <v>130</v>
      </c>
      <c r="K2727" t="s">
        <v>131</v>
      </c>
      <c r="L2727" t="s">
        <v>7989</v>
      </c>
      <c r="M2727" t="s">
        <v>7990</v>
      </c>
      <c r="N2727">
        <v>0.61899999999999999</v>
      </c>
      <c r="O2727">
        <v>158</v>
      </c>
      <c r="P2727">
        <v>200</v>
      </c>
      <c r="Q2727">
        <v>0</v>
      </c>
      <c r="R2727">
        <v>0</v>
      </c>
      <c r="S2727">
        <v>0</v>
      </c>
      <c r="T2727">
        <v>0</v>
      </c>
      <c r="U2727">
        <v>97.78</v>
      </c>
      <c r="V2727">
        <v>123.78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3016877</v>
      </c>
      <c r="B2728">
        <v>1</v>
      </c>
      <c r="C2728" t="s">
        <v>75</v>
      </c>
      <c r="D2728" t="s">
        <v>78</v>
      </c>
      <c r="E2728" t="s">
        <v>134</v>
      </c>
      <c r="F2728" t="s">
        <v>7991</v>
      </c>
      <c r="G2728" t="s">
        <v>2896</v>
      </c>
      <c r="H2728" t="s">
        <v>56</v>
      </c>
      <c r="I2728" t="s">
        <v>129</v>
      </c>
      <c r="J2728" t="s">
        <v>130</v>
      </c>
      <c r="K2728" t="s">
        <v>137</v>
      </c>
      <c r="L2728" t="s">
        <v>7992</v>
      </c>
      <c r="M2728" t="s">
        <v>7993</v>
      </c>
      <c r="N2728">
        <v>0.13600000000000001</v>
      </c>
      <c r="O2728">
        <v>1</v>
      </c>
      <c r="P2728">
        <v>16148</v>
      </c>
      <c r="Q2728">
        <v>0</v>
      </c>
      <c r="R2728">
        <v>0</v>
      </c>
      <c r="S2728">
        <v>0</v>
      </c>
      <c r="T2728">
        <v>0</v>
      </c>
      <c r="U2728">
        <v>0.14000000000000001</v>
      </c>
      <c r="V2728">
        <v>2199.25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3013903</v>
      </c>
      <c r="B2729">
        <v>1</v>
      </c>
      <c r="C2729" t="s">
        <v>75</v>
      </c>
      <c r="D2729" t="s">
        <v>82</v>
      </c>
      <c r="E2729" t="s">
        <v>145</v>
      </c>
      <c r="F2729" t="s">
        <v>7994</v>
      </c>
      <c r="G2729" t="s">
        <v>256</v>
      </c>
      <c r="H2729" t="s">
        <v>61</v>
      </c>
      <c r="I2729" t="s">
        <v>129</v>
      </c>
      <c r="J2729" t="s">
        <v>130</v>
      </c>
      <c r="K2729" t="s">
        <v>131</v>
      </c>
      <c r="L2729" t="s">
        <v>7995</v>
      </c>
      <c r="M2729" t="s">
        <v>7996</v>
      </c>
      <c r="N2729">
        <v>6.3780000000000001</v>
      </c>
      <c r="O2729">
        <v>0</v>
      </c>
      <c r="P2729">
        <v>5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31.89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3019349</v>
      </c>
      <c r="B2730">
        <v>1</v>
      </c>
      <c r="C2730" t="s">
        <v>75</v>
      </c>
      <c r="D2730" t="s">
        <v>95</v>
      </c>
      <c r="E2730" t="s">
        <v>145</v>
      </c>
      <c r="F2730" t="s">
        <v>7997</v>
      </c>
      <c r="G2730" t="s">
        <v>206</v>
      </c>
      <c r="H2730" t="s">
        <v>61</v>
      </c>
      <c r="I2730" t="s">
        <v>129</v>
      </c>
      <c r="J2730" t="s">
        <v>130</v>
      </c>
      <c r="K2730" t="s">
        <v>131</v>
      </c>
      <c r="L2730" t="s">
        <v>7998</v>
      </c>
      <c r="M2730" t="s">
        <v>7999</v>
      </c>
      <c r="N2730">
        <v>4.1120000000000001</v>
      </c>
      <c r="O2730">
        <v>0</v>
      </c>
      <c r="P2730">
        <v>11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45.23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3001366</v>
      </c>
      <c r="B2731">
        <v>1</v>
      </c>
      <c r="C2731" t="s">
        <v>75</v>
      </c>
      <c r="D2731" t="s">
        <v>84</v>
      </c>
      <c r="E2731" t="s">
        <v>153</v>
      </c>
      <c r="F2731" t="s">
        <v>8000</v>
      </c>
      <c r="G2731" t="s">
        <v>136</v>
      </c>
      <c r="H2731" t="s">
        <v>58</v>
      </c>
      <c r="I2731" t="s">
        <v>129</v>
      </c>
      <c r="J2731" t="s">
        <v>130</v>
      </c>
      <c r="K2731" t="s">
        <v>137</v>
      </c>
      <c r="L2731" t="s">
        <v>8001</v>
      </c>
      <c r="M2731" t="s">
        <v>8002</v>
      </c>
      <c r="N2731">
        <v>4.7</v>
      </c>
      <c r="O2731">
        <v>0</v>
      </c>
      <c r="P2731">
        <v>241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1132.77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3013727</v>
      </c>
      <c r="B2732">
        <v>1</v>
      </c>
      <c r="C2732" t="s">
        <v>106</v>
      </c>
      <c r="D2732" t="s">
        <v>114</v>
      </c>
      <c r="E2732" t="s">
        <v>153</v>
      </c>
      <c r="F2732" t="s">
        <v>895</v>
      </c>
      <c r="G2732" t="s">
        <v>196</v>
      </c>
      <c r="H2732" t="s">
        <v>58</v>
      </c>
      <c r="I2732" t="s">
        <v>129</v>
      </c>
      <c r="J2732" t="s">
        <v>130</v>
      </c>
      <c r="K2732" t="s">
        <v>131</v>
      </c>
      <c r="L2732" t="s">
        <v>8003</v>
      </c>
      <c r="M2732" t="s">
        <v>8004</v>
      </c>
      <c r="N2732">
        <v>0.90300000000000002</v>
      </c>
      <c r="O2732">
        <v>0</v>
      </c>
      <c r="P2732">
        <v>0</v>
      </c>
      <c r="Q2732">
        <v>0</v>
      </c>
      <c r="R2732">
        <v>0</v>
      </c>
      <c r="S2732">
        <v>20</v>
      </c>
      <c r="T2732">
        <v>154</v>
      </c>
      <c r="U2732">
        <v>0</v>
      </c>
      <c r="V2732">
        <v>0</v>
      </c>
      <c r="W2732">
        <v>0</v>
      </c>
      <c r="X2732">
        <v>0</v>
      </c>
      <c r="Y2732">
        <v>18.07</v>
      </c>
      <c r="Z2732">
        <v>139.11000000000001</v>
      </c>
    </row>
    <row r="2733" spans="1:26" x14ac:dyDescent="0.3">
      <c r="A2733">
        <v>3014729</v>
      </c>
      <c r="B2733">
        <v>1</v>
      </c>
      <c r="C2733" t="s">
        <v>75</v>
      </c>
      <c r="D2733" t="s">
        <v>96</v>
      </c>
      <c r="E2733" t="s">
        <v>153</v>
      </c>
      <c r="F2733" t="s">
        <v>8005</v>
      </c>
      <c r="G2733" t="s">
        <v>746</v>
      </c>
      <c r="H2733" t="s">
        <v>58</v>
      </c>
      <c r="I2733" t="s">
        <v>129</v>
      </c>
      <c r="J2733" t="s">
        <v>130</v>
      </c>
      <c r="K2733" t="s">
        <v>131</v>
      </c>
      <c r="L2733" t="s">
        <v>8006</v>
      </c>
      <c r="M2733" t="s">
        <v>8007</v>
      </c>
      <c r="N2733">
        <v>0.56399999999999995</v>
      </c>
      <c r="O2733">
        <v>0</v>
      </c>
      <c r="P2733">
        <v>184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103.72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3013700</v>
      </c>
      <c r="B2734">
        <v>1</v>
      </c>
      <c r="C2734" t="s">
        <v>106</v>
      </c>
      <c r="D2734" t="s">
        <v>120</v>
      </c>
      <c r="E2734" t="s">
        <v>169</v>
      </c>
      <c r="F2734" t="s">
        <v>8008</v>
      </c>
      <c r="G2734" t="s">
        <v>161</v>
      </c>
      <c r="H2734" t="s">
        <v>61</v>
      </c>
      <c r="I2734" t="s">
        <v>129</v>
      </c>
      <c r="J2734" t="s">
        <v>130</v>
      </c>
      <c r="K2734" t="s">
        <v>131</v>
      </c>
      <c r="L2734" t="s">
        <v>8009</v>
      </c>
      <c r="M2734" t="s">
        <v>8010</v>
      </c>
      <c r="N2734">
        <v>1.321</v>
      </c>
      <c r="O2734">
        <v>0</v>
      </c>
      <c r="P2734">
        <v>57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75.290000000000006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3020252</v>
      </c>
      <c r="B2735">
        <v>1</v>
      </c>
      <c r="C2735" t="s">
        <v>106</v>
      </c>
      <c r="D2735" t="s">
        <v>117</v>
      </c>
      <c r="E2735" t="s">
        <v>169</v>
      </c>
      <c r="F2735" t="s">
        <v>170</v>
      </c>
      <c r="G2735" t="s">
        <v>161</v>
      </c>
      <c r="H2735" t="s">
        <v>61</v>
      </c>
      <c r="I2735" t="s">
        <v>129</v>
      </c>
      <c r="J2735" t="s">
        <v>130</v>
      </c>
      <c r="K2735" t="s">
        <v>131</v>
      </c>
      <c r="L2735" t="s">
        <v>8011</v>
      </c>
      <c r="M2735" t="s">
        <v>8012</v>
      </c>
      <c r="N2735">
        <v>0.40899999999999997</v>
      </c>
      <c r="O2735">
        <v>0</v>
      </c>
      <c r="P2735">
        <v>32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13.1</v>
      </c>
      <c r="W2735">
        <v>0</v>
      </c>
      <c r="X2735">
        <v>0</v>
      </c>
      <c r="Y2735">
        <v>0</v>
      </c>
      <c r="Z2735">
        <v>0</v>
      </c>
    </row>
    <row r="2736" spans="1:26" x14ac:dyDescent="0.3">
      <c r="A2736">
        <v>3013541</v>
      </c>
      <c r="B2736">
        <v>1</v>
      </c>
      <c r="C2736" t="s">
        <v>75</v>
      </c>
      <c r="D2736" t="s">
        <v>91</v>
      </c>
      <c r="E2736" t="s">
        <v>140</v>
      </c>
      <c r="F2736" t="s">
        <v>8013</v>
      </c>
      <c r="G2736" t="s">
        <v>378</v>
      </c>
      <c r="H2736" t="s">
        <v>61</v>
      </c>
      <c r="I2736" t="s">
        <v>129</v>
      </c>
      <c r="J2736" t="s">
        <v>130</v>
      </c>
      <c r="K2736" t="s">
        <v>131</v>
      </c>
      <c r="L2736" t="s">
        <v>8014</v>
      </c>
      <c r="M2736" t="s">
        <v>8015</v>
      </c>
      <c r="N2736">
        <v>1.1160000000000001</v>
      </c>
      <c r="O2736">
        <v>0</v>
      </c>
      <c r="P2736">
        <v>184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205.33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3018830</v>
      </c>
      <c r="B2737">
        <v>1</v>
      </c>
      <c r="C2737" t="s">
        <v>106</v>
      </c>
      <c r="D2737" t="s">
        <v>107</v>
      </c>
      <c r="E2737" t="s">
        <v>126</v>
      </c>
      <c r="F2737" t="s">
        <v>8016</v>
      </c>
      <c r="G2737" t="s">
        <v>128</v>
      </c>
      <c r="H2737" t="s">
        <v>58</v>
      </c>
      <c r="I2737" t="s">
        <v>129</v>
      </c>
      <c r="J2737" t="s">
        <v>130</v>
      </c>
      <c r="K2737" t="s">
        <v>131</v>
      </c>
      <c r="L2737" t="s">
        <v>8017</v>
      </c>
      <c r="M2737" t="s">
        <v>8018</v>
      </c>
      <c r="N2737">
        <v>2.161</v>
      </c>
      <c r="O2737">
        <v>29</v>
      </c>
      <c r="P2737">
        <v>0</v>
      </c>
      <c r="Q2737">
        <v>0</v>
      </c>
      <c r="R2737">
        <v>0</v>
      </c>
      <c r="S2737">
        <v>0</v>
      </c>
      <c r="T2737">
        <v>13</v>
      </c>
      <c r="U2737">
        <v>62.67</v>
      </c>
      <c r="V2737">
        <v>0</v>
      </c>
      <c r="W2737">
        <v>0</v>
      </c>
      <c r="X2737">
        <v>0</v>
      </c>
      <c r="Y2737">
        <v>0</v>
      </c>
      <c r="Z2737">
        <v>28.09</v>
      </c>
    </row>
    <row r="2738" spans="1:26" x14ac:dyDescent="0.3">
      <c r="A2738">
        <v>3013867</v>
      </c>
      <c r="B2738">
        <v>1</v>
      </c>
      <c r="C2738" t="s">
        <v>106</v>
      </c>
      <c r="D2738" t="s">
        <v>112</v>
      </c>
      <c r="E2738" t="s">
        <v>126</v>
      </c>
      <c r="F2738" t="s">
        <v>8019</v>
      </c>
      <c r="G2738" t="s">
        <v>128</v>
      </c>
      <c r="H2738" t="s">
        <v>58</v>
      </c>
      <c r="I2738" t="s">
        <v>129</v>
      </c>
      <c r="J2738" t="s">
        <v>130</v>
      </c>
      <c r="K2738" t="s">
        <v>131</v>
      </c>
      <c r="L2738" t="s">
        <v>8020</v>
      </c>
      <c r="M2738" t="s">
        <v>8021</v>
      </c>
      <c r="N2738">
        <v>1.038</v>
      </c>
      <c r="O2738">
        <v>0</v>
      </c>
      <c r="P2738">
        <v>0</v>
      </c>
      <c r="Q2738">
        <v>0</v>
      </c>
      <c r="R2738">
        <v>0</v>
      </c>
      <c r="S2738">
        <v>5</v>
      </c>
      <c r="T2738">
        <v>384</v>
      </c>
      <c r="U2738">
        <v>0</v>
      </c>
      <c r="V2738">
        <v>0</v>
      </c>
      <c r="W2738">
        <v>0</v>
      </c>
      <c r="X2738">
        <v>0</v>
      </c>
      <c r="Y2738">
        <v>5.19</v>
      </c>
      <c r="Z2738">
        <v>398.4</v>
      </c>
    </row>
    <row r="2739" spans="1:26" x14ac:dyDescent="0.3">
      <c r="A2739">
        <v>3016439</v>
      </c>
      <c r="B2739">
        <v>1</v>
      </c>
      <c r="C2739" t="s">
        <v>75</v>
      </c>
      <c r="D2739" t="s">
        <v>91</v>
      </c>
      <c r="E2739" t="s">
        <v>169</v>
      </c>
      <c r="F2739" t="s">
        <v>8022</v>
      </c>
      <c r="G2739" t="s">
        <v>161</v>
      </c>
      <c r="H2739" t="s">
        <v>61</v>
      </c>
      <c r="I2739" t="s">
        <v>129</v>
      </c>
      <c r="J2739" t="s">
        <v>130</v>
      </c>
      <c r="K2739" t="s">
        <v>131</v>
      </c>
      <c r="L2739" t="s">
        <v>8023</v>
      </c>
      <c r="M2739" t="s">
        <v>8024</v>
      </c>
      <c r="N2739">
        <v>0.67300000000000004</v>
      </c>
      <c r="O2739">
        <v>0</v>
      </c>
      <c r="P2739">
        <v>449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302.26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3019370</v>
      </c>
      <c r="B2740">
        <v>1</v>
      </c>
      <c r="C2740" t="s">
        <v>106</v>
      </c>
      <c r="D2740" t="s">
        <v>122</v>
      </c>
      <c r="E2740" t="s">
        <v>140</v>
      </c>
      <c r="F2740" t="s">
        <v>8025</v>
      </c>
      <c r="G2740" t="s">
        <v>142</v>
      </c>
      <c r="H2740" t="s">
        <v>61</v>
      </c>
      <c r="I2740" t="s">
        <v>129</v>
      </c>
      <c r="J2740" t="s">
        <v>130</v>
      </c>
      <c r="K2740" t="s">
        <v>131</v>
      </c>
      <c r="L2740" t="s">
        <v>8026</v>
      </c>
      <c r="M2740" t="s">
        <v>8027</v>
      </c>
      <c r="N2740">
        <v>3.1259999999999999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44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137.53</v>
      </c>
    </row>
    <row r="2741" spans="1:26" x14ac:dyDescent="0.3">
      <c r="A2741">
        <v>3014203</v>
      </c>
      <c r="B2741">
        <v>1</v>
      </c>
      <c r="C2741" t="s">
        <v>75</v>
      </c>
      <c r="D2741" t="s">
        <v>103</v>
      </c>
      <c r="E2741" t="s">
        <v>140</v>
      </c>
      <c r="F2741" t="s">
        <v>8028</v>
      </c>
      <c r="G2741" t="s">
        <v>142</v>
      </c>
      <c r="H2741" t="s">
        <v>61</v>
      </c>
      <c r="I2741" t="s">
        <v>129</v>
      </c>
      <c r="J2741" t="s">
        <v>130</v>
      </c>
      <c r="K2741" t="s">
        <v>131</v>
      </c>
      <c r="L2741" t="s">
        <v>8029</v>
      </c>
      <c r="M2741" t="s">
        <v>8030</v>
      </c>
      <c r="N2741">
        <v>0.48899999999999999</v>
      </c>
      <c r="O2741">
        <v>0</v>
      </c>
      <c r="P2741">
        <v>88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43.03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3013016</v>
      </c>
      <c r="B2742">
        <v>2</v>
      </c>
      <c r="C2742" t="s">
        <v>75</v>
      </c>
      <c r="D2742" t="s">
        <v>89</v>
      </c>
      <c r="E2742" t="s">
        <v>169</v>
      </c>
      <c r="F2742" t="s">
        <v>5471</v>
      </c>
      <c r="G2742" t="s">
        <v>2284</v>
      </c>
      <c r="H2742" t="s">
        <v>61</v>
      </c>
      <c r="I2742" t="s">
        <v>129</v>
      </c>
      <c r="J2742" t="s">
        <v>130</v>
      </c>
      <c r="K2742" t="s">
        <v>131</v>
      </c>
      <c r="L2742" t="s">
        <v>8031</v>
      </c>
      <c r="M2742" t="s">
        <v>8032</v>
      </c>
      <c r="N2742">
        <v>0.32800000000000001</v>
      </c>
      <c r="O2742">
        <v>0</v>
      </c>
      <c r="P2742">
        <v>742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243.21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3013538</v>
      </c>
      <c r="B2743">
        <v>1</v>
      </c>
      <c r="C2743" t="s">
        <v>75</v>
      </c>
      <c r="D2743" t="s">
        <v>83</v>
      </c>
      <c r="E2743" t="s">
        <v>145</v>
      </c>
      <c r="F2743" t="s">
        <v>8033</v>
      </c>
      <c r="G2743" t="s">
        <v>206</v>
      </c>
      <c r="H2743" t="s">
        <v>61</v>
      </c>
      <c r="I2743" t="s">
        <v>129</v>
      </c>
      <c r="J2743" t="s">
        <v>130</v>
      </c>
      <c r="K2743" t="s">
        <v>131</v>
      </c>
      <c r="L2743" t="s">
        <v>8034</v>
      </c>
      <c r="M2743" t="s">
        <v>8035</v>
      </c>
      <c r="N2743">
        <v>5.4550000000000001</v>
      </c>
      <c r="O2743">
        <v>0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5.45</v>
      </c>
      <c r="Y2743">
        <v>0</v>
      </c>
      <c r="Z2743">
        <v>0</v>
      </c>
    </row>
    <row r="2744" spans="1:26" x14ac:dyDescent="0.3">
      <c r="A2744">
        <v>3016218</v>
      </c>
      <c r="B2744">
        <v>1</v>
      </c>
      <c r="C2744" t="s">
        <v>106</v>
      </c>
      <c r="D2744" t="s">
        <v>116</v>
      </c>
      <c r="E2744" t="s">
        <v>221</v>
      </c>
      <c r="F2744" t="s">
        <v>5284</v>
      </c>
      <c r="G2744" t="s">
        <v>452</v>
      </c>
      <c r="H2744" t="s">
        <v>58</v>
      </c>
      <c r="I2744" t="s">
        <v>129</v>
      </c>
      <c r="J2744" t="s">
        <v>130</v>
      </c>
      <c r="K2744" t="s">
        <v>131</v>
      </c>
      <c r="L2744" t="s">
        <v>8036</v>
      </c>
      <c r="M2744" t="s">
        <v>8037</v>
      </c>
      <c r="N2744">
        <v>3.613</v>
      </c>
      <c r="O2744">
        <v>8</v>
      </c>
      <c r="P2744">
        <v>5</v>
      </c>
      <c r="Q2744">
        <v>91</v>
      </c>
      <c r="R2744">
        <v>6963</v>
      </c>
      <c r="S2744">
        <v>203</v>
      </c>
      <c r="T2744">
        <v>3782</v>
      </c>
      <c r="U2744">
        <v>28.91</v>
      </c>
      <c r="V2744">
        <v>18.07</v>
      </c>
      <c r="W2744">
        <v>328.81</v>
      </c>
      <c r="X2744">
        <v>25159.64</v>
      </c>
      <c r="Y2744">
        <v>733.51</v>
      </c>
      <c r="Z2744">
        <v>13665.63</v>
      </c>
    </row>
    <row r="2745" spans="1:26" x14ac:dyDescent="0.3">
      <c r="A2745">
        <v>3013642</v>
      </c>
      <c r="B2745">
        <v>1</v>
      </c>
      <c r="C2745" t="s">
        <v>106</v>
      </c>
      <c r="D2745" t="s">
        <v>109</v>
      </c>
      <c r="E2745" t="s">
        <v>140</v>
      </c>
      <c r="F2745" t="s">
        <v>8038</v>
      </c>
      <c r="G2745" t="s">
        <v>142</v>
      </c>
      <c r="H2745" t="s">
        <v>61</v>
      </c>
      <c r="I2745" t="s">
        <v>129</v>
      </c>
      <c r="J2745" t="s">
        <v>130</v>
      </c>
      <c r="K2745" t="s">
        <v>131</v>
      </c>
      <c r="L2745" t="s">
        <v>8039</v>
      </c>
      <c r="M2745" t="s">
        <v>8040</v>
      </c>
      <c r="N2745">
        <v>1.7709999999999999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44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77.930000000000007</v>
      </c>
    </row>
    <row r="2746" spans="1:26" x14ac:dyDescent="0.3">
      <c r="A2746">
        <v>3019356</v>
      </c>
      <c r="B2746">
        <v>1</v>
      </c>
      <c r="C2746" t="s">
        <v>106</v>
      </c>
      <c r="D2746" t="s">
        <v>117</v>
      </c>
      <c r="E2746" t="s">
        <v>126</v>
      </c>
      <c r="F2746" t="s">
        <v>8041</v>
      </c>
      <c r="G2746" t="s">
        <v>128</v>
      </c>
      <c r="H2746" t="s">
        <v>58</v>
      </c>
      <c r="I2746" t="s">
        <v>129</v>
      </c>
      <c r="J2746" t="s">
        <v>130</v>
      </c>
      <c r="K2746" t="s">
        <v>131</v>
      </c>
      <c r="L2746" t="s">
        <v>8042</v>
      </c>
      <c r="M2746" t="s">
        <v>8043</v>
      </c>
      <c r="N2746">
        <v>1.032</v>
      </c>
      <c r="O2746">
        <v>60</v>
      </c>
      <c r="P2746">
        <v>20</v>
      </c>
      <c r="Q2746">
        <v>0</v>
      </c>
      <c r="R2746">
        <v>0</v>
      </c>
      <c r="S2746">
        <v>0</v>
      </c>
      <c r="T2746">
        <v>18</v>
      </c>
      <c r="U2746">
        <v>61.9</v>
      </c>
      <c r="V2746">
        <v>20.63</v>
      </c>
      <c r="W2746">
        <v>0</v>
      </c>
      <c r="X2746">
        <v>0</v>
      </c>
      <c r="Y2746">
        <v>0</v>
      </c>
      <c r="Z2746">
        <v>18.57</v>
      </c>
    </row>
    <row r="2747" spans="1:26" x14ac:dyDescent="0.3">
      <c r="A2747">
        <v>3018943</v>
      </c>
      <c r="B2747">
        <v>1</v>
      </c>
      <c r="C2747" t="s">
        <v>106</v>
      </c>
      <c r="D2747" t="s">
        <v>122</v>
      </c>
      <c r="E2747" t="s">
        <v>140</v>
      </c>
      <c r="F2747" t="s">
        <v>8044</v>
      </c>
      <c r="G2747" t="s">
        <v>161</v>
      </c>
      <c r="H2747" t="s">
        <v>61</v>
      </c>
      <c r="I2747" t="s">
        <v>129</v>
      </c>
      <c r="J2747" t="s">
        <v>130</v>
      </c>
      <c r="K2747" t="s">
        <v>131</v>
      </c>
      <c r="L2747" t="s">
        <v>8045</v>
      </c>
      <c r="M2747" t="s">
        <v>8046</v>
      </c>
      <c r="N2747">
        <v>0.42799999999999999</v>
      </c>
      <c r="O2747">
        <v>0</v>
      </c>
      <c r="P2747">
        <v>61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26.1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3017385</v>
      </c>
      <c r="B2748">
        <v>1</v>
      </c>
      <c r="C2748" t="s">
        <v>75</v>
      </c>
      <c r="D2748" t="s">
        <v>79</v>
      </c>
      <c r="E2748" t="s">
        <v>126</v>
      </c>
      <c r="F2748" t="s">
        <v>8047</v>
      </c>
      <c r="G2748" t="s">
        <v>136</v>
      </c>
      <c r="H2748" t="s">
        <v>58</v>
      </c>
      <c r="I2748" t="s">
        <v>129</v>
      </c>
      <c r="J2748" t="s">
        <v>130</v>
      </c>
      <c r="K2748" t="s">
        <v>137</v>
      </c>
      <c r="L2748" t="s">
        <v>8048</v>
      </c>
      <c r="M2748" t="s">
        <v>8049</v>
      </c>
      <c r="N2748">
        <v>6.8159999999999998</v>
      </c>
      <c r="O2748">
        <v>0</v>
      </c>
      <c r="P2748">
        <v>181</v>
      </c>
      <c r="Q2748">
        <v>0</v>
      </c>
      <c r="R2748">
        <v>0</v>
      </c>
      <c r="S2748">
        <v>18</v>
      </c>
      <c r="T2748">
        <v>757</v>
      </c>
      <c r="U2748">
        <v>0</v>
      </c>
      <c r="V2748">
        <v>1233.72</v>
      </c>
      <c r="W2748">
        <v>0</v>
      </c>
      <c r="X2748">
        <v>0</v>
      </c>
      <c r="Y2748">
        <v>122.69</v>
      </c>
      <c r="Z2748">
        <v>5159.8</v>
      </c>
    </row>
    <row r="2749" spans="1:26" x14ac:dyDescent="0.3">
      <c r="A2749">
        <v>3018770</v>
      </c>
      <c r="B2749">
        <v>1</v>
      </c>
      <c r="C2749" t="s">
        <v>75</v>
      </c>
      <c r="D2749" t="s">
        <v>83</v>
      </c>
      <c r="E2749" t="s">
        <v>145</v>
      </c>
      <c r="F2749" t="s">
        <v>8050</v>
      </c>
      <c r="G2749" t="s">
        <v>147</v>
      </c>
      <c r="H2749" t="s">
        <v>61</v>
      </c>
      <c r="I2749" t="s">
        <v>129</v>
      </c>
      <c r="J2749" t="s">
        <v>130</v>
      </c>
      <c r="K2749" t="s">
        <v>131</v>
      </c>
      <c r="L2749" t="s">
        <v>8051</v>
      </c>
      <c r="M2749" t="s">
        <v>8052</v>
      </c>
      <c r="N2749">
        <v>2.1920000000000002</v>
      </c>
      <c r="O2749">
        <v>0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2.19</v>
      </c>
      <c r="Y2749">
        <v>0</v>
      </c>
      <c r="Z2749">
        <v>0</v>
      </c>
    </row>
    <row r="2750" spans="1:26" x14ac:dyDescent="0.3">
      <c r="A2750">
        <v>3018896</v>
      </c>
      <c r="B2750">
        <v>1</v>
      </c>
      <c r="C2750" t="s">
        <v>75</v>
      </c>
      <c r="D2750" t="s">
        <v>83</v>
      </c>
      <c r="E2750" t="s">
        <v>145</v>
      </c>
      <c r="F2750" t="s">
        <v>8053</v>
      </c>
      <c r="G2750" t="s">
        <v>206</v>
      </c>
      <c r="H2750" t="s">
        <v>61</v>
      </c>
      <c r="I2750" t="s">
        <v>129</v>
      </c>
      <c r="J2750" t="s">
        <v>130</v>
      </c>
      <c r="K2750" t="s">
        <v>131</v>
      </c>
      <c r="L2750" t="s">
        <v>8054</v>
      </c>
      <c r="M2750" t="s">
        <v>8055</v>
      </c>
      <c r="N2750">
        <v>7.7329999999999997</v>
      </c>
      <c r="O2750">
        <v>0</v>
      </c>
      <c r="P2750">
        <v>0</v>
      </c>
      <c r="Q2750">
        <v>0</v>
      </c>
      <c r="R2750">
        <v>2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15.47</v>
      </c>
      <c r="Y2750">
        <v>0</v>
      </c>
      <c r="Z2750">
        <v>0</v>
      </c>
    </row>
    <row r="2751" spans="1:26" x14ac:dyDescent="0.3">
      <c r="A2751">
        <v>3013677</v>
      </c>
      <c r="B2751">
        <v>1</v>
      </c>
      <c r="C2751" t="s">
        <v>75</v>
      </c>
      <c r="D2751" t="s">
        <v>104</v>
      </c>
      <c r="E2751" t="s">
        <v>145</v>
      </c>
      <c r="F2751" t="s">
        <v>8056</v>
      </c>
      <c r="G2751" t="s">
        <v>206</v>
      </c>
      <c r="H2751" t="s">
        <v>61</v>
      </c>
      <c r="I2751" t="s">
        <v>129</v>
      </c>
      <c r="J2751" t="s">
        <v>130</v>
      </c>
      <c r="K2751" t="s">
        <v>131</v>
      </c>
      <c r="L2751" t="s">
        <v>8057</v>
      </c>
      <c r="M2751" t="s">
        <v>8058</v>
      </c>
      <c r="N2751">
        <v>2.4740000000000002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2.4700000000000002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3020107</v>
      </c>
      <c r="B2752">
        <v>1</v>
      </c>
      <c r="C2752" t="s">
        <v>75</v>
      </c>
      <c r="D2752" t="s">
        <v>97</v>
      </c>
      <c r="E2752" t="s">
        <v>145</v>
      </c>
      <c r="F2752" t="s">
        <v>8059</v>
      </c>
      <c r="G2752" t="s">
        <v>256</v>
      </c>
      <c r="H2752" t="s">
        <v>61</v>
      </c>
      <c r="I2752" t="s">
        <v>129</v>
      </c>
      <c r="J2752" t="s">
        <v>130</v>
      </c>
      <c r="K2752" t="s">
        <v>131</v>
      </c>
      <c r="L2752" t="s">
        <v>8060</v>
      </c>
      <c r="M2752" t="s">
        <v>8061</v>
      </c>
      <c r="N2752">
        <v>1.4430000000000001</v>
      </c>
      <c r="O2752">
        <v>0</v>
      </c>
      <c r="P2752">
        <v>2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2.89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3014350</v>
      </c>
      <c r="B2753">
        <v>1</v>
      </c>
      <c r="C2753" t="s">
        <v>106</v>
      </c>
      <c r="D2753" t="s">
        <v>121</v>
      </c>
      <c r="E2753" t="s">
        <v>221</v>
      </c>
      <c r="F2753" t="s">
        <v>8062</v>
      </c>
      <c r="G2753" t="s">
        <v>128</v>
      </c>
      <c r="H2753" t="s">
        <v>58</v>
      </c>
      <c r="I2753" t="s">
        <v>129</v>
      </c>
      <c r="J2753" t="s">
        <v>130</v>
      </c>
      <c r="K2753" t="s">
        <v>131</v>
      </c>
      <c r="L2753" t="s">
        <v>8063</v>
      </c>
      <c r="M2753" t="s">
        <v>8064</v>
      </c>
      <c r="N2753">
        <v>0.63900000000000001</v>
      </c>
      <c r="O2753">
        <v>156</v>
      </c>
      <c r="P2753">
        <v>707</v>
      </c>
      <c r="Q2753">
        <v>46</v>
      </c>
      <c r="R2753">
        <v>0</v>
      </c>
      <c r="S2753">
        <v>267</v>
      </c>
      <c r="T2753">
        <v>557</v>
      </c>
      <c r="U2753">
        <v>99.75</v>
      </c>
      <c r="V2753">
        <v>452.09</v>
      </c>
      <c r="W2753">
        <v>29.41</v>
      </c>
      <c r="X2753">
        <v>0</v>
      </c>
      <c r="Y2753">
        <v>170.73</v>
      </c>
      <c r="Z2753">
        <v>356.17</v>
      </c>
    </row>
    <row r="2754" spans="1:26" x14ac:dyDescent="0.3">
      <c r="A2754">
        <v>3018854</v>
      </c>
      <c r="B2754">
        <v>1</v>
      </c>
      <c r="C2754" t="s">
        <v>75</v>
      </c>
      <c r="D2754" t="s">
        <v>94</v>
      </c>
      <c r="E2754" t="s">
        <v>221</v>
      </c>
      <c r="F2754" t="s">
        <v>7591</v>
      </c>
      <c r="G2754" t="s">
        <v>128</v>
      </c>
      <c r="H2754" t="s">
        <v>58</v>
      </c>
      <c r="I2754" t="s">
        <v>129</v>
      </c>
      <c r="J2754" t="s">
        <v>130</v>
      </c>
      <c r="K2754" t="s">
        <v>131</v>
      </c>
      <c r="L2754" t="s">
        <v>8065</v>
      </c>
      <c r="M2754" t="s">
        <v>8066</v>
      </c>
      <c r="N2754">
        <v>0.48599999999999999</v>
      </c>
      <c r="O2754">
        <v>0</v>
      </c>
      <c r="P2754">
        <v>0</v>
      </c>
      <c r="Q2754">
        <v>3</v>
      </c>
      <c r="R2754">
        <v>12</v>
      </c>
      <c r="S2754">
        <v>2</v>
      </c>
      <c r="T2754">
        <v>0</v>
      </c>
      <c r="U2754">
        <v>0</v>
      </c>
      <c r="V2754">
        <v>0</v>
      </c>
      <c r="W2754">
        <v>1.46</v>
      </c>
      <c r="X2754">
        <v>5.84</v>
      </c>
      <c r="Y2754">
        <v>0.97</v>
      </c>
      <c r="Z2754">
        <v>0</v>
      </c>
    </row>
    <row r="2755" spans="1:26" x14ac:dyDescent="0.3">
      <c r="A2755">
        <v>3013610</v>
      </c>
      <c r="B2755">
        <v>1</v>
      </c>
      <c r="C2755" t="s">
        <v>106</v>
      </c>
      <c r="D2755" t="s">
        <v>120</v>
      </c>
      <c r="E2755" t="s">
        <v>145</v>
      </c>
      <c r="F2755" t="s">
        <v>8067</v>
      </c>
      <c r="G2755" t="s">
        <v>147</v>
      </c>
      <c r="H2755" t="s">
        <v>61</v>
      </c>
      <c r="I2755" t="s">
        <v>129</v>
      </c>
      <c r="J2755" t="s">
        <v>130</v>
      </c>
      <c r="K2755" t="s">
        <v>131</v>
      </c>
      <c r="L2755" t="s">
        <v>8068</v>
      </c>
      <c r="M2755" t="s">
        <v>8069</v>
      </c>
      <c r="N2755">
        <v>2.254</v>
      </c>
      <c r="O2755">
        <v>0</v>
      </c>
      <c r="P2755">
        <v>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4.51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3015846</v>
      </c>
      <c r="B2756">
        <v>1</v>
      </c>
      <c r="C2756" t="s">
        <v>106</v>
      </c>
      <c r="D2756" t="s">
        <v>117</v>
      </c>
      <c r="E2756" t="s">
        <v>153</v>
      </c>
      <c r="F2756" t="s">
        <v>8070</v>
      </c>
      <c r="G2756" t="s">
        <v>196</v>
      </c>
      <c r="H2756" t="s">
        <v>58</v>
      </c>
      <c r="I2756" t="s">
        <v>129</v>
      </c>
      <c r="J2756" t="s">
        <v>130</v>
      </c>
      <c r="K2756" t="s">
        <v>131</v>
      </c>
      <c r="L2756" t="s">
        <v>8071</v>
      </c>
      <c r="M2756" t="s">
        <v>8072</v>
      </c>
      <c r="N2756">
        <v>1.7569999999999999</v>
      </c>
      <c r="O2756">
        <v>2</v>
      </c>
      <c r="P2756">
        <v>470</v>
      </c>
      <c r="Q2756">
        <v>0</v>
      </c>
      <c r="R2756">
        <v>0</v>
      </c>
      <c r="S2756">
        <v>0</v>
      </c>
      <c r="T2756">
        <v>0</v>
      </c>
      <c r="U2756">
        <v>3.51</v>
      </c>
      <c r="V2756">
        <v>825.98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3013301</v>
      </c>
      <c r="B2757">
        <v>1</v>
      </c>
      <c r="C2757" t="s">
        <v>75</v>
      </c>
      <c r="D2757" t="s">
        <v>93</v>
      </c>
      <c r="E2757" t="s">
        <v>145</v>
      </c>
      <c r="F2757" t="s">
        <v>8073</v>
      </c>
      <c r="G2757" t="s">
        <v>256</v>
      </c>
      <c r="H2757" t="s">
        <v>61</v>
      </c>
      <c r="I2757" t="s">
        <v>129</v>
      </c>
      <c r="J2757" t="s">
        <v>130</v>
      </c>
      <c r="K2757" t="s">
        <v>131</v>
      </c>
      <c r="L2757" t="s">
        <v>8074</v>
      </c>
      <c r="M2757" t="s">
        <v>8075</v>
      </c>
      <c r="N2757">
        <v>4.4039999999999999</v>
      </c>
      <c r="O2757">
        <v>0</v>
      </c>
      <c r="P2757">
        <v>0</v>
      </c>
      <c r="Q2757">
        <v>0</v>
      </c>
      <c r="R2757">
        <v>2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8.81</v>
      </c>
      <c r="Y2757">
        <v>0</v>
      </c>
      <c r="Z2757">
        <v>0</v>
      </c>
    </row>
    <row r="2758" spans="1:26" x14ac:dyDescent="0.3">
      <c r="A2758">
        <v>3015352</v>
      </c>
      <c r="B2758">
        <v>1</v>
      </c>
      <c r="C2758" t="s">
        <v>75</v>
      </c>
      <c r="D2758" t="s">
        <v>89</v>
      </c>
      <c r="E2758" t="s">
        <v>140</v>
      </c>
      <c r="F2758" t="s">
        <v>8076</v>
      </c>
      <c r="G2758" t="s">
        <v>136</v>
      </c>
      <c r="H2758" t="s">
        <v>61</v>
      </c>
      <c r="I2758" t="s">
        <v>129</v>
      </c>
      <c r="J2758" t="s">
        <v>130</v>
      </c>
      <c r="K2758" t="s">
        <v>137</v>
      </c>
      <c r="L2758" t="s">
        <v>8077</v>
      </c>
      <c r="M2758" t="s">
        <v>8078</v>
      </c>
      <c r="N2758">
        <v>6.593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6.59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3016298</v>
      </c>
      <c r="B2759">
        <v>1</v>
      </c>
      <c r="C2759" t="s">
        <v>106</v>
      </c>
      <c r="D2759" t="s">
        <v>116</v>
      </c>
      <c r="E2759" t="s">
        <v>221</v>
      </c>
      <c r="F2759" t="s">
        <v>8079</v>
      </c>
      <c r="G2759" t="s">
        <v>161</v>
      </c>
      <c r="H2759" t="s">
        <v>58</v>
      </c>
      <c r="I2759" t="s">
        <v>129</v>
      </c>
      <c r="J2759" t="s">
        <v>130</v>
      </c>
      <c r="K2759" t="s">
        <v>131</v>
      </c>
      <c r="L2759" t="s">
        <v>8080</v>
      </c>
      <c r="M2759" t="s">
        <v>8081</v>
      </c>
      <c r="N2759">
        <v>1.972</v>
      </c>
      <c r="O2759">
        <v>0</v>
      </c>
      <c r="P2759">
        <v>0</v>
      </c>
      <c r="Q2759">
        <v>214</v>
      </c>
      <c r="R2759">
        <v>8341</v>
      </c>
      <c r="S2759">
        <v>239</v>
      </c>
      <c r="T2759">
        <v>4835</v>
      </c>
      <c r="U2759">
        <v>0</v>
      </c>
      <c r="V2759">
        <v>0</v>
      </c>
      <c r="W2759">
        <v>421.94</v>
      </c>
      <c r="X2759">
        <v>16445.79</v>
      </c>
      <c r="Y2759">
        <v>471.23</v>
      </c>
      <c r="Z2759">
        <v>9533.08</v>
      </c>
    </row>
    <row r="2760" spans="1:26" x14ac:dyDescent="0.3">
      <c r="A2760">
        <v>3014363</v>
      </c>
      <c r="B2760">
        <v>1</v>
      </c>
      <c r="C2760" t="s">
        <v>106</v>
      </c>
      <c r="D2760" t="s">
        <v>121</v>
      </c>
      <c r="E2760" t="s">
        <v>153</v>
      </c>
      <c r="F2760" t="s">
        <v>8082</v>
      </c>
      <c r="G2760" t="s">
        <v>1430</v>
      </c>
      <c r="H2760" t="s">
        <v>58</v>
      </c>
      <c r="I2760" t="s">
        <v>129</v>
      </c>
      <c r="J2760" t="s">
        <v>130</v>
      </c>
      <c r="K2760" t="s">
        <v>131</v>
      </c>
      <c r="L2760" t="s">
        <v>8083</v>
      </c>
      <c r="M2760" t="s">
        <v>8084</v>
      </c>
      <c r="N2760">
        <v>1.585</v>
      </c>
      <c r="O2760">
        <v>0</v>
      </c>
      <c r="P2760">
        <v>12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19.02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3014341</v>
      </c>
      <c r="B2761">
        <v>1</v>
      </c>
      <c r="C2761" t="s">
        <v>75</v>
      </c>
      <c r="D2761" t="s">
        <v>81</v>
      </c>
      <c r="E2761" t="s">
        <v>140</v>
      </c>
      <c r="F2761" t="s">
        <v>8085</v>
      </c>
      <c r="G2761" t="s">
        <v>4892</v>
      </c>
      <c r="H2761" t="s">
        <v>61</v>
      </c>
      <c r="I2761" t="s">
        <v>129</v>
      </c>
      <c r="J2761" t="s">
        <v>130</v>
      </c>
      <c r="K2761" t="s">
        <v>131</v>
      </c>
      <c r="L2761" t="s">
        <v>8086</v>
      </c>
      <c r="M2761" t="s">
        <v>8087</v>
      </c>
      <c r="N2761">
        <v>3.5920000000000001</v>
      </c>
      <c r="O2761">
        <v>0</v>
      </c>
      <c r="P2761">
        <v>126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452.58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3013577</v>
      </c>
      <c r="B2762">
        <v>1</v>
      </c>
      <c r="C2762" t="s">
        <v>75</v>
      </c>
      <c r="D2762" t="s">
        <v>81</v>
      </c>
      <c r="E2762" t="s">
        <v>140</v>
      </c>
      <c r="F2762" t="s">
        <v>8088</v>
      </c>
      <c r="G2762" t="s">
        <v>378</v>
      </c>
      <c r="H2762" t="s">
        <v>61</v>
      </c>
      <c r="I2762" t="s">
        <v>129</v>
      </c>
      <c r="J2762" t="s">
        <v>59</v>
      </c>
      <c r="K2762" t="s">
        <v>131</v>
      </c>
      <c r="L2762" t="s">
        <v>8089</v>
      </c>
      <c r="M2762" t="s">
        <v>8090</v>
      </c>
      <c r="N2762">
        <v>1.6759999999999999</v>
      </c>
      <c r="O2762">
        <v>0</v>
      </c>
      <c r="P2762">
        <v>26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43.57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3010271</v>
      </c>
      <c r="B2763">
        <v>1</v>
      </c>
      <c r="C2763" t="s">
        <v>75</v>
      </c>
      <c r="D2763" t="s">
        <v>94</v>
      </c>
      <c r="E2763" t="s">
        <v>126</v>
      </c>
      <c r="F2763" t="s">
        <v>8091</v>
      </c>
      <c r="G2763" t="s">
        <v>166</v>
      </c>
      <c r="H2763" t="s">
        <v>58</v>
      </c>
      <c r="I2763" t="s">
        <v>129</v>
      </c>
      <c r="J2763" t="s">
        <v>130</v>
      </c>
      <c r="K2763" t="s">
        <v>131</v>
      </c>
      <c r="L2763" t="s">
        <v>8092</v>
      </c>
      <c r="M2763" t="s">
        <v>8093</v>
      </c>
      <c r="N2763">
        <v>0.79200000000000004</v>
      </c>
      <c r="O2763">
        <v>0</v>
      </c>
      <c r="P2763">
        <v>0</v>
      </c>
      <c r="Q2763">
        <v>0</v>
      </c>
      <c r="R2763">
        <v>0</v>
      </c>
      <c r="S2763">
        <v>13</v>
      </c>
      <c r="T2763">
        <v>2622</v>
      </c>
      <c r="U2763">
        <v>0</v>
      </c>
      <c r="V2763">
        <v>0</v>
      </c>
      <c r="W2763">
        <v>0</v>
      </c>
      <c r="X2763">
        <v>0</v>
      </c>
      <c r="Y2763">
        <v>10.3</v>
      </c>
      <c r="Z2763">
        <v>2076.48</v>
      </c>
    </row>
    <row r="2764" spans="1:26" x14ac:dyDescent="0.3">
      <c r="A2764">
        <v>3015383</v>
      </c>
      <c r="B2764">
        <v>1</v>
      </c>
      <c r="C2764" t="s">
        <v>75</v>
      </c>
      <c r="D2764" t="s">
        <v>78</v>
      </c>
      <c r="E2764" t="s">
        <v>134</v>
      </c>
      <c r="F2764" t="s">
        <v>8094</v>
      </c>
      <c r="G2764" t="s">
        <v>136</v>
      </c>
      <c r="H2764" t="s">
        <v>58</v>
      </c>
      <c r="I2764" t="s">
        <v>129</v>
      </c>
      <c r="J2764" t="s">
        <v>130</v>
      </c>
      <c r="K2764" t="s">
        <v>137</v>
      </c>
      <c r="L2764" t="s">
        <v>8095</v>
      </c>
      <c r="M2764" t="s">
        <v>8096</v>
      </c>
      <c r="N2764">
        <v>4.99</v>
      </c>
      <c r="O2764">
        <v>0</v>
      </c>
      <c r="P2764">
        <v>2543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12688.86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3008315</v>
      </c>
      <c r="B2765">
        <v>1</v>
      </c>
      <c r="C2765" t="s">
        <v>106</v>
      </c>
      <c r="D2765" t="s">
        <v>115</v>
      </c>
      <c r="E2765" t="s">
        <v>221</v>
      </c>
      <c r="F2765" t="s">
        <v>8097</v>
      </c>
      <c r="G2765" t="s">
        <v>181</v>
      </c>
      <c r="H2765" t="s">
        <v>58</v>
      </c>
      <c r="I2765" t="s">
        <v>129</v>
      </c>
      <c r="J2765" t="s">
        <v>130</v>
      </c>
      <c r="K2765" t="s">
        <v>137</v>
      </c>
      <c r="L2765" t="s">
        <v>8098</v>
      </c>
      <c r="M2765" t="s">
        <v>8099</v>
      </c>
      <c r="N2765">
        <v>6.968</v>
      </c>
      <c r="O2765">
        <v>7</v>
      </c>
      <c r="P2765">
        <v>2617</v>
      </c>
      <c r="Q2765">
        <v>0</v>
      </c>
      <c r="R2765">
        <v>0</v>
      </c>
      <c r="S2765">
        <v>0</v>
      </c>
      <c r="T2765">
        <v>0</v>
      </c>
      <c r="U2765">
        <v>48.78</v>
      </c>
      <c r="V2765">
        <v>18235.400000000001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3013291</v>
      </c>
      <c r="B2766">
        <v>1</v>
      </c>
      <c r="C2766" t="s">
        <v>75</v>
      </c>
      <c r="D2766" t="s">
        <v>86</v>
      </c>
      <c r="E2766" t="s">
        <v>145</v>
      </c>
      <c r="F2766" t="s">
        <v>8100</v>
      </c>
      <c r="G2766" t="s">
        <v>147</v>
      </c>
      <c r="H2766" t="s">
        <v>61</v>
      </c>
      <c r="I2766" t="s">
        <v>129</v>
      </c>
      <c r="J2766" t="s">
        <v>130</v>
      </c>
      <c r="K2766" t="s">
        <v>131</v>
      </c>
      <c r="L2766" t="s">
        <v>8101</v>
      </c>
      <c r="M2766" t="s">
        <v>8102</v>
      </c>
      <c r="N2766">
        <v>2.8290000000000002</v>
      </c>
      <c r="O2766">
        <v>0</v>
      </c>
      <c r="P2766">
        <v>1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2.83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3014406</v>
      </c>
      <c r="B2767">
        <v>1</v>
      </c>
      <c r="C2767" t="s">
        <v>75</v>
      </c>
      <c r="D2767" t="s">
        <v>94</v>
      </c>
      <c r="E2767" t="s">
        <v>145</v>
      </c>
      <c r="F2767" t="s">
        <v>8103</v>
      </c>
      <c r="G2767" t="s">
        <v>147</v>
      </c>
      <c r="H2767" t="s">
        <v>61</v>
      </c>
      <c r="I2767" t="s">
        <v>129</v>
      </c>
      <c r="J2767" t="s">
        <v>130</v>
      </c>
      <c r="K2767" t="s">
        <v>131</v>
      </c>
      <c r="L2767" t="s">
        <v>8104</v>
      </c>
      <c r="M2767" t="s">
        <v>8105</v>
      </c>
      <c r="N2767">
        <v>1.9319999999999999</v>
      </c>
      <c r="O2767">
        <v>0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1.93</v>
      </c>
      <c r="Y2767">
        <v>0</v>
      </c>
      <c r="Z2767">
        <v>0</v>
      </c>
    </row>
    <row r="2768" spans="1:26" x14ac:dyDescent="0.3">
      <c r="A2768">
        <v>3013669</v>
      </c>
      <c r="B2768">
        <v>1</v>
      </c>
      <c r="C2768" t="s">
        <v>75</v>
      </c>
      <c r="D2768" t="s">
        <v>78</v>
      </c>
      <c r="E2768" t="s">
        <v>140</v>
      </c>
      <c r="F2768" t="s">
        <v>8106</v>
      </c>
      <c r="G2768" t="s">
        <v>142</v>
      </c>
      <c r="H2768" t="s">
        <v>61</v>
      </c>
      <c r="I2768" t="s">
        <v>129</v>
      </c>
      <c r="J2768" t="s">
        <v>130</v>
      </c>
      <c r="K2768" t="s">
        <v>131</v>
      </c>
      <c r="L2768" t="s">
        <v>8107</v>
      </c>
      <c r="M2768" t="s">
        <v>8108</v>
      </c>
      <c r="N2768">
        <v>1.357</v>
      </c>
      <c r="O2768">
        <v>0</v>
      </c>
      <c r="P2768">
        <v>142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192.67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3014590</v>
      </c>
      <c r="B2769">
        <v>1</v>
      </c>
      <c r="C2769" t="s">
        <v>106</v>
      </c>
      <c r="D2769" t="s">
        <v>108</v>
      </c>
      <c r="E2769" t="s">
        <v>140</v>
      </c>
      <c r="F2769" t="s">
        <v>8109</v>
      </c>
      <c r="G2769" t="s">
        <v>161</v>
      </c>
      <c r="H2769" t="s">
        <v>61</v>
      </c>
      <c r="I2769" t="s">
        <v>129</v>
      </c>
      <c r="J2769" t="s">
        <v>130</v>
      </c>
      <c r="K2769" t="s">
        <v>131</v>
      </c>
      <c r="L2769" t="s">
        <v>8110</v>
      </c>
      <c r="M2769" t="s">
        <v>8111</v>
      </c>
      <c r="N2769">
        <v>0.191</v>
      </c>
      <c r="O2769">
        <v>0</v>
      </c>
      <c r="P2769">
        <v>20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3.83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3006902</v>
      </c>
      <c r="B2770">
        <v>1</v>
      </c>
      <c r="C2770" t="s">
        <v>75</v>
      </c>
      <c r="D2770" t="s">
        <v>89</v>
      </c>
      <c r="E2770" t="s">
        <v>140</v>
      </c>
      <c r="F2770" t="s">
        <v>8112</v>
      </c>
      <c r="G2770" t="s">
        <v>142</v>
      </c>
      <c r="H2770" t="s">
        <v>61</v>
      </c>
      <c r="I2770" t="s">
        <v>129</v>
      </c>
      <c r="J2770" t="s">
        <v>130</v>
      </c>
      <c r="K2770" t="s">
        <v>131</v>
      </c>
      <c r="L2770" t="s">
        <v>8113</v>
      </c>
      <c r="M2770" t="s">
        <v>8114</v>
      </c>
      <c r="N2770">
        <v>1.4359999999999999</v>
      </c>
      <c r="O2770">
        <v>0</v>
      </c>
      <c r="P2770">
        <v>186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267.05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3011668</v>
      </c>
      <c r="B2771">
        <v>1</v>
      </c>
      <c r="C2771" t="s">
        <v>75</v>
      </c>
      <c r="D2771" t="s">
        <v>97</v>
      </c>
      <c r="E2771" t="s">
        <v>145</v>
      </c>
      <c r="F2771" t="s">
        <v>8115</v>
      </c>
      <c r="G2771" t="s">
        <v>206</v>
      </c>
      <c r="H2771" t="s">
        <v>61</v>
      </c>
      <c r="I2771" t="s">
        <v>129</v>
      </c>
      <c r="J2771" t="s">
        <v>130</v>
      </c>
      <c r="K2771" t="s">
        <v>131</v>
      </c>
      <c r="L2771" t="s">
        <v>8116</v>
      </c>
      <c r="M2771" t="s">
        <v>8117</v>
      </c>
      <c r="N2771">
        <v>2.2120000000000002</v>
      </c>
      <c r="O2771">
        <v>0</v>
      </c>
      <c r="P2771">
        <v>2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4.42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3018548</v>
      </c>
      <c r="B2772">
        <v>1</v>
      </c>
      <c r="C2772" t="s">
        <v>106</v>
      </c>
      <c r="D2772" t="s">
        <v>107</v>
      </c>
      <c r="E2772" t="s">
        <v>169</v>
      </c>
      <c r="F2772" t="s">
        <v>8118</v>
      </c>
      <c r="G2772" t="s">
        <v>171</v>
      </c>
      <c r="H2772" t="s">
        <v>61</v>
      </c>
      <c r="I2772" t="s">
        <v>129</v>
      </c>
      <c r="J2772" t="s">
        <v>130</v>
      </c>
      <c r="K2772" t="s">
        <v>131</v>
      </c>
      <c r="L2772" t="s">
        <v>8119</v>
      </c>
      <c r="M2772" t="s">
        <v>8120</v>
      </c>
      <c r="N2772">
        <v>2.3639999999999999</v>
      </c>
      <c r="O2772">
        <v>0</v>
      </c>
      <c r="P2772">
        <v>424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1002.41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3013571</v>
      </c>
      <c r="B2773">
        <v>1</v>
      </c>
      <c r="C2773" t="s">
        <v>106</v>
      </c>
      <c r="D2773" t="s">
        <v>115</v>
      </c>
      <c r="E2773" t="s">
        <v>153</v>
      </c>
      <c r="F2773" t="s">
        <v>8121</v>
      </c>
      <c r="G2773" t="s">
        <v>746</v>
      </c>
      <c r="H2773" t="s">
        <v>58</v>
      </c>
      <c r="I2773" t="s">
        <v>129</v>
      </c>
      <c r="J2773" t="s">
        <v>130</v>
      </c>
      <c r="K2773" t="s">
        <v>131</v>
      </c>
      <c r="L2773" t="s">
        <v>8122</v>
      </c>
      <c r="M2773" t="s">
        <v>8123</v>
      </c>
      <c r="N2773">
        <v>1.58</v>
      </c>
      <c r="O2773">
        <v>0</v>
      </c>
      <c r="P2773">
        <v>0</v>
      </c>
      <c r="Q2773">
        <v>0</v>
      </c>
      <c r="R2773">
        <v>0</v>
      </c>
      <c r="S2773">
        <v>1</v>
      </c>
      <c r="T2773">
        <v>4</v>
      </c>
      <c r="U2773">
        <v>0</v>
      </c>
      <c r="V2773">
        <v>0</v>
      </c>
      <c r="W2773">
        <v>0</v>
      </c>
      <c r="X2773">
        <v>0</v>
      </c>
      <c r="Y2773">
        <v>1.58</v>
      </c>
      <c r="Z2773">
        <v>6.32</v>
      </c>
    </row>
    <row r="2774" spans="1:26" x14ac:dyDescent="0.3">
      <c r="A2774">
        <v>3019321</v>
      </c>
      <c r="B2774">
        <v>1</v>
      </c>
      <c r="C2774" t="s">
        <v>106</v>
      </c>
      <c r="D2774" t="s">
        <v>105</v>
      </c>
      <c r="E2774" t="s">
        <v>126</v>
      </c>
      <c r="F2774" t="s">
        <v>8124</v>
      </c>
      <c r="G2774" t="s">
        <v>128</v>
      </c>
      <c r="H2774" t="s">
        <v>58</v>
      </c>
      <c r="I2774" t="s">
        <v>129</v>
      </c>
      <c r="J2774" t="s">
        <v>130</v>
      </c>
      <c r="K2774" t="s">
        <v>131</v>
      </c>
      <c r="L2774" t="s">
        <v>8125</v>
      </c>
      <c r="M2774" t="s">
        <v>8126</v>
      </c>
      <c r="N2774">
        <v>0.754</v>
      </c>
      <c r="O2774">
        <v>156</v>
      </c>
      <c r="P2774">
        <v>636</v>
      </c>
      <c r="Q2774">
        <v>0</v>
      </c>
      <c r="R2774">
        <v>0</v>
      </c>
      <c r="S2774">
        <v>3</v>
      </c>
      <c r="T2774">
        <v>0</v>
      </c>
      <c r="U2774">
        <v>117.65</v>
      </c>
      <c r="V2774">
        <v>479.65</v>
      </c>
      <c r="W2774">
        <v>0</v>
      </c>
      <c r="X2774">
        <v>0</v>
      </c>
      <c r="Y2774">
        <v>2.2599999999999998</v>
      </c>
      <c r="Z2774">
        <v>0</v>
      </c>
    </row>
    <row r="2775" spans="1:26" x14ac:dyDescent="0.3">
      <c r="A2775">
        <v>3013370</v>
      </c>
      <c r="B2775">
        <v>1</v>
      </c>
      <c r="C2775" t="s">
        <v>75</v>
      </c>
      <c r="D2775" t="s">
        <v>78</v>
      </c>
      <c r="E2775" t="s">
        <v>153</v>
      </c>
      <c r="F2775" t="s">
        <v>8127</v>
      </c>
      <c r="G2775" t="s">
        <v>136</v>
      </c>
      <c r="H2775" t="s">
        <v>58</v>
      </c>
      <c r="I2775" t="s">
        <v>129</v>
      </c>
      <c r="J2775" t="s">
        <v>130</v>
      </c>
      <c r="K2775" t="s">
        <v>137</v>
      </c>
      <c r="L2775" t="s">
        <v>8128</v>
      </c>
      <c r="M2775" t="s">
        <v>8129</v>
      </c>
      <c r="N2775">
        <v>6.5469999999999997</v>
      </c>
      <c r="O2775">
        <v>0</v>
      </c>
      <c r="P2775">
        <v>6293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41201.67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3013636</v>
      </c>
      <c r="B2776">
        <v>1</v>
      </c>
      <c r="C2776" t="s">
        <v>75</v>
      </c>
      <c r="D2776" t="s">
        <v>97</v>
      </c>
      <c r="E2776" t="s">
        <v>145</v>
      </c>
      <c r="F2776" t="s">
        <v>6280</v>
      </c>
      <c r="G2776" t="s">
        <v>206</v>
      </c>
      <c r="H2776" t="s">
        <v>61</v>
      </c>
      <c r="I2776" t="s">
        <v>129</v>
      </c>
      <c r="J2776" t="s">
        <v>130</v>
      </c>
      <c r="K2776" t="s">
        <v>131</v>
      </c>
      <c r="L2776" t="s">
        <v>8130</v>
      </c>
      <c r="M2776" t="s">
        <v>8131</v>
      </c>
      <c r="N2776">
        <v>3.1989999999999998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3.2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3020127</v>
      </c>
      <c r="B2777">
        <v>1</v>
      </c>
      <c r="C2777" t="s">
        <v>106</v>
      </c>
      <c r="D2777" t="s">
        <v>122</v>
      </c>
      <c r="E2777" t="s">
        <v>145</v>
      </c>
      <c r="F2777" t="s">
        <v>8132</v>
      </c>
      <c r="G2777" t="s">
        <v>206</v>
      </c>
      <c r="H2777" t="s">
        <v>61</v>
      </c>
      <c r="I2777" t="s">
        <v>129</v>
      </c>
      <c r="J2777" t="s">
        <v>130</v>
      </c>
      <c r="K2777" t="s">
        <v>131</v>
      </c>
      <c r="L2777" t="s">
        <v>8133</v>
      </c>
      <c r="M2777" t="s">
        <v>8134</v>
      </c>
      <c r="N2777">
        <v>0.49199999999999999</v>
      </c>
      <c r="O2777">
        <v>0</v>
      </c>
      <c r="P2777">
        <v>6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2.95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3018502</v>
      </c>
      <c r="B2778">
        <v>1</v>
      </c>
      <c r="C2778" t="s">
        <v>75</v>
      </c>
      <c r="D2778" t="s">
        <v>95</v>
      </c>
      <c r="E2778" t="s">
        <v>221</v>
      </c>
      <c r="F2778" t="s">
        <v>8135</v>
      </c>
      <c r="G2778" t="s">
        <v>374</v>
      </c>
      <c r="H2778" t="s">
        <v>58</v>
      </c>
      <c r="I2778" t="s">
        <v>129</v>
      </c>
      <c r="J2778" t="s">
        <v>130</v>
      </c>
      <c r="K2778" t="s">
        <v>131</v>
      </c>
      <c r="L2778" t="s">
        <v>8136</v>
      </c>
      <c r="M2778" t="s">
        <v>8137</v>
      </c>
      <c r="N2778">
        <v>0.185</v>
      </c>
      <c r="O2778">
        <v>6</v>
      </c>
      <c r="P2778">
        <v>7260</v>
      </c>
      <c r="Q2778">
        <v>0</v>
      </c>
      <c r="R2778">
        <v>0</v>
      </c>
      <c r="S2778">
        <v>0</v>
      </c>
      <c r="T2778">
        <v>0</v>
      </c>
      <c r="U2778">
        <v>1.1100000000000001</v>
      </c>
      <c r="V2778">
        <v>1345.12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3014401</v>
      </c>
      <c r="B2779">
        <v>1</v>
      </c>
      <c r="C2779" t="s">
        <v>106</v>
      </c>
      <c r="D2779" t="s">
        <v>107</v>
      </c>
      <c r="E2779" t="s">
        <v>140</v>
      </c>
      <c r="F2779" t="s">
        <v>8138</v>
      </c>
      <c r="G2779" t="s">
        <v>166</v>
      </c>
      <c r="H2779" t="s">
        <v>61</v>
      </c>
      <c r="I2779" t="s">
        <v>129</v>
      </c>
      <c r="J2779" t="s">
        <v>130</v>
      </c>
      <c r="K2779" t="s">
        <v>131</v>
      </c>
      <c r="L2779" t="s">
        <v>8139</v>
      </c>
      <c r="M2779" t="s">
        <v>8140</v>
      </c>
      <c r="N2779">
        <v>1.46</v>
      </c>
      <c r="O2779">
        <v>0</v>
      </c>
      <c r="P2779">
        <v>282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411.85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3008405</v>
      </c>
      <c r="B2780">
        <v>1</v>
      </c>
      <c r="C2780" t="s">
        <v>75</v>
      </c>
      <c r="D2780" t="s">
        <v>81</v>
      </c>
      <c r="E2780" t="s">
        <v>140</v>
      </c>
      <c r="F2780" t="s">
        <v>8141</v>
      </c>
      <c r="G2780" t="s">
        <v>192</v>
      </c>
      <c r="H2780" t="s">
        <v>61</v>
      </c>
      <c r="I2780" t="s">
        <v>129</v>
      </c>
      <c r="J2780" t="s">
        <v>130</v>
      </c>
      <c r="K2780" t="s">
        <v>137</v>
      </c>
      <c r="L2780" t="s">
        <v>8142</v>
      </c>
      <c r="M2780" t="s">
        <v>8143</v>
      </c>
      <c r="N2780">
        <v>7.181</v>
      </c>
      <c r="O2780">
        <v>0</v>
      </c>
      <c r="P2780">
        <v>245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1759.37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3013949</v>
      </c>
      <c r="B2781">
        <v>1</v>
      </c>
      <c r="C2781" t="s">
        <v>106</v>
      </c>
      <c r="D2781" t="s">
        <v>115</v>
      </c>
      <c r="E2781" t="s">
        <v>145</v>
      </c>
      <c r="F2781" t="s">
        <v>8144</v>
      </c>
      <c r="G2781" t="s">
        <v>147</v>
      </c>
      <c r="H2781" t="s">
        <v>61</v>
      </c>
      <c r="I2781" t="s">
        <v>129</v>
      </c>
      <c r="J2781" t="s">
        <v>130</v>
      </c>
      <c r="K2781" t="s">
        <v>131</v>
      </c>
      <c r="L2781" t="s">
        <v>8145</v>
      </c>
      <c r="M2781" t="s">
        <v>8146</v>
      </c>
      <c r="N2781">
        <v>2.3050000000000002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1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2.31</v>
      </c>
    </row>
    <row r="2782" spans="1:26" x14ac:dyDescent="0.3">
      <c r="A2782">
        <v>3013778</v>
      </c>
      <c r="B2782">
        <v>1</v>
      </c>
      <c r="C2782" t="s">
        <v>75</v>
      </c>
      <c r="D2782" t="s">
        <v>89</v>
      </c>
      <c r="E2782" t="s">
        <v>145</v>
      </c>
      <c r="F2782" t="s">
        <v>8147</v>
      </c>
      <c r="G2782" t="s">
        <v>206</v>
      </c>
      <c r="H2782" t="s">
        <v>61</v>
      </c>
      <c r="I2782" t="s">
        <v>129</v>
      </c>
      <c r="J2782" t="s">
        <v>130</v>
      </c>
      <c r="K2782" t="s">
        <v>131</v>
      </c>
      <c r="L2782" t="s">
        <v>8148</v>
      </c>
      <c r="M2782" t="s">
        <v>8149</v>
      </c>
      <c r="N2782">
        <v>3.1909999999999998</v>
      </c>
      <c r="O2782">
        <v>0</v>
      </c>
      <c r="P2782">
        <v>5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15.96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3016403</v>
      </c>
      <c r="B2783">
        <v>1</v>
      </c>
      <c r="C2783" t="s">
        <v>75</v>
      </c>
      <c r="D2783" t="s">
        <v>74</v>
      </c>
      <c r="E2783" t="s">
        <v>221</v>
      </c>
      <c r="F2783" t="s">
        <v>8150</v>
      </c>
      <c r="G2783" t="s">
        <v>128</v>
      </c>
      <c r="H2783" t="s">
        <v>58</v>
      </c>
      <c r="I2783" t="s">
        <v>129</v>
      </c>
      <c r="J2783" t="s">
        <v>130</v>
      </c>
      <c r="K2783" t="s">
        <v>131</v>
      </c>
      <c r="L2783" t="s">
        <v>8151</v>
      </c>
      <c r="M2783" t="s">
        <v>8152</v>
      </c>
      <c r="N2783">
        <v>0.92900000000000005</v>
      </c>
      <c r="O2783">
        <v>83</v>
      </c>
      <c r="P2783">
        <v>2826</v>
      </c>
      <c r="Q2783">
        <v>0</v>
      </c>
      <c r="R2783">
        <v>0</v>
      </c>
      <c r="S2783">
        <v>0</v>
      </c>
      <c r="T2783">
        <v>0</v>
      </c>
      <c r="U2783">
        <v>77.12</v>
      </c>
      <c r="V2783">
        <v>2625.83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3015404</v>
      </c>
      <c r="B2784">
        <v>1</v>
      </c>
      <c r="C2784" t="s">
        <v>75</v>
      </c>
      <c r="D2784" t="s">
        <v>86</v>
      </c>
      <c r="E2784" t="s">
        <v>153</v>
      </c>
      <c r="F2784" t="s">
        <v>8153</v>
      </c>
      <c r="G2784" t="s">
        <v>161</v>
      </c>
      <c r="H2784" t="s">
        <v>58</v>
      </c>
      <c r="I2784" t="s">
        <v>129</v>
      </c>
      <c r="J2784" t="s">
        <v>130</v>
      </c>
      <c r="K2784" t="s">
        <v>131</v>
      </c>
      <c r="L2784" t="s">
        <v>8154</v>
      </c>
      <c r="M2784" t="s">
        <v>8155</v>
      </c>
      <c r="N2784">
        <v>1.6140000000000001</v>
      </c>
      <c r="O2784">
        <v>1</v>
      </c>
      <c r="P2784">
        <v>336</v>
      </c>
      <c r="Q2784">
        <v>0</v>
      </c>
      <c r="R2784">
        <v>0</v>
      </c>
      <c r="S2784">
        <v>0</v>
      </c>
      <c r="T2784">
        <v>0</v>
      </c>
      <c r="U2784">
        <v>1.61</v>
      </c>
      <c r="V2784">
        <v>542.35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3018848</v>
      </c>
      <c r="B2785">
        <v>1</v>
      </c>
      <c r="C2785" t="s">
        <v>106</v>
      </c>
      <c r="D2785" t="s">
        <v>117</v>
      </c>
      <c r="E2785" t="s">
        <v>126</v>
      </c>
      <c r="F2785" t="s">
        <v>8156</v>
      </c>
      <c r="G2785" t="s">
        <v>128</v>
      </c>
      <c r="H2785" t="s">
        <v>58</v>
      </c>
      <c r="I2785" t="s">
        <v>129</v>
      </c>
      <c r="J2785" t="s">
        <v>130</v>
      </c>
      <c r="K2785" t="s">
        <v>131</v>
      </c>
      <c r="L2785" t="s">
        <v>8157</v>
      </c>
      <c r="M2785" t="s">
        <v>8158</v>
      </c>
      <c r="N2785">
        <v>0.89300000000000002</v>
      </c>
      <c r="O2785">
        <v>40</v>
      </c>
      <c r="P2785">
        <v>600</v>
      </c>
      <c r="Q2785">
        <v>0</v>
      </c>
      <c r="R2785">
        <v>0</v>
      </c>
      <c r="S2785">
        <v>0</v>
      </c>
      <c r="T2785">
        <v>0</v>
      </c>
      <c r="U2785">
        <v>35.71</v>
      </c>
      <c r="V2785">
        <v>535.66999999999996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3013634</v>
      </c>
      <c r="B2786">
        <v>1</v>
      </c>
      <c r="C2786" t="s">
        <v>75</v>
      </c>
      <c r="D2786" t="s">
        <v>97</v>
      </c>
      <c r="E2786" t="s">
        <v>153</v>
      </c>
      <c r="F2786" t="s">
        <v>718</v>
      </c>
      <c r="G2786" t="s">
        <v>452</v>
      </c>
      <c r="H2786" t="s">
        <v>58</v>
      </c>
      <c r="I2786" t="s">
        <v>129</v>
      </c>
      <c r="J2786" t="s">
        <v>130</v>
      </c>
      <c r="K2786" t="s">
        <v>131</v>
      </c>
      <c r="L2786" t="s">
        <v>8159</v>
      </c>
      <c r="M2786" t="s">
        <v>8160</v>
      </c>
      <c r="N2786">
        <v>3.4620000000000002</v>
      </c>
      <c r="O2786">
        <v>4</v>
      </c>
      <c r="P2786">
        <v>2151</v>
      </c>
      <c r="Q2786">
        <v>0</v>
      </c>
      <c r="R2786">
        <v>0</v>
      </c>
      <c r="S2786">
        <v>0</v>
      </c>
      <c r="T2786">
        <v>0</v>
      </c>
      <c r="U2786">
        <v>13.85</v>
      </c>
      <c r="V2786">
        <v>7446.98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3013997</v>
      </c>
      <c r="B2787">
        <v>1</v>
      </c>
      <c r="C2787" t="s">
        <v>75</v>
      </c>
      <c r="D2787" t="s">
        <v>103</v>
      </c>
      <c r="E2787" t="s">
        <v>145</v>
      </c>
      <c r="F2787" t="s">
        <v>8161</v>
      </c>
      <c r="G2787" t="s">
        <v>147</v>
      </c>
      <c r="H2787" t="s">
        <v>61</v>
      </c>
      <c r="I2787" t="s">
        <v>129</v>
      </c>
      <c r="J2787" t="s">
        <v>130</v>
      </c>
      <c r="K2787" t="s">
        <v>131</v>
      </c>
      <c r="L2787" t="s">
        <v>8162</v>
      </c>
      <c r="M2787" t="s">
        <v>8163</v>
      </c>
      <c r="N2787">
        <v>1.806</v>
      </c>
      <c r="O2787">
        <v>0</v>
      </c>
      <c r="P2787">
        <v>3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5.42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3016464</v>
      </c>
      <c r="B2788">
        <v>1</v>
      </c>
      <c r="C2788" t="s">
        <v>75</v>
      </c>
      <c r="D2788" t="s">
        <v>74</v>
      </c>
      <c r="E2788" t="s">
        <v>140</v>
      </c>
      <c r="F2788" t="s">
        <v>8164</v>
      </c>
      <c r="G2788" t="s">
        <v>161</v>
      </c>
      <c r="H2788" t="s">
        <v>61</v>
      </c>
      <c r="I2788" t="s">
        <v>129</v>
      </c>
      <c r="J2788" t="s">
        <v>130</v>
      </c>
      <c r="K2788" t="s">
        <v>131</v>
      </c>
      <c r="L2788" t="s">
        <v>8165</v>
      </c>
      <c r="M2788" t="s">
        <v>8166</v>
      </c>
      <c r="N2788">
        <v>1.0920000000000001</v>
      </c>
      <c r="O2788">
        <v>0</v>
      </c>
      <c r="P2788">
        <v>0</v>
      </c>
      <c r="Q2788">
        <v>0</v>
      </c>
      <c r="R2788">
        <v>86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93.95</v>
      </c>
      <c r="Y2788">
        <v>0</v>
      </c>
      <c r="Z2788">
        <v>0</v>
      </c>
    </row>
    <row r="2789" spans="1:26" x14ac:dyDescent="0.3">
      <c r="A2789">
        <v>3015400</v>
      </c>
      <c r="B2789">
        <v>1</v>
      </c>
      <c r="C2789" t="s">
        <v>75</v>
      </c>
      <c r="D2789" t="s">
        <v>96</v>
      </c>
      <c r="E2789" t="s">
        <v>140</v>
      </c>
      <c r="F2789" t="s">
        <v>8167</v>
      </c>
      <c r="G2789" t="s">
        <v>142</v>
      </c>
      <c r="H2789" t="s">
        <v>61</v>
      </c>
      <c r="I2789" t="s">
        <v>129</v>
      </c>
      <c r="J2789" t="s">
        <v>130</v>
      </c>
      <c r="K2789" t="s">
        <v>131</v>
      </c>
      <c r="L2789" t="s">
        <v>8168</v>
      </c>
      <c r="M2789" t="s">
        <v>8169</v>
      </c>
      <c r="N2789">
        <v>0.85399999999999998</v>
      </c>
      <c r="O2789">
        <v>0</v>
      </c>
      <c r="P2789">
        <v>27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23.05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3018766</v>
      </c>
      <c r="B2790">
        <v>1</v>
      </c>
      <c r="C2790" t="s">
        <v>75</v>
      </c>
      <c r="D2790" t="s">
        <v>103</v>
      </c>
      <c r="E2790" t="s">
        <v>145</v>
      </c>
      <c r="F2790" t="s">
        <v>8170</v>
      </c>
      <c r="G2790" t="s">
        <v>147</v>
      </c>
      <c r="H2790" t="s">
        <v>61</v>
      </c>
      <c r="I2790" t="s">
        <v>129</v>
      </c>
      <c r="J2790" t="s">
        <v>130</v>
      </c>
      <c r="K2790" t="s">
        <v>131</v>
      </c>
      <c r="L2790" t="s">
        <v>8171</v>
      </c>
      <c r="M2790" t="s">
        <v>8172</v>
      </c>
      <c r="N2790">
        <v>1.51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1.51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3019318</v>
      </c>
      <c r="B2791">
        <v>1</v>
      </c>
      <c r="C2791" t="s">
        <v>75</v>
      </c>
      <c r="D2791" t="s">
        <v>83</v>
      </c>
      <c r="E2791" t="s">
        <v>153</v>
      </c>
      <c r="F2791" t="s">
        <v>8173</v>
      </c>
      <c r="G2791" t="s">
        <v>128</v>
      </c>
      <c r="H2791" t="s">
        <v>58</v>
      </c>
      <c r="I2791" t="s">
        <v>129</v>
      </c>
      <c r="J2791" t="s">
        <v>130</v>
      </c>
      <c r="K2791" t="s">
        <v>131</v>
      </c>
      <c r="L2791" t="s">
        <v>8174</v>
      </c>
      <c r="M2791" t="s">
        <v>8175</v>
      </c>
      <c r="N2791">
        <v>0.38600000000000001</v>
      </c>
      <c r="O2791">
        <v>0</v>
      </c>
      <c r="P2791">
        <v>0</v>
      </c>
      <c r="Q2791">
        <v>10</v>
      </c>
      <c r="R2791">
        <v>48</v>
      </c>
      <c r="S2791">
        <v>0</v>
      </c>
      <c r="T2791">
        <v>0</v>
      </c>
      <c r="U2791">
        <v>0</v>
      </c>
      <c r="V2791">
        <v>0</v>
      </c>
      <c r="W2791">
        <v>3.86</v>
      </c>
      <c r="X2791">
        <v>18.510000000000002</v>
      </c>
      <c r="Y2791">
        <v>0</v>
      </c>
      <c r="Z2791">
        <v>0</v>
      </c>
    </row>
    <row r="2792" spans="1:26" x14ac:dyDescent="0.3">
      <c r="A2792">
        <v>3018822</v>
      </c>
      <c r="B2792">
        <v>2</v>
      </c>
      <c r="C2792" t="s">
        <v>106</v>
      </c>
      <c r="D2792" t="s">
        <v>122</v>
      </c>
      <c r="E2792" t="s">
        <v>126</v>
      </c>
      <c r="F2792" t="s">
        <v>8176</v>
      </c>
      <c r="G2792" t="s">
        <v>196</v>
      </c>
      <c r="H2792" t="s">
        <v>58</v>
      </c>
      <c r="I2792" t="s">
        <v>129</v>
      </c>
      <c r="J2792" t="s">
        <v>130</v>
      </c>
      <c r="K2792" t="s">
        <v>131</v>
      </c>
      <c r="L2792" t="s">
        <v>8177</v>
      </c>
      <c r="M2792" t="s">
        <v>8178</v>
      </c>
      <c r="N2792">
        <v>1.1120000000000001</v>
      </c>
      <c r="O2792">
        <v>110</v>
      </c>
      <c r="P2792">
        <v>739</v>
      </c>
      <c r="Q2792">
        <v>0</v>
      </c>
      <c r="R2792">
        <v>0</v>
      </c>
      <c r="S2792">
        <v>0</v>
      </c>
      <c r="T2792">
        <v>0</v>
      </c>
      <c r="U2792">
        <v>122.29</v>
      </c>
      <c r="V2792">
        <v>821.55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3014814</v>
      </c>
      <c r="B2793">
        <v>1</v>
      </c>
      <c r="C2793" t="s">
        <v>106</v>
      </c>
      <c r="D2793" t="s">
        <v>117</v>
      </c>
      <c r="E2793" t="s">
        <v>126</v>
      </c>
      <c r="F2793" t="s">
        <v>8179</v>
      </c>
      <c r="G2793" t="s">
        <v>136</v>
      </c>
      <c r="H2793" t="s">
        <v>58</v>
      </c>
      <c r="I2793" t="s">
        <v>129</v>
      </c>
      <c r="J2793" t="s">
        <v>130</v>
      </c>
      <c r="K2793" t="s">
        <v>137</v>
      </c>
      <c r="L2793" t="s">
        <v>8180</v>
      </c>
      <c r="M2793" t="s">
        <v>8181</v>
      </c>
      <c r="N2793">
        <v>5.6449999999999996</v>
      </c>
      <c r="O2793">
        <v>36</v>
      </c>
      <c r="P2793">
        <v>475</v>
      </c>
      <c r="Q2793">
        <v>0</v>
      </c>
      <c r="R2793">
        <v>0</v>
      </c>
      <c r="S2793">
        <v>0</v>
      </c>
      <c r="T2793">
        <v>0</v>
      </c>
      <c r="U2793">
        <v>203.21</v>
      </c>
      <c r="V2793">
        <v>2681.24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3007123</v>
      </c>
      <c r="B2794">
        <v>1</v>
      </c>
      <c r="C2794" t="s">
        <v>75</v>
      </c>
      <c r="D2794" t="s">
        <v>100</v>
      </c>
      <c r="E2794" t="s">
        <v>140</v>
      </c>
      <c r="F2794" t="s">
        <v>8182</v>
      </c>
      <c r="G2794" t="s">
        <v>161</v>
      </c>
      <c r="H2794" t="s">
        <v>61</v>
      </c>
      <c r="I2794" t="s">
        <v>129</v>
      </c>
      <c r="J2794" t="s">
        <v>130</v>
      </c>
      <c r="K2794" t="s">
        <v>131</v>
      </c>
      <c r="L2794" t="s">
        <v>8183</v>
      </c>
      <c r="M2794" t="s">
        <v>8184</v>
      </c>
      <c r="N2794">
        <v>1.8740000000000001</v>
      </c>
      <c r="O2794">
        <v>0</v>
      </c>
      <c r="P2794">
        <v>16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29.99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3008396</v>
      </c>
      <c r="B2795">
        <v>1</v>
      </c>
      <c r="C2795" t="s">
        <v>75</v>
      </c>
      <c r="D2795" t="s">
        <v>81</v>
      </c>
      <c r="E2795" t="s">
        <v>140</v>
      </c>
      <c r="F2795" t="s">
        <v>4818</v>
      </c>
      <c r="G2795" t="s">
        <v>192</v>
      </c>
      <c r="H2795" t="s">
        <v>61</v>
      </c>
      <c r="I2795" t="s">
        <v>129</v>
      </c>
      <c r="J2795" t="s">
        <v>130</v>
      </c>
      <c r="K2795" t="s">
        <v>137</v>
      </c>
      <c r="L2795" t="s">
        <v>8185</v>
      </c>
      <c r="M2795" t="s">
        <v>8186</v>
      </c>
      <c r="N2795">
        <v>7.7590000000000003</v>
      </c>
      <c r="O2795">
        <v>0</v>
      </c>
      <c r="P2795">
        <v>249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1932.1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3018787</v>
      </c>
      <c r="B2796">
        <v>1</v>
      </c>
      <c r="C2796" t="s">
        <v>75</v>
      </c>
      <c r="D2796" t="s">
        <v>83</v>
      </c>
      <c r="E2796" t="s">
        <v>145</v>
      </c>
      <c r="F2796" t="s">
        <v>8187</v>
      </c>
      <c r="G2796" t="s">
        <v>256</v>
      </c>
      <c r="H2796" t="s">
        <v>61</v>
      </c>
      <c r="I2796" t="s">
        <v>129</v>
      </c>
      <c r="J2796" t="s">
        <v>130</v>
      </c>
      <c r="K2796" t="s">
        <v>131</v>
      </c>
      <c r="L2796" t="s">
        <v>8188</v>
      </c>
      <c r="M2796" t="s">
        <v>8189</v>
      </c>
      <c r="N2796">
        <v>1.3460000000000001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1.35</v>
      </c>
    </row>
    <row r="2797" spans="1:26" x14ac:dyDescent="0.3">
      <c r="A2797">
        <v>3016900</v>
      </c>
      <c r="B2797">
        <v>1</v>
      </c>
      <c r="C2797" t="s">
        <v>75</v>
      </c>
      <c r="D2797" t="s">
        <v>101</v>
      </c>
      <c r="E2797" t="s">
        <v>140</v>
      </c>
      <c r="F2797" t="s">
        <v>8190</v>
      </c>
      <c r="G2797" t="s">
        <v>161</v>
      </c>
      <c r="H2797" t="s">
        <v>61</v>
      </c>
      <c r="I2797" t="s">
        <v>129</v>
      </c>
      <c r="J2797" t="s">
        <v>130</v>
      </c>
      <c r="K2797" t="s">
        <v>131</v>
      </c>
      <c r="L2797" t="s">
        <v>8191</v>
      </c>
      <c r="M2797" t="s">
        <v>8192</v>
      </c>
      <c r="N2797">
        <v>4.399</v>
      </c>
      <c r="O2797">
        <v>0</v>
      </c>
      <c r="P2797">
        <v>11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48.38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3013607</v>
      </c>
      <c r="B2798">
        <v>1</v>
      </c>
      <c r="C2798" t="s">
        <v>75</v>
      </c>
      <c r="D2798" t="s">
        <v>84</v>
      </c>
      <c r="E2798" t="s">
        <v>145</v>
      </c>
      <c r="F2798" t="s">
        <v>8193</v>
      </c>
      <c r="G2798" t="s">
        <v>147</v>
      </c>
      <c r="H2798" t="s">
        <v>61</v>
      </c>
      <c r="I2798" t="s">
        <v>129</v>
      </c>
      <c r="J2798" t="s">
        <v>130</v>
      </c>
      <c r="K2798" t="s">
        <v>131</v>
      </c>
      <c r="L2798" t="s">
        <v>8194</v>
      </c>
      <c r="M2798" t="s">
        <v>8195</v>
      </c>
      <c r="N2798">
        <v>2.08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2.08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3018882</v>
      </c>
      <c r="B2799">
        <v>1</v>
      </c>
      <c r="C2799" t="s">
        <v>75</v>
      </c>
      <c r="D2799" t="s">
        <v>79</v>
      </c>
      <c r="E2799" t="s">
        <v>169</v>
      </c>
      <c r="F2799" t="s">
        <v>8196</v>
      </c>
      <c r="G2799" t="s">
        <v>161</v>
      </c>
      <c r="H2799" t="s">
        <v>61</v>
      </c>
      <c r="I2799" t="s">
        <v>129</v>
      </c>
      <c r="J2799" t="s">
        <v>130</v>
      </c>
      <c r="K2799" t="s">
        <v>131</v>
      </c>
      <c r="L2799" t="s">
        <v>8197</v>
      </c>
      <c r="M2799" t="s">
        <v>8198</v>
      </c>
      <c r="N2799">
        <v>0.77700000000000002</v>
      </c>
      <c r="O2799">
        <v>0</v>
      </c>
      <c r="P2799">
        <v>269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209.13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3013635</v>
      </c>
      <c r="B2800">
        <v>1</v>
      </c>
      <c r="C2800" t="s">
        <v>75</v>
      </c>
      <c r="D2800" t="s">
        <v>103</v>
      </c>
      <c r="E2800" t="s">
        <v>140</v>
      </c>
      <c r="F2800" t="s">
        <v>8199</v>
      </c>
      <c r="G2800" t="s">
        <v>142</v>
      </c>
      <c r="H2800" t="s">
        <v>61</v>
      </c>
      <c r="I2800" t="s">
        <v>129</v>
      </c>
      <c r="J2800" t="s">
        <v>130</v>
      </c>
      <c r="K2800" t="s">
        <v>131</v>
      </c>
      <c r="L2800" t="s">
        <v>8200</v>
      </c>
      <c r="M2800" t="s">
        <v>8201</v>
      </c>
      <c r="N2800">
        <v>4</v>
      </c>
      <c r="O2800">
        <v>0</v>
      </c>
      <c r="P2800">
        <v>74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296.01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3013213</v>
      </c>
      <c r="B2801">
        <v>1</v>
      </c>
      <c r="C2801" t="s">
        <v>75</v>
      </c>
      <c r="D2801" t="s">
        <v>100</v>
      </c>
      <c r="E2801" t="s">
        <v>221</v>
      </c>
      <c r="F2801" t="s">
        <v>8202</v>
      </c>
      <c r="G2801" t="s">
        <v>136</v>
      </c>
      <c r="H2801" t="s">
        <v>58</v>
      </c>
      <c r="I2801" t="s">
        <v>129</v>
      </c>
      <c r="J2801" t="s">
        <v>130</v>
      </c>
      <c r="K2801" t="s">
        <v>137</v>
      </c>
      <c r="L2801" t="s">
        <v>8203</v>
      </c>
      <c r="M2801" t="s">
        <v>8204</v>
      </c>
      <c r="N2801">
        <v>8.9529999999999994</v>
      </c>
      <c r="O2801">
        <v>1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8.9499999999999993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3013919</v>
      </c>
      <c r="B2802">
        <v>1</v>
      </c>
      <c r="C2802" t="s">
        <v>75</v>
      </c>
      <c r="D2802" t="s">
        <v>83</v>
      </c>
      <c r="E2802" t="s">
        <v>140</v>
      </c>
      <c r="F2802" t="s">
        <v>8205</v>
      </c>
      <c r="G2802" t="s">
        <v>142</v>
      </c>
      <c r="H2802" t="s">
        <v>61</v>
      </c>
      <c r="I2802" t="s">
        <v>129</v>
      </c>
      <c r="J2802" t="s">
        <v>130</v>
      </c>
      <c r="K2802" t="s">
        <v>131</v>
      </c>
      <c r="L2802" t="s">
        <v>8206</v>
      </c>
      <c r="M2802" t="s">
        <v>8207</v>
      </c>
      <c r="N2802">
        <v>1.631</v>
      </c>
      <c r="O2802">
        <v>0</v>
      </c>
      <c r="P2802">
        <v>0</v>
      </c>
      <c r="Q2802">
        <v>0</v>
      </c>
      <c r="R2802">
        <v>68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110.92</v>
      </c>
      <c r="Y2802">
        <v>0</v>
      </c>
      <c r="Z2802">
        <v>0</v>
      </c>
    </row>
    <row r="2803" spans="1:26" x14ac:dyDescent="0.3">
      <c r="A2803">
        <v>3011305</v>
      </c>
      <c r="B2803">
        <v>1</v>
      </c>
      <c r="C2803" t="s">
        <v>75</v>
      </c>
      <c r="D2803" t="s">
        <v>83</v>
      </c>
      <c r="E2803" t="s">
        <v>153</v>
      </c>
      <c r="F2803" t="s">
        <v>8208</v>
      </c>
      <c r="G2803" t="s">
        <v>136</v>
      </c>
      <c r="H2803" t="s">
        <v>58</v>
      </c>
      <c r="I2803" t="s">
        <v>129</v>
      </c>
      <c r="J2803" t="s">
        <v>130</v>
      </c>
      <c r="K2803" t="s">
        <v>137</v>
      </c>
      <c r="L2803" t="s">
        <v>8209</v>
      </c>
      <c r="M2803" t="s">
        <v>8210</v>
      </c>
      <c r="N2803">
        <v>0.50600000000000001</v>
      </c>
      <c r="O2803">
        <v>0</v>
      </c>
      <c r="P2803">
        <v>0</v>
      </c>
      <c r="Q2803">
        <v>0</v>
      </c>
      <c r="R2803">
        <v>162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82.04</v>
      </c>
      <c r="Y2803">
        <v>0</v>
      </c>
      <c r="Z2803">
        <v>0</v>
      </c>
    </row>
    <row r="2804" spans="1:26" x14ac:dyDescent="0.3">
      <c r="A2804">
        <v>3018711</v>
      </c>
      <c r="B2804">
        <v>1</v>
      </c>
      <c r="C2804" t="s">
        <v>75</v>
      </c>
      <c r="D2804" t="s">
        <v>77</v>
      </c>
      <c r="E2804" t="s">
        <v>145</v>
      </c>
      <c r="F2804" t="s">
        <v>8211</v>
      </c>
      <c r="G2804" t="s">
        <v>147</v>
      </c>
      <c r="H2804" t="s">
        <v>61</v>
      </c>
      <c r="I2804" t="s">
        <v>129</v>
      </c>
      <c r="J2804" t="s">
        <v>130</v>
      </c>
      <c r="K2804" t="s">
        <v>131</v>
      </c>
      <c r="L2804" t="s">
        <v>8212</v>
      </c>
      <c r="M2804" t="s">
        <v>8213</v>
      </c>
      <c r="N2804">
        <v>6.1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6.1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3013963</v>
      </c>
      <c r="B2805">
        <v>1</v>
      </c>
      <c r="C2805" t="s">
        <v>75</v>
      </c>
      <c r="D2805" t="s">
        <v>83</v>
      </c>
      <c r="E2805" t="s">
        <v>221</v>
      </c>
      <c r="F2805" t="s">
        <v>8214</v>
      </c>
      <c r="G2805" t="s">
        <v>161</v>
      </c>
      <c r="H2805" t="s">
        <v>58</v>
      </c>
      <c r="I2805" t="s">
        <v>129</v>
      </c>
      <c r="J2805" t="s">
        <v>130</v>
      </c>
      <c r="K2805" t="s">
        <v>131</v>
      </c>
      <c r="L2805" t="s">
        <v>8215</v>
      </c>
      <c r="M2805" t="s">
        <v>8216</v>
      </c>
      <c r="N2805">
        <v>0.74</v>
      </c>
      <c r="O2805">
        <v>0</v>
      </c>
      <c r="P2805">
        <v>0</v>
      </c>
      <c r="Q2805">
        <v>18</v>
      </c>
      <c r="R2805">
        <v>2711</v>
      </c>
      <c r="S2805">
        <v>0</v>
      </c>
      <c r="T2805">
        <v>0</v>
      </c>
      <c r="U2805">
        <v>0</v>
      </c>
      <c r="V2805">
        <v>0</v>
      </c>
      <c r="W2805">
        <v>13.33</v>
      </c>
      <c r="X2805">
        <v>2006.89</v>
      </c>
      <c r="Y2805">
        <v>0</v>
      </c>
      <c r="Z2805">
        <v>0</v>
      </c>
    </row>
    <row r="2806" spans="1:26" x14ac:dyDescent="0.3">
      <c r="A2806">
        <v>3013760</v>
      </c>
      <c r="B2806">
        <v>1</v>
      </c>
      <c r="C2806" t="s">
        <v>75</v>
      </c>
      <c r="D2806" t="s">
        <v>81</v>
      </c>
      <c r="E2806" t="s">
        <v>145</v>
      </c>
      <c r="F2806" t="s">
        <v>8217</v>
      </c>
      <c r="G2806" t="s">
        <v>256</v>
      </c>
      <c r="H2806" t="s">
        <v>61</v>
      </c>
      <c r="I2806" t="s">
        <v>129</v>
      </c>
      <c r="J2806" t="s">
        <v>130</v>
      </c>
      <c r="K2806" t="s">
        <v>131</v>
      </c>
      <c r="L2806" t="s">
        <v>8218</v>
      </c>
      <c r="M2806" t="s">
        <v>8219</v>
      </c>
      <c r="N2806">
        <v>0.94699999999999995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1.89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3002447</v>
      </c>
      <c r="B2807">
        <v>1</v>
      </c>
      <c r="C2807" t="s">
        <v>75</v>
      </c>
      <c r="D2807" t="s">
        <v>103</v>
      </c>
      <c r="E2807" t="s">
        <v>145</v>
      </c>
      <c r="F2807" t="s">
        <v>8220</v>
      </c>
      <c r="G2807" t="s">
        <v>147</v>
      </c>
      <c r="H2807" t="s">
        <v>61</v>
      </c>
      <c r="I2807" t="s">
        <v>129</v>
      </c>
      <c r="J2807" t="s">
        <v>130</v>
      </c>
      <c r="K2807" t="s">
        <v>131</v>
      </c>
      <c r="L2807" t="s">
        <v>8221</v>
      </c>
      <c r="M2807" t="s">
        <v>8222</v>
      </c>
      <c r="N2807">
        <v>2.6059999999999999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2.61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3013720</v>
      </c>
      <c r="B2808">
        <v>1</v>
      </c>
      <c r="C2808" t="s">
        <v>75</v>
      </c>
      <c r="D2808" t="s">
        <v>81</v>
      </c>
      <c r="E2808" t="s">
        <v>145</v>
      </c>
      <c r="F2808" t="s">
        <v>8223</v>
      </c>
      <c r="G2808" t="s">
        <v>206</v>
      </c>
      <c r="H2808" t="s">
        <v>61</v>
      </c>
      <c r="I2808" t="s">
        <v>129</v>
      </c>
      <c r="J2808" t="s">
        <v>130</v>
      </c>
      <c r="K2808" t="s">
        <v>131</v>
      </c>
      <c r="L2808" t="s">
        <v>8224</v>
      </c>
      <c r="M2808" t="s">
        <v>8225</v>
      </c>
      <c r="N2808">
        <v>1.2509999999999999</v>
      </c>
      <c r="O2808">
        <v>0</v>
      </c>
      <c r="P2808">
        <v>10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12.51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3006873</v>
      </c>
      <c r="B2809">
        <v>1</v>
      </c>
      <c r="C2809" t="s">
        <v>75</v>
      </c>
      <c r="D2809" t="s">
        <v>81</v>
      </c>
      <c r="E2809" t="s">
        <v>169</v>
      </c>
      <c r="F2809" t="s">
        <v>8226</v>
      </c>
      <c r="G2809" t="s">
        <v>161</v>
      </c>
      <c r="H2809" t="s">
        <v>61</v>
      </c>
      <c r="I2809" t="s">
        <v>129</v>
      </c>
      <c r="J2809" t="s">
        <v>130</v>
      </c>
      <c r="K2809" t="s">
        <v>131</v>
      </c>
      <c r="L2809" t="s">
        <v>8227</v>
      </c>
      <c r="M2809" t="s">
        <v>8228</v>
      </c>
      <c r="N2809">
        <v>0.30499999999999999</v>
      </c>
      <c r="O2809">
        <v>0</v>
      </c>
      <c r="P2809">
        <v>108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32.950000000000003</v>
      </c>
      <c r="W2809">
        <v>0</v>
      </c>
      <c r="X2809">
        <v>0</v>
      </c>
      <c r="Y2809">
        <v>0</v>
      </c>
      <c r="Z2809">
        <v>0</v>
      </c>
    </row>
    <row r="2810" spans="1:26" x14ac:dyDescent="0.3">
      <c r="A2810">
        <v>3013943</v>
      </c>
      <c r="B2810">
        <v>1</v>
      </c>
      <c r="C2810" t="s">
        <v>75</v>
      </c>
      <c r="D2810" t="s">
        <v>96</v>
      </c>
      <c r="E2810" t="s">
        <v>140</v>
      </c>
      <c r="F2810" t="s">
        <v>8229</v>
      </c>
      <c r="G2810" t="s">
        <v>142</v>
      </c>
      <c r="H2810" t="s">
        <v>61</v>
      </c>
      <c r="I2810" t="s">
        <v>129</v>
      </c>
      <c r="J2810" t="s">
        <v>130</v>
      </c>
      <c r="K2810" t="s">
        <v>131</v>
      </c>
      <c r="L2810" t="s">
        <v>8230</v>
      </c>
      <c r="M2810" t="s">
        <v>8231</v>
      </c>
      <c r="N2810">
        <v>2.98</v>
      </c>
      <c r="O2810">
        <v>0</v>
      </c>
      <c r="P2810">
        <v>3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8.94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3018495</v>
      </c>
      <c r="B2811">
        <v>1</v>
      </c>
      <c r="C2811" t="s">
        <v>75</v>
      </c>
      <c r="D2811" t="s">
        <v>89</v>
      </c>
      <c r="E2811" t="s">
        <v>140</v>
      </c>
      <c r="F2811" t="s">
        <v>8232</v>
      </c>
      <c r="G2811" t="s">
        <v>1638</v>
      </c>
      <c r="H2811" t="s">
        <v>61</v>
      </c>
      <c r="I2811" t="s">
        <v>129</v>
      </c>
      <c r="J2811" t="s">
        <v>130</v>
      </c>
      <c r="K2811" t="s">
        <v>131</v>
      </c>
      <c r="L2811" t="s">
        <v>8233</v>
      </c>
      <c r="M2811" t="s">
        <v>8234</v>
      </c>
      <c r="N2811">
        <v>1.758</v>
      </c>
      <c r="O2811">
        <v>0</v>
      </c>
      <c r="P2811">
        <v>126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221.46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3018824</v>
      </c>
      <c r="B2812">
        <v>1</v>
      </c>
      <c r="C2812" t="s">
        <v>75</v>
      </c>
      <c r="D2812" t="s">
        <v>86</v>
      </c>
      <c r="E2812" t="s">
        <v>169</v>
      </c>
      <c r="F2812" t="s">
        <v>8235</v>
      </c>
      <c r="G2812" t="s">
        <v>161</v>
      </c>
      <c r="H2812" t="s">
        <v>61</v>
      </c>
      <c r="I2812" t="s">
        <v>129</v>
      </c>
      <c r="J2812" t="s">
        <v>130</v>
      </c>
      <c r="K2812" t="s">
        <v>131</v>
      </c>
      <c r="L2812" t="s">
        <v>8236</v>
      </c>
      <c r="M2812" t="s">
        <v>8237</v>
      </c>
      <c r="N2812">
        <v>0.627</v>
      </c>
      <c r="O2812">
        <v>0</v>
      </c>
      <c r="P2812">
        <v>172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107.88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3013851</v>
      </c>
      <c r="B2813">
        <v>1</v>
      </c>
      <c r="C2813" t="s">
        <v>75</v>
      </c>
      <c r="D2813" t="s">
        <v>98</v>
      </c>
      <c r="E2813" t="s">
        <v>221</v>
      </c>
      <c r="F2813" t="s">
        <v>8238</v>
      </c>
      <c r="G2813" t="s">
        <v>378</v>
      </c>
      <c r="H2813" t="s">
        <v>58</v>
      </c>
      <c r="I2813" t="s">
        <v>129</v>
      </c>
      <c r="J2813" t="s">
        <v>59</v>
      </c>
      <c r="K2813" t="s">
        <v>131</v>
      </c>
      <c r="L2813" t="s">
        <v>8239</v>
      </c>
      <c r="M2813" t="s">
        <v>8240</v>
      </c>
      <c r="N2813">
        <v>0.95399999999999996</v>
      </c>
      <c r="O2813">
        <v>1</v>
      </c>
      <c r="P2813">
        <v>891</v>
      </c>
      <c r="Q2813">
        <v>0</v>
      </c>
      <c r="R2813">
        <v>0</v>
      </c>
      <c r="S2813">
        <v>0</v>
      </c>
      <c r="T2813">
        <v>0</v>
      </c>
      <c r="U2813">
        <v>0.95</v>
      </c>
      <c r="V2813">
        <v>850.41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3015436</v>
      </c>
      <c r="B2814">
        <v>1</v>
      </c>
      <c r="C2814" t="s">
        <v>75</v>
      </c>
      <c r="D2814" t="s">
        <v>74</v>
      </c>
      <c r="E2814" t="s">
        <v>140</v>
      </c>
      <c r="F2814" t="s">
        <v>8241</v>
      </c>
      <c r="G2814" t="s">
        <v>161</v>
      </c>
      <c r="H2814" t="s">
        <v>61</v>
      </c>
      <c r="I2814" t="s">
        <v>129</v>
      </c>
      <c r="J2814" t="s">
        <v>130</v>
      </c>
      <c r="K2814" t="s">
        <v>131</v>
      </c>
      <c r="L2814" t="s">
        <v>8242</v>
      </c>
      <c r="M2814" t="s">
        <v>8243</v>
      </c>
      <c r="N2814">
        <v>0.76500000000000001</v>
      </c>
      <c r="O2814">
        <v>0</v>
      </c>
      <c r="P2814">
        <v>17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13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3020279</v>
      </c>
      <c r="B2815">
        <v>1</v>
      </c>
      <c r="C2815" t="s">
        <v>75</v>
      </c>
      <c r="D2815" t="s">
        <v>100</v>
      </c>
      <c r="E2815" t="s">
        <v>145</v>
      </c>
      <c r="F2815" t="s">
        <v>8244</v>
      </c>
      <c r="G2815" t="s">
        <v>147</v>
      </c>
      <c r="H2815" t="s">
        <v>61</v>
      </c>
      <c r="I2815" t="s">
        <v>129</v>
      </c>
      <c r="J2815" t="s">
        <v>130</v>
      </c>
      <c r="K2815" t="s">
        <v>131</v>
      </c>
      <c r="L2815" t="s">
        <v>8245</v>
      </c>
      <c r="M2815" t="s">
        <v>8246</v>
      </c>
      <c r="N2815">
        <v>1.5289999999999999</v>
      </c>
      <c r="O2815">
        <v>0</v>
      </c>
      <c r="P2815">
        <v>4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6.12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3016186</v>
      </c>
      <c r="B2816">
        <v>1</v>
      </c>
      <c r="C2816" t="s">
        <v>106</v>
      </c>
      <c r="D2816" t="s">
        <v>107</v>
      </c>
      <c r="E2816" t="s">
        <v>153</v>
      </c>
      <c r="F2816" t="s">
        <v>8247</v>
      </c>
      <c r="G2816" t="s">
        <v>192</v>
      </c>
      <c r="H2816" t="s">
        <v>58</v>
      </c>
      <c r="I2816" t="s">
        <v>129</v>
      </c>
      <c r="J2816" t="s">
        <v>130</v>
      </c>
      <c r="K2816" t="s">
        <v>137</v>
      </c>
      <c r="L2816" t="s">
        <v>8248</v>
      </c>
      <c r="M2816" t="s">
        <v>8249</v>
      </c>
      <c r="N2816">
        <v>1.7809999999999999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24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42.75</v>
      </c>
    </row>
    <row r="2817" spans="1:26" x14ac:dyDescent="0.3">
      <c r="A2817">
        <v>3018518</v>
      </c>
      <c r="B2817">
        <v>1</v>
      </c>
      <c r="C2817" t="s">
        <v>106</v>
      </c>
      <c r="D2817" t="s">
        <v>122</v>
      </c>
      <c r="E2817" t="s">
        <v>145</v>
      </c>
      <c r="F2817" t="s">
        <v>1246</v>
      </c>
      <c r="G2817" t="s">
        <v>206</v>
      </c>
      <c r="H2817" t="s">
        <v>61</v>
      </c>
      <c r="I2817" t="s">
        <v>129</v>
      </c>
      <c r="J2817" t="s">
        <v>130</v>
      </c>
      <c r="K2817" t="s">
        <v>131</v>
      </c>
      <c r="L2817" t="s">
        <v>8250</v>
      </c>
      <c r="M2817" t="s">
        <v>8251</v>
      </c>
      <c r="N2817">
        <v>1.4690000000000001</v>
      </c>
      <c r="O2817">
        <v>0</v>
      </c>
      <c r="P2817">
        <v>8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11.75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3013589</v>
      </c>
      <c r="B2818">
        <v>1</v>
      </c>
      <c r="C2818" t="s">
        <v>75</v>
      </c>
      <c r="D2818" t="s">
        <v>96</v>
      </c>
      <c r="E2818" t="s">
        <v>140</v>
      </c>
      <c r="F2818" t="s">
        <v>8252</v>
      </c>
      <c r="G2818" t="s">
        <v>142</v>
      </c>
      <c r="H2818" t="s">
        <v>61</v>
      </c>
      <c r="I2818" t="s">
        <v>129</v>
      </c>
      <c r="J2818" t="s">
        <v>130</v>
      </c>
      <c r="K2818" t="s">
        <v>131</v>
      </c>
      <c r="L2818" t="s">
        <v>8253</v>
      </c>
      <c r="M2818" t="s">
        <v>8254</v>
      </c>
      <c r="N2818">
        <v>1.1080000000000001</v>
      </c>
      <c r="O2818">
        <v>0</v>
      </c>
      <c r="P2818">
        <v>92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101.95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3013646</v>
      </c>
      <c r="B2819">
        <v>1</v>
      </c>
      <c r="C2819" t="s">
        <v>75</v>
      </c>
      <c r="D2819" t="s">
        <v>104</v>
      </c>
      <c r="E2819" t="s">
        <v>169</v>
      </c>
      <c r="F2819" t="s">
        <v>2597</v>
      </c>
      <c r="G2819" t="s">
        <v>171</v>
      </c>
      <c r="H2819" t="s">
        <v>61</v>
      </c>
      <c r="I2819" t="s">
        <v>129</v>
      </c>
      <c r="J2819" t="s">
        <v>130</v>
      </c>
      <c r="K2819" t="s">
        <v>131</v>
      </c>
      <c r="L2819" t="s">
        <v>8255</v>
      </c>
      <c r="M2819" t="s">
        <v>8256</v>
      </c>
      <c r="N2819">
        <v>1.595</v>
      </c>
      <c r="O2819">
        <v>0</v>
      </c>
      <c r="P2819">
        <v>45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71.77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3019342</v>
      </c>
      <c r="B2820">
        <v>1</v>
      </c>
      <c r="C2820" t="s">
        <v>75</v>
      </c>
      <c r="D2820" t="s">
        <v>85</v>
      </c>
      <c r="E2820" t="s">
        <v>145</v>
      </c>
      <c r="F2820" t="s">
        <v>1869</v>
      </c>
      <c r="G2820" t="s">
        <v>206</v>
      </c>
      <c r="H2820" t="s">
        <v>61</v>
      </c>
      <c r="I2820" t="s">
        <v>129</v>
      </c>
      <c r="J2820" t="s">
        <v>130</v>
      </c>
      <c r="K2820" t="s">
        <v>131</v>
      </c>
      <c r="L2820" t="s">
        <v>8257</v>
      </c>
      <c r="M2820" t="s">
        <v>8258</v>
      </c>
      <c r="N2820">
        <v>0.999</v>
      </c>
      <c r="O2820">
        <v>0</v>
      </c>
      <c r="P2820">
        <v>0</v>
      </c>
      <c r="Q2820">
        <v>0</v>
      </c>
      <c r="R2820">
        <v>3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3</v>
      </c>
      <c r="Y2820">
        <v>0</v>
      </c>
      <c r="Z2820">
        <v>0</v>
      </c>
    </row>
    <row r="2821" spans="1:26" x14ac:dyDescent="0.3">
      <c r="A2821">
        <v>3019327</v>
      </c>
      <c r="B2821">
        <v>1</v>
      </c>
      <c r="C2821" t="s">
        <v>75</v>
      </c>
      <c r="D2821" t="s">
        <v>104</v>
      </c>
      <c r="E2821" t="s">
        <v>126</v>
      </c>
      <c r="F2821" t="s">
        <v>7411</v>
      </c>
      <c r="G2821" t="s">
        <v>128</v>
      </c>
      <c r="H2821" t="s">
        <v>58</v>
      </c>
      <c r="I2821" t="s">
        <v>129</v>
      </c>
      <c r="J2821" t="s">
        <v>130</v>
      </c>
      <c r="K2821" t="s">
        <v>131</v>
      </c>
      <c r="L2821" t="s">
        <v>8259</v>
      </c>
      <c r="M2821" t="s">
        <v>8260</v>
      </c>
      <c r="N2821">
        <v>0.375</v>
      </c>
      <c r="O2821">
        <v>3</v>
      </c>
      <c r="P2821">
        <v>131</v>
      </c>
      <c r="Q2821">
        <v>0</v>
      </c>
      <c r="R2821">
        <v>0</v>
      </c>
      <c r="S2821">
        <v>0</v>
      </c>
      <c r="T2821">
        <v>0</v>
      </c>
      <c r="U2821">
        <v>1.1200000000000001</v>
      </c>
      <c r="V2821">
        <v>49.09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3017246</v>
      </c>
      <c r="B2822">
        <v>1</v>
      </c>
      <c r="C2822" t="s">
        <v>75</v>
      </c>
      <c r="D2822" t="s">
        <v>92</v>
      </c>
      <c r="E2822" t="s">
        <v>221</v>
      </c>
      <c r="F2822" t="s">
        <v>8261</v>
      </c>
      <c r="G2822" t="s">
        <v>128</v>
      </c>
      <c r="H2822" t="s">
        <v>58</v>
      </c>
      <c r="I2822" t="s">
        <v>129</v>
      </c>
      <c r="J2822" t="s">
        <v>130</v>
      </c>
      <c r="K2822" t="s">
        <v>131</v>
      </c>
      <c r="L2822" t="s">
        <v>8262</v>
      </c>
      <c r="M2822" t="s">
        <v>8263</v>
      </c>
      <c r="N2822">
        <v>0.78</v>
      </c>
      <c r="O2822">
        <v>236</v>
      </c>
      <c r="P2822">
        <v>596</v>
      </c>
      <c r="Q2822">
        <v>0</v>
      </c>
      <c r="R2822">
        <v>0</v>
      </c>
      <c r="S2822">
        <v>0</v>
      </c>
      <c r="T2822">
        <v>0</v>
      </c>
      <c r="U2822">
        <v>184.15</v>
      </c>
      <c r="V2822">
        <v>465.05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3015411</v>
      </c>
      <c r="B2823">
        <v>1</v>
      </c>
      <c r="C2823" t="s">
        <v>106</v>
      </c>
      <c r="D2823" t="s">
        <v>105</v>
      </c>
      <c r="E2823" t="s">
        <v>126</v>
      </c>
      <c r="F2823" t="s">
        <v>5228</v>
      </c>
      <c r="G2823" t="s">
        <v>128</v>
      </c>
      <c r="H2823" t="s">
        <v>58</v>
      </c>
      <c r="I2823" t="s">
        <v>129</v>
      </c>
      <c r="J2823" t="s">
        <v>130</v>
      </c>
      <c r="K2823" t="s">
        <v>131</v>
      </c>
      <c r="L2823" t="s">
        <v>8264</v>
      </c>
      <c r="M2823" t="s">
        <v>8265</v>
      </c>
      <c r="N2823">
        <v>1.383</v>
      </c>
      <c r="O2823">
        <v>156</v>
      </c>
      <c r="P2823">
        <v>707</v>
      </c>
      <c r="Q2823">
        <v>0</v>
      </c>
      <c r="R2823">
        <v>0</v>
      </c>
      <c r="S2823">
        <v>3</v>
      </c>
      <c r="T2823">
        <v>0</v>
      </c>
      <c r="U2823">
        <v>215.8</v>
      </c>
      <c r="V2823">
        <v>978.02</v>
      </c>
      <c r="W2823">
        <v>0</v>
      </c>
      <c r="X2823">
        <v>0</v>
      </c>
      <c r="Y2823">
        <v>4.1500000000000004</v>
      </c>
      <c r="Z2823">
        <v>0</v>
      </c>
    </row>
    <row r="2824" spans="1:26" x14ac:dyDescent="0.3">
      <c r="A2824">
        <v>3013574</v>
      </c>
      <c r="B2824">
        <v>1</v>
      </c>
      <c r="C2824" t="s">
        <v>106</v>
      </c>
      <c r="D2824" t="s">
        <v>122</v>
      </c>
      <c r="E2824" t="s">
        <v>153</v>
      </c>
      <c r="F2824" t="s">
        <v>8266</v>
      </c>
      <c r="G2824" t="s">
        <v>161</v>
      </c>
      <c r="H2824" t="s">
        <v>58</v>
      </c>
      <c r="I2824" t="s">
        <v>129</v>
      </c>
      <c r="J2824" t="s">
        <v>130</v>
      </c>
      <c r="K2824" t="s">
        <v>131</v>
      </c>
      <c r="L2824" t="s">
        <v>8267</v>
      </c>
      <c r="M2824" t="s">
        <v>8268</v>
      </c>
      <c r="N2824">
        <v>0.90900000000000003</v>
      </c>
      <c r="O2824">
        <v>0</v>
      </c>
      <c r="P2824">
        <v>43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39.07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3014304</v>
      </c>
      <c r="B2825">
        <v>2</v>
      </c>
      <c r="C2825" t="s">
        <v>106</v>
      </c>
      <c r="D2825" t="s">
        <v>120</v>
      </c>
      <c r="E2825" t="s">
        <v>153</v>
      </c>
      <c r="F2825" t="s">
        <v>8269</v>
      </c>
      <c r="G2825" t="s">
        <v>746</v>
      </c>
      <c r="H2825" t="s">
        <v>58</v>
      </c>
      <c r="I2825" t="s">
        <v>129</v>
      </c>
      <c r="J2825" t="s">
        <v>130</v>
      </c>
      <c r="K2825" t="s">
        <v>131</v>
      </c>
      <c r="L2825" t="s">
        <v>8270</v>
      </c>
      <c r="M2825" t="s">
        <v>8271</v>
      </c>
      <c r="N2825">
        <v>1.091</v>
      </c>
      <c r="O2825">
        <v>118</v>
      </c>
      <c r="P2825">
        <v>724</v>
      </c>
      <c r="Q2825">
        <v>0</v>
      </c>
      <c r="R2825">
        <v>0</v>
      </c>
      <c r="S2825">
        <v>0</v>
      </c>
      <c r="T2825">
        <v>0</v>
      </c>
      <c r="U2825">
        <v>128.75</v>
      </c>
      <c r="V2825">
        <v>789.96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3014308</v>
      </c>
      <c r="B2826">
        <v>2</v>
      </c>
      <c r="C2826" t="s">
        <v>75</v>
      </c>
      <c r="D2826" t="s">
        <v>95</v>
      </c>
      <c r="E2826" t="s">
        <v>169</v>
      </c>
      <c r="F2826" t="s">
        <v>8272</v>
      </c>
      <c r="G2826" t="s">
        <v>166</v>
      </c>
      <c r="H2826" t="s">
        <v>61</v>
      </c>
      <c r="I2826" t="s">
        <v>129</v>
      </c>
      <c r="J2826" t="s">
        <v>130</v>
      </c>
      <c r="K2826" t="s">
        <v>131</v>
      </c>
      <c r="L2826" t="s">
        <v>8273</v>
      </c>
      <c r="M2826" t="s">
        <v>8274</v>
      </c>
      <c r="N2826">
        <v>0.68400000000000005</v>
      </c>
      <c r="O2826">
        <v>0</v>
      </c>
      <c r="P2826">
        <v>193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132.04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3015399</v>
      </c>
      <c r="B2827">
        <v>1</v>
      </c>
      <c r="C2827" t="s">
        <v>75</v>
      </c>
      <c r="D2827" t="s">
        <v>89</v>
      </c>
      <c r="E2827" t="s">
        <v>169</v>
      </c>
      <c r="F2827" t="s">
        <v>8275</v>
      </c>
      <c r="G2827" t="s">
        <v>206</v>
      </c>
      <c r="H2827" t="s">
        <v>61</v>
      </c>
      <c r="I2827" t="s">
        <v>129</v>
      </c>
      <c r="J2827" t="s">
        <v>130</v>
      </c>
      <c r="K2827" t="s">
        <v>131</v>
      </c>
      <c r="L2827" t="s">
        <v>8276</v>
      </c>
      <c r="M2827" t="s">
        <v>8277</v>
      </c>
      <c r="N2827">
        <v>1.623</v>
      </c>
      <c r="O2827">
        <v>0</v>
      </c>
      <c r="P2827">
        <v>585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949.7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3012730</v>
      </c>
      <c r="B2828">
        <v>1</v>
      </c>
      <c r="C2828" t="s">
        <v>106</v>
      </c>
      <c r="D2828" t="s">
        <v>107</v>
      </c>
      <c r="E2828" t="s">
        <v>169</v>
      </c>
      <c r="F2828" t="s">
        <v>8278</v>
      </c>
      <c r="G2828" t="s">
        <v>161</v>
      </c>
      <c r="H2828" t="s">
        <v>61</v>
      </c>
      <c r="I2828" t="s">
        <v>129</v>
      </c>
      <c r="J2828" t="s">
        <v>130</v>
      </c>
      <c r="K2828" t="s">
        <v>131</v>
      </c>
      <c r="L2828" t="s">
        <v>5427</v>
      </c>
      <c r="M2828" t="s">
        <v>8279</v>
      </c>
      <c r="N2828">
        <v>0.32900000000000001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154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50.69</v>
      </c>
    </row>
    <row r="2829" spans="1:26" x14ac:dyDescent="0.3">
      <c r="A2829">
        <v>3013191</v>
      </c>
      <c r="B2829">
        <v>2</v>
      </c>
      <c r="C2829" t="s">
        <v>75</v>
      </c>
      <c r="D2829" t="s">
        <v>91</v>
      </c>
      <c r="E2829" t="s">
        <v>169</v>
      </c>
      <c r="F2829" t="s">
        <v>8280</v>
      </c>
      <c r="G2829" t="s">
        <v>142</v>
      </c>
      <c r="H2829" t="s">
        <v>61</v>
      </c>
      <c r="I2829" t="s">
        <v>129</v>
      </c>
      <c r="J2829" t="s">
        <v>130</v>
      </c>
      <c r="K2829" t="s">
        <v>131</v>
      </c>
      <c r="L2829" t="s">
        <v>8281</v>
      </c>
      <c r="M2829" t="s">
        <v>8282</v>
      </c>
      <c r="N2829">
        <v>0.42599999999999999</v>
      </c>
      <c r="O2829">
        <v>0</v>
      </c>
      <c r="P2829">
        <v>626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266.57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3014439</v>
      </c>
      <c r="B2830">
        <v>1</v>
      </c>
      <c r="C2830" t="s">
        <v>106</v>
      </c>
      <c r="D2830" t="s">
        <v>121</v>
      </c>
      <c r="E2830" t="s">
        <v>126</v>
      </c>
      <c r="F2830" t="s">
        <v>8283</v>
      </c>
      <c r="G2830" t="s">
        <v>128</v>
      </c>
      <c r="H2830" t="s">
        <v>58</v>
      </c>
      <c r="I2830" t="s">
        <v>129</v>
      </c>
      <c r="J2830" t="s">
        <v>130</v>
      </c>
      <c r="K2830" t="s">
        <v>131</v>
      </c>
      <c r="L2830" t="s">
        <v>8284</v>
      </c>
      <c r="M2830" t="s">
        <v>8285</v>
      </c>
      <c r="N2830">
        <v>0.71099999999999997</v>
      </c>
      <c r="O2830">
        <v>47</v>
      </c>
      <c r="P2830">
        <v>292</v>
      </c>
      <c r="Q2830">
        <v>0</v>
      </c>
      <c r="R2830">
        <v>0</v>
      </c>
      <c r="S2830">
        <v>0</v>
      </c>
      <c r="T2830">
        <v>0</v>
      </c>
      <c r="U2830">
        <v>33.44</v>
      </c>
      <c r="V2830">
        <v>207.73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3019301</v>
      </c>
      <c r="B2831">
        <v>1</v>
      </c>
      <c r="C2831" t="s">
        <v>75</v>
      </c>
      <c r="D2831" t="s">
        <v>83</v>
      </c>
      <c r="E2831" t="s">
        <v>169</v>
      </c>
      <c r="F2831" t="s">
        <v>8286</v>
      </c>
      <c r="G2831" t="s">
        <v>161</v>
      </c>
      <c r="H2831" t="s">
        <v>61</v>
      </c>
      <c r="I2831" t="s">
        <v>129</v>
      </c>
      <c r="J2831" t="s">
        <v>130</v>
      </c>
      <c r="K2831" t="s">
        <v>131</v>
      </c>
      <c r="L2831" t="s">
        <v>8287</v>
      </c>
      <c r="M2831" t="s">
        <v>8288</v>
      </c>
      <c r="N2831">
        <v>1.35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73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98.53</v>
      </c>
    </row>
    <row r="2832" spans="1:26" x14ac:dyDescent="0.3">
      <c r="A2832">
        <v>3016263</v>
      </c>
      <c r="B2832">
        <v>1</v>
      </c>
      <c r="C2832" t="s">
        <v>75</v>
      </c>
      <c r="D2832" t="s">
        <v>98</v>
      </c>
      <c r="E2832" t="s">
        <v>140</v>
      </c>
      <c r="F2832" t="s">
        <v>8289</v>
      </c>
      <c r="G2832" t="s">
        <v>452</v>
      </c>
      <c r="H2832" t="s">
        <v>61</v>
      </c>
      <c r="I2832" t="s">
        <v>129</v>
      </c>
      <c r="J2832" t="s">
        <v>130</v>
      </c>
      <c r="K2832" t="s">
        <v>131</v>
      </c>
      <c r="L2832" t="s">
        <v>8290</v>
      </c>
      <c r="M2832" t="s">
        <v>8291</v>
      </c>
      <c r="N2832">
        <v>4.4009999999999998</v>
      </c>
      <c r="O2832">
        <v>0</v>
      </c>
      <c r="P2832">
        <v>56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246.48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3018886</v>
      </c>
      <c r="B2833">
        <v>1</v>
      </c>
      <c r="C2833" t="s">
        <v>75</v>
      </c>
      <c r="D2833" t="s">
        <v>79</v>
      </c>
      <c r="E2833" t="s">
        <v>140</v>
      </c>
      <c r="F2833" t="s">
        <v>8292</v>
      </c>
      <c r="G2833" t="s">
        <v>142</v>
      </c>
      <c r="H2833" t="s">
        <v>61</v>
      </c>
      <c r="I2833" t="s">
        <v>129</v>
      </c>
      <c r="J2833" t="s">
        <v>130</v>
      </c>
      <c r="K2833" t="s">
        <v>131</v>
      </c>
      <c r="L2833" t="s">
        <v>8293</v>
      </c>
      <c r="M2833" t="s">
        <v>8294</v>
      </c>
      <c r="N2833">
        <v>1.619</v>
      </c>
      <c r="O2833">
        <v>0</v>
      </c>
      <c r="P2833">
        <v>6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9.7200000000000006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3012663</v>
      </c>
      <c r="B2834">
        <v>1</v>
      </c>
      <c r="C2834" t="s">
        <v>75</v>
      </c>
      <c r="D2834" t="s">
        <v>78</v>
      </c>
      <c r="E2834" t="s">
        <v>169</v>
      </c>
      <c r="F2834" t="s">
        <v>5298</v>
      </c>
      <c r="G2834" t="s">
        <v>161</v>
      </c>
      <c r="H2834" t="s">
        <v>61</v>
      </c>
      <c r="I2834" t="s">
        <v>129</v>
      </c>
      <c r="J2834" t="s">
        <v>130</v>
      </c>
      <c r="K2834" t="s">
        <v>131</v>
      </c>
      <c r="L2834" t="s">
        <v>8295</v>
      </c>
      <c r="M2834" t="s">
        <v>4893</v>
      </c>
      <c r="N2834">
        <v>0.126</v>
      </c>
      <c r="O2834">
        <v>0</v>
      </c>
      <c r="P2834">
        <v>754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95.02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3013739</v>
      </c>
      <c r="B2835">
        <v>1</v>
      </c>
      <c r="C2835" t="s">
        <v>75</v>
      </c>
      <c r="D2835" t="s">
        <v>89</v>
      </c>
      <c r="E2835" t="s">
        <v>169</v>
      </c>
      <c r="F2835" t="s">
        <v>4715</v>
      </c>
      <c r="G2835" t="s">
        <v>171</v>
      </c>
      <c r="H2835" t="s">
        <v>61</v>
      </c>
      <c r="I2835" t="s">
        <v>129</v>
      </c>
      <c r="J2835" t="s">
        <v>130</v>
      </c>
      <c r="K2835" t="s">
        <v>131</v>
      </c>
      <c r="L2835" t="s">
        <v>8296</v>
      </c>
      <c r="M2835" t="s">
        <v>8297</v>
      </c>
      <c r="N2835">
        <v>0.85799999999999998</v>
      </c>
      <c r="O2835">
        <v>0</v>
      </c>
      <c r="P2835">
        <v>427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366.26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3014442</v>
      </c>
      <c r="B2836">
        <v>1</v>
      </c>
      <c r="C2836" t="s">
        <v>75</v>
      </c>
      <c r="D2836" t="s">
        <v>83</v>
      </c>
      <c r="E2836" t="s">
        <v>140</v>
      </c>
      <c r="F2836" t="s">
        <v>8298</v>
      </c>
      <c r="G2836" t="s">
        <v>378</v>
      </c>
      <c r="H2836" t="s">
        <v>61</v>
      </c>
      <c r="I2836" t="s">
        <v>129</v>
      </c>
      <c r="J2836" t="s">
        <v>59</v>
      </c>
      <c r="K2836" t="s">
        <v>131</v>
      </c>
      <c r="L2836" t="s">
        <v>8299</v>
      </c>
      <c r="M2836" t="s">
        <v>8300</v>
      </c>
      <c r="N2836">
        <v>1.056</v>
      </c>
      <c r="O2836">
        <v>0</v>
      </c>
      <c r="P2836">
        <v>0</v>
      </c>
      <c r="Q2836">
        <v>0</v>
      </c>
      <c r="R2836">
        <v>89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93.98</v>
      </c>
      <c r="Y2836">
        <v>0</v>
      </c>
      <c r="Z2836">
        <v>0</v>
      </c>
    </row>
    <row r="2837" spans="1:26" x14ac:dyDescent="0.3">
      <c r="A2837">
        <v>3016864</v>
      </c>
      <c r="B2837">
        <v>1</v>
      </c>
      <c r="C2837" t="s">
        <v>106</v>
      </c>
      <c r="D2837" t="s">
        <v>108</v>
      </c>
      <c r="E2837" t="s">
        <v>153</v>
      </c>
      <c r="F2837" t="s">
        <v>8301</v>
      </c>
      <c r="G2837" t="s">
        <v>136</v>
      </c>
      <c r="H2837" t="s">
        <v>58</v>
      </c>
      <c r="I2837" t="s">
        <v>129</v>
      </c>
      <c r="J2837" t="s">
        <v>130</v>
      </c>
      <c r="K2837" t="s">
        <v>137</v>
      </c>
      <c r="L2837" t="s">
        <v>8302</v>
      </c>
      <c r="M2837" t="s">
        <v>8303</v>
      </c>
      <c r="N2837">
        <v>2.5190000000000001</v>
      </c>
      <c r="O2837">
        <v>6</v>
      </c>
      <c r="P2837">
        <v>521</v>
      </c>
      <c r="Q2837">
        <v>0</v>
      </c>
      <c r="R2837">
        <v>0</v>
      </c>
      <c r="S2837">
        <v>0</v>
      </c>
      <c r="T2837">
        <v>0</v>
      </c>
      <c r="U2837">
        <v>15.12</v>
      </c>
      <c r="V2837">
        <v>1312.63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3014351</v>
      </c>
      <c r="B2838">
        <v>1</v>
      </c>
      <c r="C2838" t="s">
        <v>106</v>
      </c>
      <c r="D2838" t="s">
        <v>115</v>
      </c>
      <c r="E2838" t="s">
        <v>153</v>
      </c>
      <c r="F2838" t="s">
        <v>8304</v>
      </c>
      <c r="G2838" t="s">
        <v>196</v>
      </c>
      <c r="H2838" t="s">
        <v>58</v>
      </c>
      <c r="I2838" t="s">
        <v>129</v>
      </c>
      <c r="J2838" t="s">
        <v>130</v>
      </c>
      <c r="K2838" t="s">
        <v>131</v>
      </c>
      <c r="L2838" t="s">
        <v>8305</v>
      </c>
      <c r="M2838" t="s">
        <v>8306</v>
      </c>
      <c r="N2838">
        <v>3.8090000000000002</v>
      </c>
      <c r="O2838">
        <v>0</v>
      </c>
      <c r="P2838">
        <v>0</v>
      </c>
      <c r="Q2838">
        <v>0</v>
      </c>
      <c r="R2838">
        <v>0</v>
      </c>
      <c r="S2838">
        <v>15</v>
      </c>
      <c r="T2838">
        <v>11</v>
      </c>
      <c r="U2838">
        <v>0</v>
      </c>
      <c r="V2838">
        <v>0</v>
      </c>
      <c r="W2838">
        <v>0</v>
      </c>
      <c r="X2838">
        <v>0</v>
      </c>
      <c r="Y2838">
        <v>57.14</v>
      </c>
      <c r="Z2838">
        <v>41.9</v>
      </c>
    </row>
    <row r="2839" spans="1:26" x14ac:dyDescent="0.3">
      <c r="A2839">
        <v>3019322</v>
      </c>
      <c r="B2839">
        <v>1</v>
      </c>
      <c r="C2839" t="s">
        <v>75</v>
      </c>
      <c r="D2839" t="s">
        <v>104</v>
      </c>
      <c r="E2839" t="s">
        <v>145</v>
      </c>
      <c r="F2839" t="s">
        <v>8307</v>
      </c>
      <c r="G2839" t="s">
        <v>206</v>
      </c>
      <c r="H2839" t="s">
        <v>61</v>
      </c>
      <c r="I2839" t="s">
        <v>129</v>
      </c>
      <c r="J2839" t="s">
        <v>130</v>
      </c>
      <c r="K2839" t="s">
        <v>131</v>
      </c>
      <c r="L2839" t="s">
        <v>8308</v>
      </c>
      <c r="M2839" t="s">
        <v>8309</v>
      </c>
      <c r="N2839">
        <v>3.5369999999999999</v>
      </c>
      <c r="O2839">
        <v>0</v>
      </c>
      <c r="P2839">
        <v>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3.54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3014359</v>
      </c>
      <c r="B2840">
        <v>1</v>
      </c>
      <c r="C2840" t="s">
        <v>75</v>
      </c>
      <c r="D2840" t="s">
        <v>94</v>
      </c>
      <c r="E2840" t="s">
        <v>169</v>
      </c>
      <c r="F2840" t="s">
        <v>7578</v>
      </c>
      <c r="G2840" t="s">
        <v>2232</v>
      </c>
      <c r="H2840" t="s">
        <v>61</v>
      </c>
      <c r="I2840" t="s">
        <v>129</v>
      </c>
      <c r="J2840" t="s">
        <v>130</v>
      </c>
      <c r="K2840" t="s">
        <v>131</v>
      </c>
      <c r="L2840" t="s">
        <v>8310</v>
      </c>
      <c r="M2840" t="s">
        <v>8311</v>
      </c>
      <c r="N2840">
        <v>2.9489999999999998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46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135.66</v>
      </c>
    </row>
    <row r="2841" spans="1:26" x14ac:dyDescent="0.3">
      <c r="A2841">
        <v>3014380</v>
      </c>
      <c r="B2841">
        <v>1</v>
      </c>
      <c r="C2841" t="s">
        <v>75</v>
      </c>
      <c r="D2841" t="s">
        <v>88</v>
      </c>
      <c r="E2841" t="s">
        <v>145</v>
      </c>
      <c r="F2841" t="s">
        <v>8312</v>
      </c>
      <c r="G2841" t="s">
        <v>256</v>
      </c>
      <c r="H2841" t="s">
        <v>61</v>
      </c>
      <c r="I2841" t="s">
        <v>129</v>
      </c>
      <c r="J2841" t="s">
        <v>130</v>
      </c>
      <c r="K2841" t="s">
        <v>131</v>
      </c>
      <c r="L2841" t="s">
        <v>8313</v>
      </c>
      <c r="M2841" t="s">
        <v>8314</v>
      </c>
      <c r="N2841">
        <v>3.0270000000000001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3.03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3016384</v>
      </c>
      <c r="B2842">
        <v>1</v>
      </c>
      <c r="C2842" t="s">
        <v>75</v>
      </c>
      <c r="D2842" t="s">
        <v>95</v>
      </c>
      <c r="E2842" t="s">
        <v>164</v>
      </c>
      <c r="F2842" t="s">
        <v>6607</v>
      </c>
      <c r="G2842" t="s">
        <v>185</v>
      </c>
      <c r="H2842" t="s">
        <v>61</v>
      </c>
      <c r="I2842" t="s">
        <v>129</v>
      </c>
      <c r="J2842" t="s">
        <v>130</v>
      </c>
      <c r="K2842" t="s">
        <v>131</v>
      </c>
      <c r="L2842" t="s">
        <v>8315</v>
      </c>
      <c r="M2842" t="s">
        <v>8316</v>
      </c>
      <c r="N2842">
        <v>1.7629999999999999</v>
      </c>
      <c r="O2842">
        <v>0</v>
      </c>
      <c r="P2842">
        <v>278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490.07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3018864</v>
      </c>
      <c r="B2843">
        <v>1</v>
      </c>
      <c r="C2843" t="s">
        <v>75</v>
      </c>
      <c r="D2843" t="s">
        <v>103</v>
      </c>
      <c r="E2843" t="s">
        <v>145</v>
      </c>
      <c r="F2843" t="s">
        <v>8317</v>
      </c>
      <c r="G2843" t="s">
        <v>147</v>
      </c>
      <c r="H2843" t="s">
        <v>61</v>
      </c>
      <c r="I2843" t="s">
        <v>129</v>
      </c>
      <c r="J2843" t="s">
        <v>130</v>
      </c>
      <c r="K2843" t="s">
        <v>131</v>
      </c>
      <c r="L2843" t="s">
        <v>8318</v>
      </c>
      <c r="M2843" t="s">
        <v>8319</v>
      </c>
      <c r="N2843">
        <v>3.0419999999999998</v>
      </c>
      <c r="O2843">
        <v>0</v>
      </c>
      <c r="P2843">
        <v>2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6.08</v>
      </c>
      <c r="W2843">
        <v>0</v>
      </c>
      <c r="X2843">
        <v>0</v>
      </c>
      <c r="Y2843">
        <v>0</v>
      </c>
      <c r="Z2843">
        <v>0</v>
      </c>
    </row>
    <row r="2844" spans="1:26" x14ac:dyDescent="0.3">
      <c r="A2844">
        <v>3015445</v>
      </c>
      <c r="B2844">
        <v>1</v>
      </c>
      <c r="C2844" t="s">
        <v>75</v>
      </c>
      <c r="D2844" t="s">
        <v>78</v>
      </c>
      <c r="E2844" t="s">
        <v>145</v>
      </c>
      <c r="F2844" t="s">
        <v>8320</v>
      </c>
      <c r="G2844" t="s">
        <v>256</v>
      </c>
      <c r="H2844" t="s">
        <v>61</v>
      </c>
      <c r="I2844" t="s">
        <v>129</v>
      </c>
      <c r="J2844" t="s">
        <v>130</v>
      </c>
      <c r="K2844" t="s">
        <v>131</v>
      </c>
      <c r="L2844" t="s">
        <v>8321</v>
      </c>
      <c r="M2844" t="s">
        <v>8322</v>
      </c>
      <c r="N2844">
        <v>0.58699999999999997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0.59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3020241</v>
      </c>
      <c r="B2845">
        <v>2</v>
      </c>
      <c r="C2845" t="s">
        <v>106</v>
      </c>
      <c r="D2845" t="s">
        <v>116</v>
      </c>
      <c r="E2845" t="s">
        <v>169</v>
      </c>
      <c r="F2845" t="s">
        <v>8323</v>
      </c>
      <c r="G2845" t="s">
        <v>166</v>
      </c>
      <c r="H2845" t="s">
        <v>61</v>
      </c>
      <c r="I2845" t="s">
        <v>129</v>
      </c>
      <c r="J2845" t="s">
        <v>130</v>
      </c>
      <c r="K2845" t="s">
        <v>131</v>
      </c>
      <c r="L2845" t="s">
        <v>8324</v>
      </c>
      <c r="M2845" t="s">
        <v>8325</v>
      </c>
      <c r="N2845">
        <v>0.41299999999999998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59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24.35</v>
      </c>
    </row>
    <row r="2846" spans="1:26" x14ac:dyDescent="0.3">
      <c r="A2846">
        <v>3014748</v>
      </c>
      <c r="B2846">
        <v>1</v>
      </c>
      <c r="C2846" t="s">
        <v>75</v>
      </c>
      <c r="D2846" t="s">
        <v>103</v>
      </c>
      <c r="E2846" t="s">
        <v>145</v>
      </c>
      <c r="F2846" t="s">
        <v>8326</v>
      </c>
      <c r="G2846" t="s">
        <v>147</v>
      </c>
      <c r="H2846" t="s">
        <v>61</v>
      </c>
      <c r="I2846" t="s">
        <v>129</v>
      </c>
      <c r="J2846" t="s">
        <v>130</v>
      </c>
      <c r="K2846" t="s">
        <v>131</v>
      </c>
      <c r="L2846" t="s">
        <v>8327</v>
      </c>
      <c r="M2846" t="s">
        <v>8328</v>
      </c>
      <c r="N2846">
        <v>1.022</v>
      </c>
      <c r="O2846">
        <v>0</v>
      </c>
      <c r="P2846">
        <v>5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5.1100000000000003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3018970</v>
      </c>
      <c r="B2847">
        <v>1</v>
      </c>
      <c r="C2847" t="s">
        <v>106</v>
      </c>
      <c r="D2847" t="s">
        <v>122</v>
      </c>
      <c r="E2847" t="s">
        <v>145</v>
      </c>
      <c r="F2847" t="s">
        <v>8329</v>
      </c>
      <c r="G2847" t="s">
        <v>256</v>
      </c>
      <c r="H2847" t="s">
        <v>61</v>
      </c>
      <c r="I2847" t="s">
        <v>129</v>
      </c>
      <c r="J2847" t="s">
        <v>130</v>
      </c>
      <c r="K2847" t="s">
        <v>131</v>
      </c>
      <c r="L2847" t="s">
        <v>8330</v>
      </c>
      <c r="M2847" t="s">
        <v>8331</v>
      </c>
      <c r="N2847">
        <v>2.06</v>
      </c>
      <c r="O2847">
        <v>0</v>
      </c>
      <c r="P2847">
        <v>16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32.97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3013580</v>
      </c>
      <c r="B2848">
        <v>1</v>
      </c>
      <c r="C2848" t="s">
        <v>75</v>
      </c>
      <c r="D2848" t="s">
        <v>97</v>
      </c>
      <c r="E2848" t="s">
        <v>221</v>
      </c>
      <c r="F2848" t="s">
        <v>886</v>
      </c>
      <c r="G2848" t="s">
        <v>128</v>
      </c>
      <c r="H2848" t="s">
        <v>58</v>
      </c>
      <c r="I2848" t="s">
        <v>129</v>
      </c>
      <c r="J2848" t="s">
        <v>130</v>
      </c>
      <c r="K2848" t="s">
        <v>131</v>
      </c>
      <c r="L2848" t="s">
        <v>8332</v>
      </c>
      <c r="M2848" t="s">
        <v>8333</v>
      </c>
      <c r="N2848">
        <v>1.4570000000000001</v>
      </c>
      <c r="O2848">
        <v>7</v>
      </c>
      <c r="P2848">
        <v>7012</v>
      </c>
      <c r="Q2848">
        <v>0</v>
      </c>
      <c r="R2848">
        <v>0</v>
      </c>
      <c r="S2848">
        <v>0</v>
      </c>
      <c r="T2848">
        <v>0</v>
      </c>
      <c r="U2848">
        <v>10.199999999999999</v>
      </c>
      <c r="V2848">
        <v>10214.15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3019334</v>
      </c>
      <c r="B2849">
        <v>1</v>
      </c>
      <c r="C2849" t="s">
        <v>106</v>
      </c>
      <c r="D2849" t="s">
        <v>122</v>
      </c>
      <c r="E2849" t="s">
        <v>169</v>
      </c>
      <c r="F2849" t="s">
        <v>8334</v>
      </c>
      <c r="G2849" t="s">
        <v>161</v>
      </c>
      <c r="H2849" t="s">
        <v>61</v>
      </c>
      <c r="I2849" t="s">
        <v>129</v>
      </c>
      <c r="J2849" t="s">
        <v>130</v>
      </c>
      <c r="K2849" t="s">
        <v>131</v>
      </c>
      <c r="L2849" t="s">
        <v>8335</v>
      </c>
      <c r="M2849" t="s">
        <v>8336</v>
      </c>
      <c r="N2849">
        <v>0.45500000000000002</v>
      </c>
      <c r="O2849">
        <v>0</v>
      </c>
      <c r="P2849">
        <v>213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97.02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3013620</v>
      </c>
      <c r="B2850">
        <v>1</v>
      </c>
      <c r="C2850" t="s">
        <v>75</v>
      </c>
      <c r="D2850" t="s">
        <v>74</v>
      </c>
      <c r="E2850" t="s">
        <v>140</v>
      </c>
      <c r="F2850" t="s">
        <v>8337</v>
      </c>
      <c r="G2850" t="s">
        <v>161</v>
      </c>
      <c r="H2850" t="s">
        <v>61</v>
      </c>
      <c r="I2850" t="s">
        <v>129</v>
      </c>
      <c r="J2850" t="s">
        <v>130</v>
      </c>
      <c r="K2850" t="s">
        <v>131</v>
      </c>
      <c r="L2850" t="s">
        <v>8338</v>
      </c>
      <c r="M2850" t="s">
        <v>8339</v>
      </c>
      <c r="N2850">
        <v>1.23</v>
      </c>
      <c r="O2850">
        <v>0</v>
      </c>
      <c r="P2850">
        <v>60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73.81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3018857</v>
      </c>
      <c r="B2851">
        <v>2</v>
      </c>
      <c r="C2851" t="s">
        <v>75</v>
      </c>
      <c r="D2851" t="s">
        <v>78</v>
      </c>
      <c r="E2851" t="s">
        <v>164</v>
      </c>
      <c r="F2851" t="s">
        <v>8340</v>
      </c>
      <c r="G2851" t="s">
        <v>256</v>
      </c>
      <c r="H2851" t="s">
        <v>61</v>
      </c>
      <c r="I2851" t="s">
        <v>129</v>
      </c>
      <c r="J2851" t="s">
        <v>130</v>
      </c>
      <c r="K2851" t="s">
        <v>131</v>
      </c>
      <c r="L2851" t="s">
        <v>8341</v>
      </c>
      <c r="M2851" t="s">
        <v>8342</v>
      </c>
      <c r="N2851">
        <v>0.45200000000000001</v>
      </c>
      <c r="O2851">
        <v>0</v>
      </c>
      <c r="P2851">
        <v>79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35.72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3013904</v>
      </c>
      <c r="B2852">
        <v>1</v>
      </c>
      <c r="C2852" t="s">
        <v>75</v>
      </c>
      <c r="D2852" t="s">
        <v>96</v>
      </c>
      <c r="E2852" t="s">
        <v>145</v>
      </c>
      <c r="F2852" t="s">
        <v>8343</v>
      </c>
      <c r="G2852" t="s">
        <v>256</v>
      </c>
      <c r="H2852" t="s">
        <v>61</v>
      </c>
      <c r="I2852" t="s">
        <v>129</v>
      </c>
      <c r="J2852" t="s">
        <v>130</v>
      </c>
      <c r="K2852" t="s">
        <v>131</v>
      </c>
      <c r="L2852" t="s">
        <v>8344</v>
      </c>
      <c r="M2852" t="s">
        <v>8345</v>
      </c>
      <c r="N2852">
        <v>1.3480000000000001</v>
      </c>
      <c r="O2852">
        <v>0</v>
      </c>
      <c r="P2852">
        <v>11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14.83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3013295</v>
      </c>
      <c r="B2853">
        <v>1</v>
      </c>
      <c r="C2853" t="s">
        <v>75</v>
      </c>
      <c r="D2853" t="s">
        <v>84</v>
      </c>
      <c r="E2853" t="s">
        <v>221</v>
      </c>
      <c r="F2853" t="s">
        <v>8346</v>
      </c>
      <c r="G2853" t="s">
        <v>128</v>
      </c>
      <c r="H2853" t="s">
        <v>58</v>
      </c>
      <c r="I2853" t="s">
        <v>129</v>
      </c>
      <c r="J2853" t="s">
        <v>130</v>
      </c>
      <c r="K2853" t="s">
        <v>131</v>
      </c>
      <c r="L2853" t="s">
        <v>8347</v>
      </c>
      <c r="M2853" t="s">
        <v>8348</v>
      </c>
      <c r="N2853">
        <v>0.877</v>
      </c>
      <c r="O2853">
        <v>2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1.75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3012066</v>
      </c>
      <c r="B2854">
        <v>1</v>
      </c>
      <c r="C2854" t="s">
        <v>75</v>
      </c>
      <c r="D2854" t="s">
        <v>82</v>
      </c>
      <c r="E2854" t="s">
        <v>153</v>
      </c>
      <c r="F2854" t="s">
        <v>8349</v>
      </c>
      <c r="G2854" t="s">
        <v>136</v>
      </c>
      <c r="H2854" t="s">
        <v>58</v>
      </c>
      <c r="I2854" t="s">
        <v>129</v>
      </c>
      <c r="J2854" t="s">
        <v>130</v>
      </c>
      <c r="K2854" t="s">
        <v>137</v>
      </c>
      <c r="L2854" t="s">
        <v>8350</v>
      </c>
      <c r="M2854" t="s">
        <v>8351</v>
      </c>
      <c r="N2854">
        <v>2.3029999999999999</v>
      </c>
      <c r="O2854">
        <v>0</v>
      </c>
      <c r="P2854">
        <v>4677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10771.39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3018641</v>
      </c>
      <c r="B2855">
        <v>1</v>
      </c>
      <c r="C2855" t="s">
        <v>75</v>
      </c>
      <c r="D2855" t="s">
        <v>89</v>
      </c>
      <c r="E2855" t="s">
        <v>145</v>
      </c>
      <c r="F2855" t="s">
        <v>8352</v>
      </c>
      <c r="G2855" t="s">
        <v>206</v>
      </c>
      <c r="H2855" t="s">
        <v>61</v>
      </c>
      <c r="I2855" t="s">
        <v>129</v>
      </c>
      <c r="J2855" t="s">
        <v>130</v>
      </c>
      <c r="K2855" t="s">
        <v>131</v>
      </c>
      <c r="L2855" t="s">
        <v>8353</v>
      </c>
      <c r="M2855" t="s">
        <v>8354</v>
      </c>
      <c r="N2855">
        <v>7.44</v>
      </c>
      <c r="O2855">
        <v>0</v>
      </c>
      <c r="P2855">
        <v>11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81.84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3016449</v>
      </c>
      <c r="B2856">
        <v>1</v>
      </c>
      <c r="C2856" t="s">
        <v>75</v>
      </c>
      <c r="D2856" t="s">
        <v>97</v>
      </c>
      <c r="E2856" t="s">
        <v>169</v>
      </c>
      <c r="F2856" t="s">
        <v>8355</v>
      </c>
      <c r="G2856" t="s">
        <v>161</v>
      </c>
      <c r="H2856" t="s">
        <v>61</v>
      </c>
      <c r="I2856" t="s">
        <v>129</v>
      </c>
      <c r="J2856" t="s">
        <v>130</v>
      </c>
      <c r="K2856" t="s">
        <v>131</v>
      </c>
      <c r="L2856" t="s">
        <v>8356</v>
      </c>
      <c r="M2856" t="s">
        <v>8357</v>
      </c>
      <c r="N2856">
        <v>0.16</v>
      </c>
      <c r="O2856">
        <v>0</v>
      </c>
      <c r="P2856">
        <v>229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36.75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3014389</v>
      </c>
      <c r="B2857">
        <v>1</v>
      </c>
      <c r="C2857" t="s">
        <v>75</v>
      </c>
      <c r="D2857" t="s">
        <v>97</v>
      </c>
      <c r="E2857" t="s">
        <v>145</v>
      </c>
      <c r="F2857" t="s">
        <v>8358</v>
      </c>
      <c r="G2857" t="s">
        <v>256</v>
      </c>
      <c r="H2857" t="s">
        <v>61</v>
      </c>
      <c r="I2857" t="s">
        <v>129</v>
      </c>
      <c r="J2857" t="s">
        <v>130</v>
      </c>
      <c r="K2857" t="s">
        <v>131</v>
      </c>
      <c r="L2857" t="s">
        <v>8359</v>
      </c>
      <c r="M2857" t="s">
        <v>8360</v>
      </c>
      <c r="N2857">
        <v>0.42899999999999999</v>
      </c>
      <c r="O2857">
        <v>0</v>
      </c>
      <c r="P2857">
        <v>9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3.86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3016362</v>
      </c>
      <c r="B2858">
        <v>1</v>
      </c>
      <c r="C2858" t="s">
        <v>75</v>
      </c>
      <c r="D2858" t="s">
        <v>84</v>
      </c>
      <c r="E2858" t="s">
        <v>145</v>
      </c>
      <c r="F2858" t="s">
        <v>1733</v>
      </c>
      <c r="G2858" t="s">
        <v>256</v>
      </c>
      <c r="H2858" t="s">
        <v>61</v>
      </c>
      <c r="I2858" t="s">
        <v>129</v>
      </c>
      <c r="J2858" t="s">
        <v>130</v>
      </c>
      <c r="K2858" t="s">
        <v>131</v>
      </c>
      <c r="L2858" t="s">
        <v>8361</v>
      </c>
      <c r="M2858" t="s">
        <v>8362</v>
      </c>
      <c r="N2858">
        <v>2.415</v>
      </c>
      <c r="O2858">
        <v>0</v>
      </c>
      <c r="P2858">
        <v>6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14.49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3013652</v>
      </c>
      <c r="B2859">
        <v>1</v>
      </c>
      <c r="C2859" t="s">
        <v>106</v>
      </c>
      <c r="D2859" t="s">
        <v>121</v>
      </c>
      <c r="E2859" t="s">
        <v>221</v>
      </c>
      <c r="F2859" t="s">
        <v>8363</v>
      </c>
      <c r="G2859" t="s">
        <v>378</v>
      </c>
      <c r="H2859" t="s">
        <v>58</v>
      </c>
      <c r="I2859" t="s">
        <v>129</v>
      </c>
      <c r="J2859" t="s">
        <v>59</v>
      </c>
      <c r="K2859" t="s">
        <v>131</v>
      </c>
      <c r="L2859" t="s">
        <v>8364</v>
      </c>
      <c r="M2859" t="s">
        <v>8365</v>
      </c>
      <c r="N2859">
        <v>1.653</v>
      </c>
      <c r="O2859">
        <v>3</v>
      </c>
      <c r="P2859">
        <v>2</v>
      </c>
      <c r="Q2859">
        <v>0</v>
      </c>
      <c r="R2859">
        <v>0</v>
      </c>
      <c r="S2859">
        <v>0</v>
      </c>
      <c r="T2859">
        <v>0</v>
      </c>
      <c r="U2859">
        <v>4.96</v>
      </c>
      <c r="V2859">
        <v>3.31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3012770</v>
      </c>
      <c r="B2860">
        <v>1</v>
      </c>
      <c r="C2860" t="s">
        <v>75</v>
      </c>
      <c r="D2860" t="s">
        <v>86</v>
      </c>
      <c r="E2860" t="s">
        <v>145</v>
      </c>
      <c r="F2860" t="s">
        <v>8366</v>
      </c>
      <c r="G2860" t="s">
        <v>206</v>
      </c>
      <c r="H2860" t="s">
        <v>61</v>
      </c>
      <c r="I2860" t="s">
        <v>129</v>
      </c>
      <c r="J2860" t="s">
        <v>130</v>
      </c>
      <c r="K2860" t="s">
        <v>131</v>
      </c>
      <c r="L2860" t="s">
        <v>8367</v>
      </c>
      <c r="M2860" t="s">
        <v>8368</v>
      </c>
      <c r="N2860">
        <v>3.3889999999999998</v>
      </c>
      <c r="O2860">
        <v>0</v>
      </c>
      <c r="P2860">
        <v>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6.78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3013743</v>
      </c>
      <c r="B2861">
        <v>1</v>
      </c>
      <c r="C2861" t="s">
        <v>75</v>
      </c>
      <c r="D2861" t="s">
        <v>81</v>
      </c>
      <c r="E2861" t="s">
        <v>145</v>
      </c>
      <c r="F2861" t="s">
        <v>8369</v>
      </c>
      <c r="G2861" t="s">
        <v>256</v>
      </c>
      <c r="H2861" t="s">
        <v>61</v>
      </c>
      <c r="I2861" t="s">
        <v>129</v>
      </c>
      <c r="J2861" t="s">
        <v>130</v>
      </c>
      <c r="K2861" t="s">
        <v>131</v>
      </c>
      <c r="L2861" t="s">
        <v>8370</v>
      </c>
      <c r="M2861" t="s">
        <v>8371</v>
      </c>
      <c r="N2861">
        <v>1.1459999999999999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1.1499999999999999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3013600</v>
      </c>
      <c r="B2862">
        <v>1</v>
      </c>
      <c r="C2862" t="s">
        <v>106</v>
      </c>
      <c r="D2862" t="s">
        <v>107</v>
      </c>
      <c r="E2862" t="s">
        <v>164</v>
      </c>
      <c r="F2862" t="s">
        <v>8372</v>
      </c>
      <c r="G2862" t="s">
        <v>185</v>
      </c>
      <c r="H2862" t="s">
        <v>61</v>
      </c>
      <c r="I2862" t="s">
        <v>129</v>
      </c>
      <c r="J2862" t="s">
        <v>130</v>
      </c>
      <c r="K2862" t="s">
        <v>131</v>
      </c>
      <c r="L2862" t="s">
        <v>8373</v>
      </c>
      <c r="M2862" t="s">
        <v>8374</v>
      </c>
      <c r="N2862">
        <v>2.0569999999999999</v>
      </c>
      <c r="O2862">
        <v>0</v>
      </c>
      <c r="P2862">
        <v>31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63.76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3019275</v>
      </c>
      <c r="B2863">
        <v>1</v>
      </c>
      <c r="C2863" t="s">
        <v>106</v>
      </c>
      <c r="D2863" t="s">
        <v>108</v>
      </c>
      <c r="E2863" t="s">
        <v>153</v>
      </c>
      <c r="F2863" t="s">
        <v>8375</v>
      </c>
      <c r="G2863" t="s">
        <v>746</v>
      </c>
      <c r="H2863" t="s">
        <v>58</v>
      </c>
      <c r="I2863" t="s">
        <v>129</v>
      </c>
      <c r="J2863" t="s">
        <v>130</v>
      </c>
      <c r="K2863" t="s">
        <v>131</v>
      </c>
      <c r="L2863" t="s">
        <v>8376</v>
      </c>
      <c r="M2863" t="s">
        <v>8377</v>
      </c>
      <c r="N2863">
        <v>2.0510000000000002</v>
      </c>
      <c r="O2863">
        <v>1</v>
      </c>
      <c r="P2863">
        <v>19</v>
      </c>
      <c r="Q2863">
        <v>0</v>
      </c>
      <c r="R2863">
        <v>0</v>
      </c>
      <c r="S2863">
        <v>0</v>
      </c>
      <c r="T2863">
        <v>71</v>
      </c>
      <c r="U2863">
        <v>2.0499999999999998</v>
      </c>
      <c r="V2863">
        <v>38.97</v>
      </c>
      <c r="W2863">
        <v>0</v>
      </c>
      <c r="X2863">
        <v>0</v>
      </c>
      <c r="Y2863">
        <v>0</v>
      </c>
      <c r="Z2863">
        <v>145.62</v>
      </c>
    </row>
    <row r="2864" spans="1:26" x14ac:dyDescent="0.3">
      <c r="A2864">
        <v>3015400</v>
      </c>
      <c r="B2864">
        <v>2</v>
      </c>
      <c r="C2864" t="s">
        <v>75</v>
      </c>
      <c r="D2864" t="s">
        <v>96</v>
      </c>
      <c r="E2864" t="s">
        <v>169</v>
      </c>
      <c r="F2864" t="s">
        <v>8378</v>
      </c>
      <c r="G2864" t="s">
        <v>142</v>
      </c>
      <c r="H2864" t="s">
        <v>61</v>
      </c>
      <c r="I2864" t="s">
        <v>129</v>
      </c>
      <c r="J2864" t="s">
        <v>130</v>
      </c>
      <c r="K2864" t="s">
        <v>131</v>
      </c>
      <c r="L2864" t="s">
        <v>8169</v>
      </c>
      <c r="M2864" t="s">
        <v>8379</v>
      </c>
      <c r="N2864">
        <v>0.48199999999999998</v>
      </c>
      <c r="O2864">
        <v>0</v>
      </c>
      <c r="P2864">
        <v>107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51.54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3001341</v>
      </c>
      <c r="B2865">
        <v>1</v>
      </c>
      <c r="C2865" t="s">
        <v>75</v>
      </c>
      <c r="D2865" t="s">
        <v>81</v>
      </c>
      <c r="E2865" t="s">
        <v>140</v>
      </c>
      <c r="F2865" t="s">
        <v>8380</v>
      </c>
      <c r="G2865" t="s">
        <v>161</v>
      </c>
      <c r="H2865" t="s">
        <v>61</v>
      </c>
      <c r="I2865" t="s">
        <v>129</v>
      </c>
      <c r="J2865" t="s">
        <v>130</v>
      </c>
      <c r="K2865" t="s">
        <v>131</v>
      </c>
      <c r="L2865" t="s">
        <v>8381</v>
      </c>
      <c r="M2865" t="s">
        <v>8382</v>
      </c>
      <c r="N2865">
        <v>6.5709999999999997</v>
      </c>
      <c r="O2865">
        <v>0</v>
      </c>
      <c r="P2865">
        <v>7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46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3018841</v>
      </c>
      <c r="B2866">
        <v>1</v>
      </c>
      <c r="C2866" t="s">
        <v>106</v>
      </c>
      <c r="D2866" t="s">
        <v>115</v>
      </c>
      <c r="E2866" t="s">
        <v>153</v>
      </c>
      <c r="F2866" t="s">
        <v>8383</v>
      </c>
      <c r="G2866" t="s">
        <v>128</v>
      </c>
      <c r="H2866" t="s">
        <v>58</v>
      </c>
      <c r="I2866" t="s">
        <v>129</v>
      </c>
      <c r="J2866" t="s">
        <v>130</v>
      </c>
      <c r="K2866" t="s">
        <v>131</v>
      </c>
      <c r="L2866" t="s">
        <v>8384</v>
      </c>
      <c r="M2866" t="s">
        <v>8385</v>
      </c>
      <c r="N2866">
        <v>1.2969999999999999</v>
      </c>
      <c r="O2866">
        <v>0</v>
      </c>
      <c r="P2866">
        <v>0</v>
      </c>
      <c r="Q2866">
        <v>0</v>
      </c>
      <c r="R2866">
        <v>0</v>
      </c>
      <c r="S2866">
        <v>95</v>
      </c>
      <c r="T2866">
        <v>221</v>
      </c>
      <c r="U2866">
        <v>0</v>
      </c>
      <c r="V2866">
        <v>0</v>
      </c>
      <c r="W2866">
        <v>0</v>
      </c>
      <c r="X2866">
        <v>0</v>
      </c>
      <c r="Y2866">
        <v>123.18</v>
      </c>
      <c r="Z2866">
        <v>286.56</v>
      </c>
    </row>
    <row r="2867" spans="1:26" x14ac:dyDescent="0.3">
      <c r="A2867">
        <v>3016674</v>
      </c>
      <c r="B2867">
        <v>1</v>
      </c>
      <c r="C2867" t="s">
        <v>75</v>
      </c>
      <c r="D2867" t="s">
        <v>74</v>
      </c>
      <c r="E2867" t="s">
        <v>126</v>
      </c>
      <c r="F2867" t="s">
        <v>8386</v>
      </c>
      <c r="G2867" t="s">
        <v>128</v>
      </c>
      <c r="H2867" t="s">
        <v>58</v>
      </c>
      <c r="I2867" t="s">
        <v>129</v>
      </c>
      <c r="J2867" t="s">
        <v>130</v>
      </c>
      <c r="K2867" t="s">
        <v>131</v>
      </c>
      <c r="L2867" t="s">
        <v>8387</v>
      </c>
      <c r="M2867" t="s">
        <v>8388</v>
      </c>
      <c r="N2867">
        <v>0.88700000000000001</v>
      </c>
      <c r="O2867">
        <v>16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14.19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3008322</v>
      </c>
      <c r="B2868">
        <v>1</v>
      </c>
      <c r="C2868" t="s">
        <v>106</v>
      </c>
      <c r="D2868" t="s">
        <v>115</v>
      </c>
      <c r="E2868" t="s">
        <v>221</v>
      </c>
      <c r="F2868" t="s">
        <v>8389</v>
      </c>
      <c r="G2868" t="s">
        <v>136</v>
      </c>
      <c r="H2868" t="s">
        <v>58</v>
      </c>
      <c r="I2868" t="s">
        <v>129</v>
      </c>
      <c r="J2868" t="s">
        <v>130</v>
      </c>
      <c r="K2868" t="s">
        <v>137</v>
      </c>
      <c r="L2868" t="s">
        <v>8390</v>
      </c>
      <c r="M2868" t="s">
        <v>8391</v>
      </c>
      <c r="N2868">
        <v>7.1459999999999999</v>
      </c>
      <c r="O2868">
        <v>195</v>
      </c>
      <c r="P2868">
        <v>1553</v>
      </c>
      <c r="Q2868">
        <v>73</v>
      </c>
      <c r="R2868">
        <v>432</v>
      </c>
      <c r="S2868">
        <v>0</v>
      </c>
      <c r="T2868">
        <v>0</v>
      </c>
      <c r="U2868">
        <v>1393.55</v>
      </c>
      <c r="V2868">
        <v>11098.34</v>
      </c>
      <c r="W2868">
        <v>521.69000000000005</v>
      </c>
      <c r="X2868">
        <v>3087.24</v>
      </c>
      <c r="Y2868">
        <v>0</v>
      </c>
      <c r="Z2868">
        <v>0</v>
      </c>
    </row>
    <row r="2869" spans="1:26" x14ac:dyDescent="0.3">
      <c r="A2869">
        <v>3016043</v>
      </c>
      <c r="B2869">
        <v>1</v>
      </c>
      <c r="C2869" t="s">
        <v>75</v>
      </c>
      <c r="D2869" t="s">
        <v>78</v>
      </c>
      <c r="E2869" t="s">
        <v>145</v>
      </c>
      <c r="F2869" t="s">
        <v>8392</v>
      </c>
      <c r="G2869" t="s">
        <v>206</v>
      </c>
      <c r="H2869" t="s">
        <v>61</v>
      </c>
      <c r="I2869" t="s">
        <v>129</v>
      </c>
      <c r="J2869" t="s">
        <v>130</v>
      </c>
      <c r="K2869" t="s">
        <v>131</v>
      </c>
      <c r="L2869" t="s">
        <v>8393</v>
      </c>
      <c r="M2869" t="s">
        <v>8394</v>
      </c>
      <c r="N2869">
        <v>3.1589999999999998</v>
      </c>
      <c r="O2869">
        <v>0</v>
      </c>
      <c r="P2869">
        <v>10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31.59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3019203</v>
      </c>
      <c r="B2870">
        <v>1</v>
      </c>
      <c r="C2870" t="s">
        <v>106</v>
      </c>
      <c r="D2870" t="s">
        <v>115</v>
      </c>
      <c r="E2870" t="s">
        <v>145</v>
      </c>
      <c r="F2870" t="s">
        <v>8395</v>
      </c>
      <c r="G2870" t="s">
        <v>147</v>
      </c>
      <c r="H2870" t="s">
        <v>61</v>
      </c>
      <c r="I2870" t="s">
        <v>129</v>
      </c>
      <c r="J2870" t="s">
        <v>130</v>
      </c>
      <c r="K2870" t="s">
        <v>131</v>
      </c>
      <c r="L2870" t="s">
        <v>8396</v>
      </c>
      <c r="M2870" t="s">
        <v>8397</v>
      </c>
      <c r="N2870">
        <v>3.9889999999999999</v>
      </c>
      <c r="O2870">
        <v>0</v>
      </c>
      <c r="P2870">
        <v>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7.98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3013856</v>
      </c>
      <c r="B2871">
        <v>1</v>
      </c>
      <c r="C2871" t="s">
        <v>75</v>
      </c>
      <c r="D2871" t="s">
        <v>99</v>
      </c>
      <c r="E2871" t="s">
        <v>140</v>
      </c>
      <c r="F2871" t="s">
        <v>8398</v>
      </c>
      <c r="G2871" t="s">
        <v>161</v>
      </c>
      <c r="H2871" t="s">
        <v>61</v>
      </c>
      <c r="I2871" t="s">
        <v>129</v>
      </c>
      <c r="J2871" t="s">
        <v>130</v>
      </c>
      <c r="K2871" t="s">
        <v>131</v>
      </c>
      <c r="L2871" t="s">
        <v>8399</v>
      </c>
      <c r="M2871" t="s">
        <v>8400</v>
      </c>
      <c r="N2871">
        <v>5.3129999999999997</v>
      </c>
      <c r="O2871">
        <v>0</v>
      </c>
      <c r="P2871">
        <v>11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58.44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3004803</v>
      </c>
      <c r="B2872">
        <v>1</v>
      </c>
      <c r="C2872" t="s">
        <v>106</v>
      </c>
      <c r="D2872" t="s">
        <v>120</v>
      </c>
      <c r="E2872" t="s">
        <v>145</v>
      </c>
      <c r="F2872" t="s">
        <v>8401</v>
      </c>
      <c r="G2872" t="s">
        <v>206</v>
      </c>
      <c r="H2872" t="s">
        <v>61</v>
      </c>
      <c r="I2872" t="s">
        <v>129</v>
      </c>
      <c r="J2872" t="s">
        <v>130</v>
      </c>
      <c r="K2872" t="s">
        <v>131</v>
      </c>
      <c r="L2872" t="s">
        <v>8402</v>
      </c>
      <c r="M2872" t="s">
        <v>8403</v>
      </c>
      <c r="N2872">
        <v>8.2780000000000005</v>
      </c>
      <c r="O2872">
        <v>0</v>
      </c>
      <c r="P2872">
        <v>1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8.2799999999999994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3013310</v>
      </c>
      <c r="B2873">
        <v>1</v>
      </c>
      <c r="C2873" t="s">
        <v>75</v>
      </c>
      <c r="D2873" t="s">
        <v>90</v>
      </c>
      <c r="E2873" t="s">
        <v>221</v>
      </c>
      <c r="F2873" t="s">
        <v>8404</v>
      </c>
      <c r="G2873" t="s">
        <v>374</v>
      </c>
      <c r="H2873" t="s">
        <v>58</v>
      </c>
      <c r="I2873" t="s">
        <v>129</v>
      </c>
      <c r="J2873" t="s">
        <v>130</v>
      </c>
      <c r="K2873" t="s">
        <v>137</v>
      </c>
      <c r="L2873" t="s">
        <v>8405</v>
      </c>
      <c r="M2873" t="s">
        <v>8406</v>
      </c>
      <c r="N2873">
        <v>0.83099999999999996</v>
      </c>
      <c r="O2873">
        <v>29</v>
      </c>
      <c r="P2873">
        <v>7941</v>
      </c>
      <c r="Q2873">
        <v>0</v>
      </c>
      <c r="R2873">
        <v>0</v>
      </c>
      <c r="S2873">
        <v>0</v>
      </c>
      <c r="T2873">
        <v>599</v>
      </c>
      <c r="U2873">
        <v>24.09</v>
      </c>
      <c r="V2873">
        <v>6597.65</v>
      </c>
      <c r="W2873">
        <v>0</v>
      </c>
      <c r="X2873">
        <v>0</v>
      </c>
      <c r="Y2873">
        <v>0</v>
      </c>
      <c r="Z2873">
        <v>497.67</v>
      </c>
    </row>
    <row r="2874" spans="1:26" x14ac:dyDescent="0.3">
      <c r="A2874">
        <v>3018576</v>
      </c>
      <c r="B2874">
        <v>1</v>
      </c>
      <c r="C2874" t="s">
        <v>75</v>
      </c>
      <c r="D2874" t="s">
        <v>84</v>
      </c>
      <c r="E2874" t="s">
        <v>164</v>
      </c>
      <c r="F2874" t="s">
        <v>8407</v>
      </c>
      <c r="G2874" t="s">
        <v>185</v>
      </c>
      <c r="H2874" t="s">
        <v>61</v>
      </c>
      <c r="I2874" t="s">
        <v>129</v>
      </c>
      <c r="J2874" t="s">
        <v>130</v>
      </c>
      <c r="K2874" t="s">
        <v>131</v>
      </c>
      <c r="L2874" t="s">
        <v>8408</v>
      </c>
      <c r="M2874" t="s">
        <v>8409</v>
      </c>
      <c r="N2874">
        <v>2.4049999999999998</v>
      </c>
      <c r="O2874">
        <v>0</v>
      </c>
      <c r="P2874">
        <v>108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259.76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3014391</v>
      </c>
      <c r="B2875">
        <v>1</v>
      </c>
      <c r="C2875" t="s">
        <v>106</v>
      </c>
      <c r="D2875" t="s">
        <v>119</v>
      </c>
      <c r="E2875" t="s">
        <v>126</v>
      </c>
      <c r="F2875" t="s">
        <v>8410</v>
      </c>
      <c r="G2875" t="s">
        <v>128</v>
      </c>
      <c r="H2875" t="s">
        <v>58</v>
      </c>
      <c r="I2875" t="s">
        <v>129</v>
      </c>
      <c r="J2875" t="s">
        <v>130</v>
      </c>
      <c r="K2875" t="s">
        <v>131</v>
      </c>
      <c r="L2875" t="s">
        <v>8411</v>
      </c>
      <c r="M2875" t="s">
        <v>8412</v>
      </c>
      <c r="N2875">
        <v>0.47</v>
      </c>
      <c r="O2875">
        <v>7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3.29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3018532</v>
      </c>
      <c r="B2876">
        <v>1</v>
      </c>
      <c r="C2876" t="s">
        <v>75</v>
      </c>
      <c r="D2876" t="s">
        <v>77</v>
      </c>
      <c r="E2876" t="s">
        <v>221</v>
      </c>
      <c r="F2876" t="s">
        <v>8413</v>
      </c>
      <c r="G2876" t="s">
        <v>128</v>
      </c>
      <c r="H2876" t="s">
        <v>58</v>
      </c>
      <c r="I2876" t="s">
        <v>129</v>
      </c>
      <c r="J2876" t="s">
        <v>130</v>
      </c>
      <c r="K2876" t="s">
        <v>131</v>
      </c>
      <c r="L2876" t="s">
        <v>8414</v>
      </c>
      <c r="M2876" t="s">
        <v>8415</v>
      </c>
      <c r="N2876">
        <v>2.0979999999999999</v>
      </c>
      <c r="O2876">
        <v>19</v>
      </c>
      <c r="P2876">
        <v>69</v>
      </c>
      <c r="Q2876">
        <v>0</v>
      </c>
      <c r="R2876">
        <v>0</v>
      </c>
      <c r="S2876">
        <v>0</v>
      </c>
      <c r="T2876">
        <v>0</v>
      </c>
      <c r="U2876">
        <v>39.86</v>
      </c>
      <c r="V2876">
        <v>144.77000000000001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3018845</v>
      </c>
      <c r="B2877">
        <v>1</v>
      </c>
      <c r="C2877" t="s">
        <v>75</v>
      </c>
      <c r="D2877" t="s">
        <v>85</v>
      </c>
      <c r="E2877" t="s">
        <v>145</v>
      </c>
      <c r="F2877" t="s">
        <v>8416</v>
      </c>
      <c r="G2877" t="s">
        <v>206</v>
      </c>
      <c r="H2877" t="s">
        <v>61</v>
      </c>
      <c r="I2877" t="s">
        <v>129</v>
      </c>
      <c r="J2877" t="s">
        <v>130</v>
      </c>
      <c r="K2877" t="s">
        <v>131</v>
      </c>
      <c r="L2877" t="s">
        <v>8417</v>
      </c>
      <c r="M2877" t="s">
        <v>8418</v>
      </c>
      <c r="N2877">
        <v>2.0150000000000001</v>
      </c>
      <c r="O2877">
        <v>0</v>
      </c>
      <c r="P2877">
        <v>0</v>
      </c>
      <c r="Q2877">
        <v>0</v>
      </c>
      <c r="R2877">
        <v>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4.03</v>
      </c>
      <c r="Y2877">
        <v>0</v>
      </c>
      <c r="Z2877">
        <v>0</v>
      </c>
    </row>
    <row r="2878" spans="1:26" x14ac:dyDescent="0.3">
      <c r="A2878">
        <v>3018596</v>
      </c>
      <c r="B2878">
        <v>1</v>
      </c>
      <c r="C2878" t="s">
        <v>75</v>
      </c>
      <c r="D2878" t="s">
        <v>79</v>
      </c>
      <c r="E2878" t="s">
        <v>153</v>
      </c>
      <c r="F2878" t="s">
        <v>8419</v>
      </c>
      <c r="G2878" t="s">
        <v>196</v>
      </c>
      <c r="H2878" t="s">
        <v>58</v>
      </c>
      <c r="I2878" t="s">
        <v>129</v>
      </c>
      <c r="J2878" t="s">
        <v>130</v>
      </c>
      <c r="K2878" t="s">
        <v>131</v>
      </c>
      <c r="L2878" t="s">
        <v>8420</v>
      </c>
      <c r="M2878" t="s">
        <v>8421</v>
      </c>
      <c r="N2878">
        <v>1.2989999999999999</v>
      </c>
      <c r="O2878">
        <v>0</v>
      </c>
      <c r="P2878">
        <v>37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48.04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3013681</v>
      </c>
      <c r="B2879">
        <v>1</v>
      </c>
      <c r="C2879" t="s">
        <v>75</v>
      </c>
      <c r="D2879" t="s">
        <v>96</v>
      </c>
      <c r="E2879" t="s">
        <v>145</v>
      </c>
      <c r="F2879" t="s">
        <v>8422</v>
      </c>
      <c r="G2879" t="s">
        <v>256</v>
      </c>
      <c r="H2879" t="s">
        <v>61</v>
      </c>
      <c r="I2879" t="s">
        <v>129</v>
      </c>
      <c r="J2879" t="s">
        <v>130</v>
      </c>
      <c r="K2879" t="s">
        <v>131</v>
      </c>
      <c r="L2879" t="s">
        <v>8423</v>
      </c>
      <c r="M2879" t="s">
        <v>8424</v>
      </c>
      <c r="N2879">
        <v>0.60099999999999998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0.6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3019367</v>
      </c>
      <c r="B2880">
        <v>1</v>
      </c>
      <c r="C2880" t="s">
        <v>75</v>
      </c>
      <c r="D2880" t="s">
        <v>100</v>
      </c>
      <c r="E2880" t="s">
        <v>153</v>
      </c>
      <c r="F2880" t="s">
        <v>8425</v>
      </c>
      <c r="G2880" t="s">
        <v>1430</v>
      </c>
      <c r="H2880" t="s">
        <v>58</v>
      </c>
      <c r="I2880" t="s">
        <v>129</v>
      </c>
      <c r="J2880" t="s">
        <v>130</v>
      </c>
      <c r="K2880" t="s">
        <v>131</v>
      </c>
      <c r="L2880" t="s">
        <v>8426</v>
      </c>
      <c r="M2880" t="s">
        <v>8427</v>
      </c>
      <c r="N2880">
        <v>0.35899999999999999</v>
      </c>
      <c r="O2880">
        <v>0</v>
      </c>
      <c r="P2880">
        <v>233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83.7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3007294</v>
      </c>
      <c r="B2881">
        <v>1</v>
      </c>
      <c r="C2881" t="s">
        <v>75</v>
      </c>
      <c r="D2881" t="s">
        <v>81</v>
      </c>
      <c r="E2881" t="s">
        <v>145</v>
      </c>
      <c r="F2881" t="s">
        <v>8428</v>
      </c>
      <c r="G2881" t="s">
        <v>147</v>
      </c>
      <c r="H2881" t="s">
        <v>61</v>
      </c>
      <c r="I2881" t="s">
        <v>129</v>
      </c>
      <c r="J2881" t="s">
        <v>130</v>
      </c>
      <c r="K2881" t="s">
        <v>131</v>
      </c>
      <c r="L2881" t="s">
        <v>8429</v>
      </c>
      <c r="M2881" t="s">
        <v>8430</v>
      </c>
      <c r="N2881">
        <v>3.52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3.52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3013661</v>
      </c>
      <c r="B2882">
        <v>1</v>
      </c>
      <c r="C2882" t="s">
        <v>106</v>
      </c>
      <c r="D2882" t="s">
        <v>115</v>
      </c>
      <c r="E2882" t="s">
        <v>169</v>
      </c>
      <c r="F2882" t="s">
        <v>8431</v>
      </c>
      <c r="G2882" t="s">
        <v>161</v>
      </c>
      <c r="H2882" t="s">
        <v>61</v>
      </c>
      <c r="I2882" t="s">
        <v>129</v>
      </c>
      <c r="J2882" t="s">
        <v>130</v>
      </c>
      <c r="K2882" t="s">
        <v>131</v>
      </c>
      <c r="L2882" t="s">
        <v>8432</v>
      </c>
      <c r="M2882" t="s">
        <v>8433</v>
      </c>
      <c r="N2882">
        <v>0.47799999999999998</v>
      </c>
      <c r="O2882">
        <v>0</v>
      </c>
      <c r="P2882">
        <v>157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75.099999999999994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3014115</v>
      </c>
      <c r="B2883">
        <v>1</v>
      </c>
      <c r="C2883" t="s">
        <v>75</v>
      </c>
      <c r="D2883" t="s">
        <v>85</v>
      </c>
      <c r="E2883" t="s">
        <v>140</v>
      </c>
      <c r="F2883" t="s">
        <v>8434</v>
      </c>
      <c r="G2883" t="s">
        <v>161</v>
      </c>
      <c r="H2883" t="s">
        <v>61</v>
      </c>
      <c r="I2883" t="s">
        <v>129</v>
      </c>
      <c r="J2883" t="s">
        <v>130</v>
      </c>
      <c r="K2883" t="s">
        <v>131</v>
      </c>
      <c r="L2883" t="s">
        <v>8435</v>
      </c>
      <c r="M2883" t="s">
        <v>8436</v>
      </c>
      <c r="N2883">
        <v>0.13400000000000001</v>
      </c>
      <c r="O2883">
        <v>0</v>
      </c>
      <c r="P2883">
        <v>0</v>
      </c>
      <c r="Q2883">
        <v>0</v>
      </c>
      <c r="R2883">
        <v>104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13.94</v>
      </c>
      <c r="Y2883">
        <v>0</v>
      </c>
      <c r="Z2883">
        <v>0</v>
      </c>
    </row>
    <row r="2884" spans="1:26" x14ac:dyDescent="0.3">
      <c r="A2884">
        <v>3019373</v>
      </c>
      <c r="B2884">
        <v>1</v>
      </c>
      <c r="C2884" t="s">
        <v>75</v>
      </c>
      <c r="D2884" t="s">
        <v>79</v>
      </c>
      <c r="E2884" t="s">
        <v>221</v>
      </c>
      <c r="F2884" t="s">
        <v>8437</v>
      </c>
      <c r="G2884" t="s">
        <v>128</v>
      </c>
      <c r="H2884" t="s">
        <v>58</v>
      </c>
      <c r="I2884" t="s">
        <v>129</v>
      </c>
      <c r="J2884" t="s">
        <v>130</v>
      </c>
      <c r="K2884" t="s">
        <v>131</v>
      </c>
      <c r="L2884" t="s">
        <v>8438</v>
      </c>
      <c r="M2884" t="s">
        <v>8439</v>
      </c>
      <c r="N2884">
        <v>0.34699999999999998</v>
      </c>
      <c r="O2884">
        <v>8</v>
      </c>
      <c r="P2884">
        <v>1488</v>
      </c>
      <c r="Q2884">
        <v>0</v>
      </c>
      <c r="R2884">
        <v>0</v>
      </c>
      <c r="S2884">
        <v>0</v>
      </c>
      <c r="T2884">
        <v>0</v>
      </c>
      <c r="U2884">
        <v>2.78</v>
      </c>
      <c r="V2884">
        <v>516.66999999999996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3016680</v>
      </c>
      <c r="B2885">
        <v>1</v>
      </c>
      <c r="C2885" t="s">
        <v>75</v>
      </c>
      <c r="D2885" t="s">
        <v>104</v>
      </c>
      <c r="E2885" t="s">
        <v>169</v>
      </c>
      <c r="F2885" t="s">
        <v>8440</v>
      </c>
      <c r="G2885" t="s">
        <v>171</v>
      </c>
      <c r="H2885" t="s">
        <v>61</v>
      </c>
      <c r="I2885" t="s">
        <v>129</v>
      </c>
      <c r="J2885" t="s">
        <v>130</v>
      </c>
      <c r="K2885" t="s">
        <v>131</v>
      </c>
      <c r="L2885" t="s">
        <v>8441</v>
      </c>
      <c r="M2885" t="s">
        <v>8442</v>
      </c>
      <c r="N2885">
        <v>0.63800000000000001</v>
      </c>
      <c r="O2885">
        <v>0</v>
      </c>
      <c r="P2885">
        <v>90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57.41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3015409</v>
      </c>
      <c r="B2886">
        <v>1</v>
      </c>
      <c r="C2886" t="s">
        <v>75</v>
      </c>
      <c r="D2886" t="s">
        <v>99</v>
      </c>
      <c r="E2886" t="s">
        <v>134</v>
      </c>
      <c r="F2886" t="s">
        <v>8443</v>
      </c>
      <c r="G2886" t="s">
        <v>128</v>
      </c>
      <c r="H2886" t="s">
        <v>58</v>
      </c>
      <c r="I2886" t="s">
        <v>129</v>
      </c>
      <c r="J2886" t="s">
        <v>130</v>
      </c>
      <c r="K2886" t="s">
        <v>131</v>
      </c>
      <c r="L2886" t="s">
        <v>8444</v>
      </c>
      <c r="M2886" t="s">
        <v>8445</v>
      </c>
      <c r="N2886">
        <v>1.4019999999999999</v>
      </c>
      <c r="O2886">
        <v>24</v>
      </c>
      <c r="P2886">
        <v>73</v>
      </c>
      <c r="Q2886">
        <v>0</v>
      </c>
      <c r="R2886">
        <v>0</v>
      </c>
      <c r="S2886">
        <v>0</v>
      </c>
      <c r="T2886">
        <v>0</v>
      </c>
      <c r="U2886">
        <v>33.65</v>
      </c>
      <c r="V2886">
        <v>102.34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3020203</v>
      </c>
      <c r="B2887">
        <v>1</v>
      </c>
      <c r="C2887" t="s">
        <v>75</v>
      </c>
      <c r="D2887" t="s">
        <v>95</v>
      </c>
      <c r="E2887" t="s">
        <v>145</v>
      </c>
      <c r="F2887" t="s">
        <v>8446</v>
      </c>
      <c r="G2887" t="s">
        <v>256</v>
      </c>
      <c r="H2887" t="s">
        <v>61</v>
      </c>
      <c r="I2887" t="s">
        <v>129</v>
      </c>
      <c r="J2887" t="s">
        <v>130</v>
      </c>
      <c r="K2887" t="s">
        <v>131</v>
      </c>
      <c r="L2887" t="s">
        <v>8447</v>
      </c>
      <c r="M2887" t="s">
        <v>7953</v>
      </c>
      <c r="N2887">
        <v>1.7669999999999999</v>
      </c>
      <c r="O2887">
        <v>0</v>
      </c>
      <c r="P2887">
        <v>20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35.340000000000003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3018574</v>
      </c>
      <c r="B2888">
        <v>1</v>
      </c>
      <c r="C2888" t="s">
        <v>75</v>
      </c>
      <c r="D2888" t="s">
        <v>96</v>
      </c>
      <c r="E2888" t="s">
        <v>153</v>
      </c>
      <c r="F2888" t="s">
        <v>8448</v>
      </c>
      <c r="G2888" t="s">
        <v>962</v>
      </c>
      <c r="H2888" t="s">
        <v>58</v>
      </c>
      <c r="I2888" t="s">
        <v>129</v>
      </c>
      <c r="J2888" t="s">
        <v>130</v>
      </c>
      <c r="K2888" t="s">
        <v>131</v>
      </c>
      <c r="L2888" t="s">
        <v>8449</v>
      </c>
      <c r="M2888" t="s">
        <v>8450</v>
      </c>
      <c r="N2888">
        <v>2.194</v>
      </c>
      <c r="O2888">
        <v>0</v>
      </c>
      <c r="P2888">
        <v>173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379.49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3018861</v>
      </c>
      <c r="B2889">
        <v>1</v>
      </c>
      <c r="C2889" t="s">
        <v>75</v>
      </c>
      <c r="D2889" t="s">
        <v>91</v>
      </c>
      <c r="E2889" t="s">
        <v>164</v>
      </c>
      <c r="F2889" t="s">
        <v>8451</v>
      </c>
      <c r="G2889" t="s">
        <v>142</v>
      </c>
      <c r="H2889" t="s">
        <v>61</v>
      </c>
      <c r="I2889" t="s">
        <v>129</v>
      </c>
      <c r="J2889" t="s">
        <v>130</v>
      </c>
      <c r="K2889" t="s">
        <v>131</v>
      </c>
      <c r="L2889" t="s">
        <v>8452</v>
      </c>
      <c r="M2889" t="s">
        <v>8453</v>
      </c>
      <c r="N2889">
        <v>0.95499999999999996</v>
      </c>
      <c r="O2889">
        <v>0</v>
      </c>
      <c r="P2889">
        <v>93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88.77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3013964</v>
      </c>
      <c r="B2890">
        <v>1</v>
      </c>
      <c r="C2890" t="s">
        <v>75</v>
      </c>
      <c r="D2890" t="s">
        <v>77</v>
      </c>
      <c r="E2890" t="s">
        <v>145</v>
      </c>
      <c r="F2890" t="s">
        <v>8454</v>
      </c>
      <c r="G2890" t="s">
        <v>147</v>
      </c>
      <c r="H2890" t="s">
        <v>61</v>
      </c>
      <c r="I2890" t="s">
        <v>129</v>
      </c>
      <c r="J2890" t="s">
        <v>130</v>
      </c>
      <c r="K2890" t="s">
        <v>131</v>
      </c>
      <c r="L2890" t="s">
        <v>8455</v>
      </c>
      <c r="M2890" t="s">
        <v>8456</v>
      </c>
      <c r="N2890">
        <v>2.78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2.78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3012765</v>
      </c>
      <c r="B2891">
        <v>1</v>
      </c>
      <c r="C2891" t="s">
        <v>106</v>
      </c>
      <c r="D2891" t="s">
        <v>115</v>
      </c>
      <c r="E2891" t="s">
        <v>153</v>
      </c>
      <c r="F2891" t="s">
        <v>8457</v>
      </c>
      <c r="G2891" t="s">
        <v>746</v>
      </c>
      <c r="H2891" t="s">
        <v>58</v>
      </c>
      <c r="I2891" t="s">
        <v>129</v>
      </c>
      <c r="J2891" t="s">
        <v>130</v>
      </c>
      <c r="K2891" t="s">
        <v>131</v>
      </c>
      <c r="L2891" t="s">
        <v>8458</v>
      </c>
      <c r="M2891" t="s">
        <v>6140</v>
      </c>
      <c r="N2891">
        <v>1.085</v>
      </c>
      <c r="O2891">
        <v>1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1.0900000000000001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3013876</v>
      </c>
      <c r="B2892">
        <v>1</v>
      </c>
      <c r="C2892" t="s">
        <v>106</v>
      </c>
      <c r="D2892" t="s">
        <v>119</v>
      </c>
      <c r="E2892" t="s">
        <v>126</v>
      </c>
      <c r="F2892" t="s">
        <v>8459</v>
      </c>
      <c r="G2892" t="s">
        <v>128</v>
      </c>
      <c r="H2892" t="s">
        <v>58</v>
      </c>
      <c r="I2892" t="s">
        <v>129</v>
      </c>
      <c r="J2892" t="s">
        <v>130</v>
      </c>
      <c r="K2892" t="s">
        <v>131</v>
      </c>
      <c r="L2892" t="s">
        <v>8460</v>
      </c>
      <c r="M2892" t="s">
        <v>8461</v>
      </c>
      <c r="N2892">
        <v>0.76700000000000002</v>
      </c>
      <c r="O2892">
        <v>12</v>
      </c>
      <c r="P2892">
        <v>47</v>
      </c>
      <c r="Q2892">
        <v>0</v>
      </c>
      <c r="R2892">
        <v>0</v>
      </c>
      <c r="S2892">
        <v>0</v>
      </c>
      <c r="T2892">
        <v>0</v>
      </c>
      <c r="U2892">
        <v>9.2100000000000009</v>
      </c>
      <c r="V2892">
        <v>36.07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3018850</v>
      </c>
      <c r="B2893">
        <v>1</v>
      </c>
      <c r="C2893" t="s">
        <v>75</v>
      </c>
      <c r="D2893" t="s">
        <v>103</v>
      </c>
      <c r="E2893" t="s">
        <v>145</v>
      </c>
      <c r="F2893" t="s">
        <v>8462</v>
      </c>
      <c r="G2893" t="s">
        <v>147</v>
      </c>
      <c r="H2893" t="s">
        <v>61</v>
      </c>
      <c r="I2893" t="s">
        <v>129</v>
      </c>
      <c r="J2893" t="s">
        <v>130</v>
      </c>
      <c r="K2893" t="s">
        <v>131</v>
      </c>
      <c r="L2893" t="s">
        <v>8463</v>
      </c>
      <c r="M2893" t="s">
        <v>8464</v>
      </c>
      <c r="N2893">
        <v>2.742</v>
      </c>
      <c r="O2893">
        <v>0</v>
      </c>
      <c r="P2893">
        <v>2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5.48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3019345</v>
      </c>
      <c r="B2894">
        <v>1</v>
      </c>
      <c r="C2894" t="s">
        <v>106</v>
      </c>
      <c r="D2894" t="s">
        <v>118</v>
      </c>
      <c r="E2894" t="s">
        <v>221</v>
      </c>
      <c r="F2894" t="s">
        <v>8465</v>
      </c>
      <c r="G2894" t="s">
        <v>128</v>
      </c>
      <c r="H2894" t="s">
        <v>58</v>
      </c>
      <c r="I2894" t="s">
        <v>129</v>
      </c>
      <c r="J2894" t="s">
        <v>130</v>
      </c>
      <c r="K2894" t="s">
        <v>131</v>
      </c>
      <c r="L2894" t="s">
        <v>8466</v>
      </c>
      <c r="M2894" t="s">
        <v>8467</v>
      </c>
      <c r="N2894">
        <v>0.43099999999999999</v>
      </c>
      <c r="O2894">
        <v>0</v>
      </c>
      <c r="P2894">
        <v>0</v>
      </c>
      <c r="Q2894">
        <v>6</v>
      </c>
      <c r="R2894">
        <v>229</v>
      </c>
      <c r="S2894">
        <v>11</v>
      </c>
      <c r="T2894">
        <v>1339</v>
      </c>
      <c r="U2894">
        <v>0</v>
      </c>
      <c r="V2894">
        <v>0</v>
      </c>
      <c r="W2894">
        <v>2.59</v>
      </c>
      <c r="X2894">
        <v>98.79</v>
      </c>
      <c r="Y2894">
        <v>4.75</v>
      </c>
      <c r="Z2894">
        <v>577.63</v>
      </c>
    </row>
    <row r="2895" spans="1:26" x14ac:dyDescent="0.3">
      <c r="A2895">
        <v>3013854</v>
      </c>
      <c r="B2895">
        <v>1</v>
      </c>
      <c r="C2895" t="s">
        <v>75</v>
      </c>
      <c r="D2895" t="s">
        <v>95</v>
      </c>
      <c r="E2895" t="s">
        <v>140</v>
      </c>
      <c r="F2895" t="s">
        <v>8468</v>
      </c>
      <c r="G2895" t="s">
        <v>161</v>
      </c>
      <c r="H2895" t="s">
        <v>61</v>
      </c>
      <c r="I2895" t="s">
        <v>129</v>
      </c>
      <c r="J2895" t="s">
        <v>130</v>
      </c>
      <c r="K2895" t="s">
        <v>131</v>
      </c>
      <c r="L2895" t="s">
        <v>8469</v>
      </c>
      <c r="M2895" t="s">
        <v>8470</v>
      </c>
      <c r="N2895">
        <v>0.51600000000000001</v>
      </c>
      <c r="O2895">
        <v>0</v>
      </c>
      <c r="P2895">
        <v>102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52.6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3013645</v>
      </c>
      <c r="B2896">
        <v>1</v>
      </c>
      <c r="C2896" t="s">
        <v>75</v>
      </c>
      <c r="D2896" t="s">
        <v>95</v>
      </c>
      <c r="E2896" t="s">
        <v>153</v>
      </c>
      <c r="F2896" t="s">
        <v>8471</v>
      </c>
      <c r="G2896" t="s">
        <v>196</v>
      </c>
      <c r="H2896" t="s">
        <v>58</v>
      </c>
      <c r="I2896" t="s">
        <v>129</v>
      </c>
      <c r="J2896" t="s">
        <v>130</v>
      </c>
      <c r="K2896" t="s">
        <v>131</v>
      </c>
      <c r="L2896" t="s">
        <v>8472</v>
      </c>
      <c r="M2896" t="s">
        <v>8473</v>
      </c>
      <c r="N2896">
        <v>2.6379999999999999</v>
      </c>
      <c r="O2896">
        <v>0</v>
      </c>
      <c r="P2896">
        <v>386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1018.31</v>
      </c>
      <c r="W2896">
        <v>0</v>
      </c>
      <c r="X2896">
        <v>0</v>
      </c>
      <c r="Y2896">
        <v>0</v>
      </c>
      <c r="Z2896">
        <v>0</v>
      </c>
    </row>
    <row r="2897" spans="1:26" x14ac:dyDescent="0.3">
      <c r="A2897">
        <v>3013853</v>
      </c>
      <c r="B2897">
        <v>1</v>
      </c>
      <c r="C2897" t="s">
        <v>75</v>
      </c>
      <c r="D2897" t="s">
        <v>94</v>
      </c>
      <c r="E2897" t="s">
        <v>126</v>
      </c>
      <c r="F2897" t="s">
        <v>8474</v>
      </c>
      <c r="G2897" t="s">
        <v>128</v>
      </c>
      <c r="H2897" t="s">
        <v>58</v>
      </c>
      <c r="I2897" t="s">
        <v>129</v>
      </c>
      <c r="J2897" t="s">
        <v>130</v>
      </c>
      <c r="K2897" t="s">
        <v>131</v>
      </c>
      <c r="L2897" t="s">
        <v>8475</v>
      </c>
      <c r="M2897" t="s">
        <v>8476</v>
      </c>
      <c r="N2897">
        <v>0.124</v>
      </c>
      <c r="O2897">
        <v>0</v>
      </c>
      <c r="P2897">
        <v>0</v>
      </c>
      <c r="Q2897">
        <v>0</v>
      </c>
      <c r="R2897">
        <v>177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21.98</v>
      </c>
      <c r="Y2897">
        <v>0</v>
      </c>
      <c r="Z2897">
        <v>0</v>
      </c>
    </row>
    <row r="2898" spans="1:26" x14ac:dyDescent="0.3">
      <c r="A2898">
        <v>3014365</v>
      </c>
      <c r="B2898">
        <v>1</v>
      </c>
      <c r="C2898" t="s">
        <v>75</v>
      </c>
      <c r="D2898" t="s">
        <v>96</v>
      </c>
      <c r="E2898" t="s">
        <v>169</v>
      </c>
      <c r="F2898" t="s">
        <v>8477</v>
      </c>
      <c r="G2898" t="s">
        <v>171</v>
      </c>
      <c r="H2898" t="s">
        <v>61</v>
      </c>
      <c r="I2898" t="s">
        <v>129</v>
      </c>
      <c r="J2898" t="s">
        <v>130</v>
      </c>
      <c r="K2898" t="s">
        <v>131</v>
      </c>
      <c r="L2898" t="s">
        <v>8478</v>
      </c>
      <c r="M2898" t="s">
        <v>8479</v>
      </c>
      <c r="N2898">
        <v>2.5880000000000001</v>
      </c>
      <c r="O2898">
        <v>0</v>
      </c>
      <c r="P2898">
        <v>302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781.59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3009309</v>
      </c>
      <c r="B2899">
        <v>1</v>
      </c>
      <c r="C2899" t="s">
        <v>75</v>
      </c>
      <c r="D2899" t="s">
        <v>95</v>
      </c>
      <c r="E2899" t="s">
        <v>145</v>
      </c>
      <c r="F2899" t="s">
        <v>8480</v>
      </c>
      <c r="G2899" t="s">
        <v>378</v>
      </c>
      <c r="H2899" t="s">
        <v>61</v>
      </c>
      <c r="I2899" t="s">
        <v>129</v>
      </c>
      <c r="J2899" t="s">
        <v>59</v>
      </c>
      <c r="K2899" t="s">
        <v>131</v>
      </c>
      <c r="L2899" t="s">
        <v>8481</v>
      </c>
      <c r="M2899" t="s">
        <v>8482</v>
      </c>
      <c r="N2899">
        <v>2.8250000000000002</v>
      </c>
      <c r="O2899">
        <v>0</v>
      </c>
      <c r="P2899">
        <v>3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8.4700000000000006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3014408</v>
      </c>
      <c r="B2900">
        <v>1</v>
      </c>
      <c r="C2900" t="s">
        <v>75</v>
      </c>
      <c r="D2900" t="s">
        <v>89</v>
      </c>
      <c r="E2900" t="s">
        <v>140</v>
      </c>
      <c r="F2900" t="s">
        <v>8483</v>
      </c>
      <c r="G2900" t="s">
        <v>142</v>
      </c>
      <c r="H2900" t="s">
        <v>61</v>
      </c>
      <c r="I2900" t="s">
        <v>129</v>
      </c>
      <c r="J2900" t="s">
        <v>130</v>
      </c>
      <c r="K2900" t="s">
        <v>131</v>
      </c>
      <c r="L2900" t="s">
        <v>8484</v>
      </c>
      <c r="M2900" t="s">
        <v>8485</v>
      </c>
      <c r="N2900">
        <v>2.5529999999999999</v>
      </c>
      <c r="O2900">
        <v>0</v>
      </c>
      <c r="P2900">
        <v>116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296.08999999999997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3002400</v>
      </c>
      <c r="B2901">
        <v>1</v>
      </c>
      <c r="C2901" t="s">
        <v>75</v>
      </c>
      <c r="D2901" t="s">
        <v>81</v>
      </c>
      <c r="E2901" t="s">
        <v>140</v>
      </c>
      <c r="F2901" t="s">
        <v>8486</v>
      </c>
      <c r="G2901" t="s">
        <v>142</v>
      </c>
      <c r="H2901" t="s">
        <v>61</v>
      </c>
      <c r="I2901" t="s">
        <v>129</v>
      </c>
      <c r="J2901" t="s">
        <v>130</v>
      </c>
      <c r="K2901" t="s">
        <v>131</v>
      </c>
      <c r="L2901" t="s">
        <v>8487</v>
      </c>
      <c r="M2901" t="s">
        <v>8488</v>
      </c>
      <c r="N2901">
        <v>2.7719999999999998</v>
      </c>
      <c r="O2901">
        <v>0</v>
      </c>
      <c r="P2901">
        <v>207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573.74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3018523</v>
      </c>
      <c r="B2902">
        <v>1</v>
      </c>
      <c r="C2902" t="s">
        <v>75</v>
      </c>
      <c r="D2902" t="s">
        <v>80</v>
      </c>
      <c r="E2902" t="s">
        <v>140</v>
      </c>
      <c r="F2902" t="s">
        <v>8489</v>
      </c>
      <c r="G2902" t="s">
        <v>142</v>
      </c>
      <c r="H2902" t="s">
        <v>61</v>
      </c>
      <c r="I2902" t="s">
        <v>129</v>
      </c>
      <c r="J2902" t="s">
        <v>130</v>
      </c>
      <c r="K2902" t="s">
        <v>131</v>
      </c>
      <c r="L2902" t="s">
        <v>8490</v>
      </c>
      <c r="M2902" t="s">
        <v>8491</v>
      </c>
      <c r="N2902">
        <v>1.5109999999999999</v>
      </c>
      <c r="O2902">
        <v>0</v>
      </c>
      <c r="P2902">
        <v>0</v>
      </c>
      <c r="Q2902">
        <v>0</v>
      </c>
      <c r="R2902">
        <v>4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6.04</v>
      </c>
      <c r="Y2902">
        <v>0</v>
      </c>
      <c r="Z2902">
        <v>0</v>
      </c>
    </row>
    <row r="2903" spans="1:26" x14ac:dyDescent="0.3">
      <c r="A2903">
        <v>3019331</v>
      </c>
      <c r="B2903">
        <v>1</v>
      </c>
      <c r="C2903" t="s">
        <v>75</v>
      </c>
      <c r="D2903" t="s">
        <v>91</v>
      </c>
      <c r="E2903" t="s">
        <v>153</v>
      </c>
      <c r="F2903" t="s">
        <v>8492</v>
      </c>
      <c r="G2903" t="s">
        <v>2444</v>
      </c>
      <c r="H2903" t="s">
        <v>58</v>
      </c>
      <c r="I2903" t="s">
        <v>129</v>
      </c>
      <c r="J2903" t="s">
        <v>130</v>
      </c>
      <c r="K2903" t="s">
        <v>131</v>
      </c>
      <c r="L2903" t="s">
        <v>8493</v>
      </c>
      <c r="M2903" t="s">
        <v>8494</v>
      </c>
      <c r="N2903">
        <v>2.0550000000000002</v>
      </c>
      <c r="O2903">
        <v>0</v>
      </c>
      <c r="P2903">
        <v>184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378.03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3013896</v>
      </c>
      <c r="B2904">
        <v>1</v>
      </c>
      <c r="C2904" t="s">
        <v>75</v>
      </c>
      <c r="D2904" t="s">
        <v>81</v>
      </c>
      <c r="E2904" t="s">
        <v>140</v>
      </c>
      <c r="F2904" t="s">
        <v>8495</v>
      </c>
      <c r="G2904" t="s">
        <v>142</v>
      </c>
      <c r="H2904" t="s">
        <v>61</v>
      </c>
      <c r="I2904" t="s">
        <v>129</v>
      </c>
      <c r="J2904" t="s">
        <v>130</v>
      </c>
      <c r="K2904" t="s">
        <v>131</v>
      </c>
      <c r="L2904" t="s">
        <v>8496</v>
      </c>
      <c r="M2904" t="s">
        <v>8497</v>
      </c>
      <c r="N2904">
        <v>0.91700000000000004</v>
      </c>
      <c r="O2904">
        <v>0</v>
      </c>
      <c r="P2904">
        <v>179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164.1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3014402</v>
      </c>
      <c r="B2905">
        <v>1</v>
      </c>
      <c r="C2905" t="s">
        <v>75</v>
      </c>
      <c r="D2905" t="s">
        <v>79</v>
      </c>
      <c r="E2905" t="s">
        <v>169</v>
      </c>
      <c r="F2905" t="s">
        <v>8498</v>
      </c>
      <c r="G2905" t="s">
        <v>4892</v>
      </c>
      <c r="H2905" t="s">
        <v>61</v>
      </c>
      <c r="I2905" t="s">
        <v>129</v>
      </c>
      <c r="J2905" t="s">
        <v>130</v>
      </c>
      <c r="K2905" t="s">
        <v>131</v>
      </c>
      <c r="L2905" t="s">
        <v>8499</v>
      </c>
      <c r="M2905" t="s">
        <v>8500</v>
      </c>
      <c r="N2905">
        <v>3.8090000000000002</v>
      </c>
      <c r="O2905">
        <v>0</v>
      </c>
      <c r="P2905">
        <v>200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761.79</v>
      </c>
      <c r="W2905">
        <v>0</v>
      </c>
      <c r="X2905">
        <v>0</v>
      </c>
      <c r="Y2905">
        <v>0</v>
      </c>
      <c r="Z2905">
        <v>0</v>
      </c>
    </row>
    <row r="2906" spans="1:26" x14ac:dyDescent="0.3">
      <c r="A2906">
        <v>3018536</v>
      </c>
      <c r="B2906">
        <v>1</v>
      </c>
      <c r="C2906" t="s">
        <v>106</v>
      </c>
      <c r="D2906" t="s">
        <v>122</v>
      </c>
      <c r="E2906" t="s">
        <v>145</v>
      </c>
      <c r="F2906" t="s">
        <v>8501</v>
      </c>
      <c r="G2906" t="s">
        <v>256</v>
      </c>
      <c r="H2906" t="s">
        <v>61</v>
      </c>
      <c r="I2906" t="s">
        <v>129</v>
      </c>
      <c r="J2906" t="s">
        <v>130</v>
      </c>
      <c r="K2906" t="s">
        <v>131</v>
      </c>
      <c r="L2906" t="s">
        <v>8502</v>
      </c>
      <c r="M2906" t="s">
        <v>8503</v>
      </c>
      <c r="N2906">
        <v>1.198</v>
      </c>
      <c r="O2906">
        <v>0</v>
      </c>
      <c r="P2906">
        <v>3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3.6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3013282</v>
      </c>
      <c r="B2907">
        <v>1</v>
      </c>
      <c r="C2907" t="s">
        <v>75</v>
      </c>
      <c r="D2907" t="s">
        <v>91</v>
      </c>
      <c r="E2907" t="s">
        <v>145</v>
      </c>
      <c r="F2907" t="s">
        <v>3058</v>
      </c>
      <c r="G2907" t="s">
        <v>256</v>
      </c>
      <c r="H2907" t="s">
        <v>61</v>
      </c>
      <c r="I2907" t="s">
        <v>129</v>
      </c>
      <c r="J2907" t="s">
        <v>130</v>
      </c>
      <c r="K2907" t="s">
        <v>131</v>
      </c>
      <c r="L2907" t="s">
        <v>8504</v>
      </c>
      <c r="M2907" t="s">
        <v>8505</v>
      </c>
      <c r="N2907">
        <v>0.90500000000000003</v>
      </c>
      <c r="O2907">
        <v>0</v>
      </c>
      <c r="P2907">
        <v>2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1.81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3017239</v>
      </c>
      <c r="B2908">
        <v>1</v>
      </c>
      <c r="C2908" t="s">
        <v>75</v>
      </c>
      <c r="D2908" t="s">
        <v>96</v>
      </c>
      <c r="E2908" t="s">
        <v>164</v>
      </c>
      <c r="F2908" t="s">
        <v>8506</v>
      </c>
      <c r="G2908" t="s">
        <v>185</v>
      </c>
      <c r="H2908" t="s">
        <v>61</v>
      </c>
      <c r="I2908" t="s">
        <v>129</v>
      </c>
      <c r="J2908" t="s">
        <v>130</v>
      </c>
      <c r="K2908" t="s">
        <v>131</v>
      </c>
      <c r="L2908" t="s">
        <v>8507</v>
      </c>
      <c r="M2908" t="s">
        <v>8508</v>
      </c>
      <c r="N2908">
        <v>0.81499999999999995</v>
      </c>
      <c r="O2908">
        <v>0</v>
      </c>
      <c r="P2908">
        <v>3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2.44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3018904</v>
      </c>
      <c r="B2909">
        <v>1</v>
      </c>
      <c r="C2909" t="s">
        <v>106</v>
      </c>
      <c r="D2909" t="s">
        <v>114</v>
      </c>
      <c r="E2909" t="s">
        <v>153</v>
      </c>
      <c r="F2909" t="s">
        <v>8509</v>
      </c>
      <c r="G2909" t="s">
        <v>196</v>
      </c>
      <c r="H2909" t="s">
        <v>58</v>
      </c>
      <c r="I2909" t="s">
        <v>129</v>
      </c>
      <c r="J2909" t="s">
        <v>130</v>
      </c>
      <c r="K2909" t="s">
        <v>131</v>
      </c>
      <c r="L2909" t="s">
        <v>8510</v>
      </c>
      <c r="M2909" t="s">
        <v>334</v>
      </c>
      <c r="N2909">
        <v>1.1180000000000001</v>
      </c>
      <c r="O2909">
        <v>0</v>
      </c>
      <c r="P2909">
        <v>0</v>
      </c>
      <c r="Q2909">
        <v>16</v>
      </c>
      <c r="R2909">
        <v>69</v>
      </c>
      <c r="S2909">
        <v>11</v>
      </c>
      <c r="T2909">
        <v>215</v>
      </c>
      <c r="U2909">
        <v>0</v>
      </c>
      <c r="V2909">
        <v>0</v>
      </c>
      <c r="W2909">
        <v>17.89</v>
      </c>
      <c r="X2909">
        <v>77.17</v>
      </c>
      <c r="Y2909">
        <v>12.3</v>
      </c>
      <c r="Z2909">
        <v>240.46</v>
      </c>
    </row>
    <row r="2910" spans="1:26" x14ac:dyDescent="0.3">
      <c r="A2910">
        <v>3013693</v>
      </c>
      <c r="B2910">
        <v>1</v>
      </c>
      <c r="C2910" t="s">
        <v>75</v>
      </c>
      <c r="D2910" t="s">
        <v>104</v>
      </c>
      <c r="E2910" t="s">
        <v>145</v>
      </c>
      <c r="F2910" t="s">
        <v>8511</v>
      </c>
      <c r="G2910" t="s">
        <v>206</v>
      </c>
      <c r="H2910" t="s">
        <v>61</v>
      </c>
      <c r="I2910" t="s">
        <v>129</v>
      </c>
      <c r="J2910" t="s">
        <v>130</v>
      </c>
      <c r="K2910" t="s">
        <v>131</v>
      </c>
      <c r="L2910" t="s">
        <v>8512</v>
      </c>
      <c r="M2910" t="s">
        <v>8513</v>
      </c>
      <c r="N2910">
        <v>1.7649999999999999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1.76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3016375</v>
      </c>
      <c r="B2911">
        <v>1</v>
      </c>
      <c r="C2911" t="s">
        <v>75</v>
      </c>
      <c r="D2911" t="s">
        <v>100</v>
      </c>
      <c r="E2911" t="s">
        <v>221</v>
      </c>
      <c r="F2911" t="s">
        <v>8514</v>
      </c>
      <c r="G2911" t="s">
        <v>378</v>
      </c>
      <c r="H2911" t="s">
        <v>58</v>
      </c>
      <c r="I2911" t="s">
        <v>129</v>
      </c>
      <c r="J2911" t="s">
        <v>59</v>
      </c>
      <c r="K2911" t="s">
        <v>131</v>
      </c>
      <c r="L2911" t="s">
        <v>8515</v>
      </c>
      <c r="M2911" t="s">
        <v>8516</v>
      </c>
      <c r="N2911">
        <v>1.5580000000000001</v>
      </c>
      <c r="O2911">
        <v>0</v>
      </c>
      <c r="P2911">
        <v>547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852.1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3014336</v>
      </c>
      <c r="B2912">
        <v>1</v>
      </c>
      <c r="C2912" t="s">
        <v>75</v>
      </c>
      <c r="D2912" t="s">
        <v>91</v>
      </c>
      <c r="E2912" t="s">
        <v>164</v>
      </c>
      <c r="F2912" t="s">
        <v>1125</v>
      </c>
      <c r="G2912" t="s">
        <v>142</v>
      </c>
      <c r="H2912" t="s">
        <v>61</v>
      </c>
      <c r="I2912" t="s">
        <v>129</v>
      </c>
      <c r="J2912" t="s">
        <v>130</v>
      </c>
      <c r="K2912" t="s">
        <v>131</v>
      </c>
      <c r="L2912" t="s">
        <v>8517</v>
      </c>
      <c r="M2912" t="s">
        <v>8518</v>
      </c>
      <c r="N2912">
        <v>1.8560000000000001</v>
      </c>
      <c r="O2912">
        <v>0</v>
      </c>
      <c r="P2912">
        <v>111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206.07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3016752</v>
      </c>
      <c r="B2913">
        <v>1</v>
      </c>
      <c r="C2913" t="s">
        <v>75</v>
      </c>
      <c r="D2913" t="s">
        <v>91</v>
      </c>
      <c r="E2913" t="s">
        <v>169</v>
      </c>
      <c r="F2913" t="s">
        <v>8519</v>
      </c>
      <c r="G2913" t="s">
        <v>378</v>
      </c>
      <c r="H2913" t="s">
        <v>61</v>
      </c>
      <c r="I2913" t="s">
        <v>129</v>
      </c>
      <c r="J2913" t="s">
        <v>59</v>
      </c>
      <c r="K2913" t="s">
        <v>131</v>
      </c>
      <c r="L2913" t="s">
        <v>8520</v>
      </c>
      <c r="M2913" t="s">
        <v>8521</v>
      </c>
      <c r="N2913">
        <v>1.873</v>
      </c>
      <c r="O2913">
        <v>0</v>
      </c>
      <c r="P2913">
        <v>1145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2144.96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3018575</v>
      </c>
      <c r="B2914">
        <v>1</v>
      </c>
      <c r="C2914" t="s">
        <v>106</v>
      </c>
      <c r="D2914" t="s">
        <v>118</v>
      </c>
      <c r="E2914" t="s">
        <v>140</v>
      </c>
      <c r="F2914" t="s">
        <v>8522</v>
      </c>
      <c r="G2914" t="s">
        <v>166</v>
      </c>
      <c r="H2914" t="s">
        <v>61</v>
      </c>
      <c r="I2914" t="s">
        <v>129</v>
      </c>
      <c r="J2914" t="s">
        <v>130</v>
      </c>
      <c r="K2914" t="s">
        <v>131</v>
      </c>
      <c r="L2914" t="s">
        <v>8523</v>
      </c>
      <c r="M2914" t="s">
        <v>8524</v>
      </c>
      <c r="N2914">
        <v>2.4649999999999999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22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54.23</v>
      </c>
    </row>
    <row r="2915" spans="1:26" x14ac:dyDescent="0.3">
      <c r="A2915">
        <v>3020241</v>
      </c>
      <c r="B2915">
        <v>1</v>
      </c>
      <c r="C2915" t="s">
        <v>106</v>
      </c>
      <c r="D2915" t="s">
        <v>116</v>
      </c>
      <c r="E2915" t="s">
        <v>140</v>
      </c>
      <c r="F2915" t="s">
        <v>8525</v>
      </c>
      <c r="G2915" t="s">
        <v>166</v>
      </c>
      <c r="H2915" t="s">
        <v>61</v>
      </c>
      <c r="I2915" t="s">
        <v>129</v>
      </c>
      <c r="J2915" t="s">
        <v>130</v>
      </c>
      <c r="K2915" t="s">
        <v>131</v>
      </c>
      <c r="L2915" t="s">
        <v>8526</v>
      </c>
      <c r="M2915" t="s">
        <v>8324</v>
      </c>
      <c r="N2915">
        <v>1.9970000000000001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7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13.98</v>
      </c>
    </row>
    <row r="2916" spans="1:26" x14ac:dyDescent="0.3">
      <c r="A2916">
        <v>3018521</v>
      </c>
      <c r="B2916">
        <v>1</v>
      </c>
      <c r="C2916" t="s">
        <v>106</v>
      </c>
      <c r="D2916" t="s">
        <v>120</v>
      </c>
      <c r="E2916" t="s">
        <v>126</v>
      </c>
      <c r="F2916" t="s">
        <v>5104</v>
      </c>
      <c r="G2916" t="s">
        <v>128</v>
      </c>
      <c r="H2916" t="s">
        <v>58</v>
      </c>
      <c r="I2916" t="s">
        <v>129</v>
      </c>
      <c r="J2916" t="s">
        <v>130</v>
      </c>
      <c r="K2916" t="s">
        <v>131</v>
      </c>
      <c r="L2916" t="s">
        <v>8527</v>
      </c>
      <c r="M2916" t="s">
        <v>8528</v>
      </c>
      <c r="N2916">
        <v>0.60499999999999998</v>
      </c>
      <c r="O2916">
        <v>106</v>
      </c>
      <c r="P2916">
        <v>197</v>
      </c>
      <c r="Q2916">
        <v>0</v>
      </c>
      <c r="R2916">
        <v>0</v>
      </c>
      <c r="S2916">
        <v>0</v>
      </c>
      <c r="T2916">
        <v>0</v>
      </c>
      <c r="U2916">
        <v>64.16</v>
      </c>
      <c r="V2916">
        <v>119.24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3013594</v>
      </c>
      <c r="B2917">
        <v>1</v>
      </c>
      <c r="C2917" t="s">
        <v>106</v>
      </c>
      <c r="D2917" t="s">
        <v>117</v>
      </c>
      <c r="E2917" t="s">
        <v>126</v>
      </c>
      <c r="F2917" t="s">
        <v>8529</v>
      </c>
      <c r="G2917" t="s">
        <v>128</v>
      </c>
      <c r="H2917" t="s">
        <v>58</v>
      </c>
      <c r="I2917" t="s">
        <v>129</v>
      </c>
      <c r="J2917" t="s">
        <v>130</v>
      </c>
      <c r="K2917" t="s">
        <v>131</v>
      </c>
      <c r="L2917" t="s">
        <v>8530</v>
      </c>
      <c r="M2917" t="s">
        <v>8531</v>
      </c>
      <c r="N2917">
        <v>0.871</v>
      </c>
      <c r="O2917">
        <v>97</v>
      </c>
      <c r="P2917">
        <v>106</v>
      </c>
      <c r="Q2917">
        <v>0</v>
      </c>
      <c r="R2917">
        <v>0</v>
      </c>
      <c r="S2917">
        <v>0</v>
      </c>
      <c r="T2917">
        <v>0</v>
      </c>
      <c r="U2917">
        <v>84.45</v>
      </c>
      <c r="V2917">
        <v>92.29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3013625</v>
      </c>
      <c r="B2918">
        <v>1</v>
      </c>
      <c r="C2918" t="s">
        <v>106</v>
      </c>
      <c r="D2918" t="s">
        <v>121</v>
      </c>
      <c r="E2918" t="s">
        <v>145</v>
      </c>
      <c r="F2918" t="s">
        <v>8532</v>
      </c>
      <c r="G2918" t="s">
        <v>256</v>
      </c>
      <c r="H2918" t="s">
        <v>61</v>
      </c>
      <c r="I2918" t="s">
        <v>129</v>
      </c>
      <c r="J2918" t="s">
        <v>130</v>
      </c>
      <c r="K2918" t="s">
        <v>131</v>
      </c>
      <c r="L2918" t="s">
        <v>8533</v>
      </c>
      <c r="M2918" t="s">
        <v>8534</v>
      </c>
      <c r="N2918">
        <v>2.1520000000000001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2.15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3018899</v>
      </c>
      <c r="B2919">
        <v>1</v>
      </c>
      <c r="C2919" t="s">
        <v>75</v>
      </c>
      <c r="D2919" t="s">
        <v>82</v>
      </c>
      <c r="E2919" t="s">
        <v>145</v>
      </c>
      <c r="F2919" t="s">
        <v>8535</v>
      </c>
      <c r="G2919" t="s">
        <v>256</v>
      </c>
      <c r="H2919" t="s">
        <v>61</v>
      </c>
      <c r="I2919" t="s">
        <v>129</v>
      </c>
      <c r="J2919" t="s">
        <v>130</v>
      </c>
      <c r="K2919" t="s">
        <v>131</v>
      </c>
      <c r="L2919" t="s">
        <v>8536</v>
      </c>
      <c r="M2919" t="s">
        <v>8537</v>
      </c>
      <c r="N2919">
        <v>2.6120000000000001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2.61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3018839</v>
      </c>
      <c r="B2920">
        <v>1</v>
      </c>
      <c r="C2920" t="s">
        <v>106</v>
      </c>
      <c r="D2920" t="s">
        <v>117</v>
      </c>
      <c r="E2920" t="s">
        <v>126</v>
      </c>
      <c r="F2920" t="s">
        <v>8538</v>
      </c>
      <c r="G2920" t="s">
        <v>128</v>
      </c>
      <c r="H2920" t="s">
        <v>58</v>
      </c>
      <c r="I2920" t="s">
        <v>129</v>
      </c>
      <c r="J2920" t="s">
        <v>130</v>
      </c>
      <c r="K2920" t="s">
        <v>131</v>
      </c>
      <c r="L2920" t="s">
        <v>8539</v>
      </c>
      <c r="M2920" t="s">
        <v>8540</v>
      </c>
      <c r="N2920">
        <v>1.6639999999999999</v>
      </c>
      <c r="O2920">
        <v>4</v>
      </c>
      <c r="P2920">
        <v>1352</v>
      </c>
      <c r="Q2920">
        <v>0</v>
      </c>
      <c r="R2920">
        <v>0</v>
      </c>
      <c r="S2920">
        <v>0</v>
      </c>
      <c r="T2920">
        <v>0</v>
      </c>
      <c r="U2920">
        <v>6.66</v>
      </c>
      <c r="V2920">
        <v>2250.0500000000002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3013568</v>
      </c>
      <c r="B2921">
        <v>1</v>
      </c>
      <c r="C2921" t="s">
        <v>75</v>
      </c>
      <c r="D2921" t="s">
        <v>96</v>
      </c>
      <c r="E2921" t="s">
        <v>164</v>
      </c>
      <c r="F2921" t="s">
        <v>8541</v>
      </c>
      <c r="G2921" t="s">
        <v>185</v>
      </c>
      <c r="H2921" t="s">
        <v>61</v>
      </c>
      <c r="I2921" t="s">
        <v>129</v>
      </c>
      <c r="J2921" t="s">
        <v>130</v>
      </c>
      <c r="K2921" t="s">
        <v>131</v>
      </c>
      <c r="L2921" t="s">
        <v>8542</v>
      </c>
      <c r="M2921" t="s">
        <v>8543</v>
      </c>
      <c r="N2921">
        <v>2.6469999999999998</v>
      </c>
      <c r="O2921">
        <v>0</v>
      </c>
      <c r="P2921">
        <v>17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45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3013541</v>
      </c>
      <c r="B2922">
        <v>2</v>
      </c>
      <c r="C2922" t="s">
        <v>75</v>
      </c>
      <c r="D2922" t="s">
        <v>91</v>
      </c>
      <c r="E2922" t="s">
        <v>169</v>
      </c>
      <c r="F2922" t="s">
        <v>8544</v>
      </c>
      <c r="G2922" t="s">
        <v>147</v>
      </c>
      <c r="H2922" t="s">
        <v>61</v>
      </c>
      <c r="I2922" t="s">
        <v>129</v>
      </c>
      <c r="J2922" t="s">
        <v>130</v>
      </c>
      <c r="K2922" t="s">
        <v>131</v>
      </c>
      <c r="L2922" t="s">
        <v>8015</v>
      </c>
      <c r="M2922" t="s">
        <v>8545</v>
      </c>
      <c r="N2922">
        <v>0.71799999999999997</v>
      </c>
      <c r="O2922">
        <v>0</v>
      </c>
      <c r="P2922">
        <v>831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596.94000000000005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3014405</v>
      </c>
      <c r="B2923">
        <v>1</v>
      </c>
      <c r="C2923" t="s">
        <v>75</v>
      </c>
      <c r="D2923" t="s">
        <v>91</v>
      </c>
      <c r="E2923" t="s">
        <v>169</v>
      </c>
      <c r="F2923" t="s">
        <v>8546</v>
      </c>
      <c r="G2923" t="s">
        <v>161</v>
      </c>
      <c r="H2923" t="s">
        <v>61</v>
      </c>
      <c r="I2923" t="s">
        <v>129</v>
      </c>
      <c r="J2923" t="s">
        <v>130</v>
      </c>
      <c r="K2923" t="s">
        <v>131</v>
      </c>
      <c r="L2923" t="s">
        <v>8547</v>
      </c>
      <c r="M2923" t="s">
        <v>8548</v>
      </c>
      <c r="N2923">
        <v>0.39500000000000002</v>
      </c>
      <c r="O2923">
        <v>0</v>
      </c>
      <c r="P2923">
        <v>241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95.26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3018890</v>
      </c>
      <c r="B2924">
        <v>1</v>
      </c>
      <c r="C2924" t="s">
        <v>75</v>
      </c>
      <c r="D2924" t="s">
        <v>84</v>
      </c>
      <c r="E2924" t="s">
        <v>145</v>
      </c>
      <c r="F2924" t="s">
        <v>8549</v>
      </c>
      <c r="G2924" t="s">
        <v>256</v>
      </c>
      <c r="H2924" t="s">
        <v>61</v>
      </c>
      <c r="I2924" t="s">
        <v>129</v>
      </c>
      <c r="J2924" t="s">
        <v>130</v>
      </c>
      <c r="K2924" t="s">
        <v>131</v>
      </c>
      <c r="L2924" t="s">
        <v>8550</v>
      </c>
      <c r="M2924" t="s">
        <v>8551</v>
      </c>
      <c r="N2924">
        <v>1.641</v>
      </c>
      <c r="O2924">
        <v>0</v>
      </c>
      <c r="P2924">
        <v>11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18.05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3016897</v>
      </c>
      <c r="B2925">
        <v>1</v>
      </c>
      <c r="C2925" t="s">
        <v>75</v>
      </c>
      <c r="D2925" t="s">
        <v>81</v>
      </c>
      <c r="E2925" t="s">
        <v>169</v>
      </c>
      <c r="F2925" t="s">
        <v>8552</v>
      </c>
      <c r="G2925" t="s">
        <v>181</v>
      </c>
      <c r="H2925" t="s">
        <v>61</v>
      </c>
      <c r="I2925" t="s">
        <v>129</v>
      </c>
      <c r="J2925" t="s">
        <v>130</v>
      </c>
      <c r="K2925" t="s">
        <v>137</v>
      </c>
      <c r="L2925" t="s">
        <v>8553</v>
      </c>
      <c r="M2925" t="s">
        <v>8554</v>
      </c>
      <c r="N2925">
        <v>0.54600000000000004</v>
      </c>
      <c r="O2925">
        <v>0</v>
      </c>
      <c r="P2925">
        <v>255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139.12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3013861</v>
      </c>
      <c r="B2926">
        <v>1</v>
      </c>
      <c r="C2926" t="s">
        <v>75</v>
      </c>
      <c r="D2926" t="s">
        <v>77</v>
      </c>
      <c r="E2926" t="s">
        <v>145</v>
      </c>
      <c r="F2926" t="s">
        <v>8555</v>
      </c>
      <c r="G2926" t="s">
        <v>147</v>
      </c>
      <c r="H2926" t="s">
        <v>61</v>
      </c>
      <c r="I2926" t="s">
        <v>129</v>
      </c>
      <c r="J2926" t="s">
        <v>130</v>
      </c>
      <c r="K2926" t="s">
        <v>131</v>
      </c>
      <c r="L2926" t="s">
        <v>8556</v>
      </c>
      <c r="M2926" t="s">
        <v>8557</v>
      </c>
      <c r="N2926">
        <v>3.02</v>
      </c>
      <c r="O2926">
        <v>0</v>
      </c>
      <c r="P2926">
        <v>2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6.04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3013910</v>
      </c>
      <c r="B2927">
        <v>1</v>
      </c>
      <c r="C2927" t="s">
        <v>75</v>
      </c>
      <c r="D2927" t="s">
        <v>96</v>
      </c>
      <c r="E2927" t="s">
        <v>140</v>
      </c>
      <c r="F2927" t="s">
        <v>8558</v>
      </c>
      <c r="G2927" t="s">
        <v>142</v>
      </c>
      <c r="H2927" t="s">
        <v>61</v>
      </c>
      <c r="I2927" t="s">
        <v>129</v>
      </c>
      <c r="J2927" t="s">
        <v>130</v>
      </c>
      <c r="K2927" t="s">
        <v>131</v>
      </c>
      <c r="L2927" t="s">
        <v>8559</v>
      </c>
      <c r="M2927" t="s">
        <v>8560</v>
      </c>
      <c r="N2927">
        <v>3.85</v>
      </c>
      <c r="O2927">
        <v>0</v>
      </c>
      <c r="P2927">
        <v>117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450.48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3013569</v>
      </c>
      <c r="B2928">
        <v>1</v>
      </c>
      <c r="C2928" t="s">
        <v>75</v>
      </c>
      <c r="D2928" t="s">
        <v>95</v>
      </c>
      <c r="E2928" t="s">
        <v>145</v>
      </c>
      <c r="F2928" t="s">
        <v>4964</v>
      </c>
      <c r="G2928" t="s">
        <v>206</v>
      </c>
      <c r="H2928" t="s">
        <v>61</v>
      </c>
      <c r="I2928" t="s">
        <v>129</v>
      </c>
      <c r="J2928" t="s">
        <v>130</v>
      </c>
      <c r="K2928" t="s">
        <v>131</v>
      </c>
      <c r="L2928" t="s">
        <v>8561</v>
      </c>
      <c r="M2928" t="s">
        <v>8562</v>
      </c>
      <c r="N2928">
        <v>4.0650000000000004</v>
      </c>
      <c r="O2928">
        <v>0</v>
      </c>
      <c r="P2928">
        <v>12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48.78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3015435</v>
      </c>
      <c r="B2929">
        <v>1</v>
      </c>
      <c r="C2929" t="s">
        <v>75</v>
      </c>
      <c r="D2929" t="s">
        <v>99</v>
      </c>
      <c r="E2929" t="s">
        <v>221</v>
      </c>
      <c r="F2929" t="s">
        <v>8563</v>
      </c>
      <c r="G2929" t="s">
        <v>128</v>
      </c>
      <c r="H2929" t="s">
        <v>58</v>
      </c>
      <c r="I2929" t="s">
        <v>129</v>
      </c>
      <c r="J2929" t="s">
        <v>130</v>
      </c>
      <c r="K2929" t="s">
        <v>131</v>
      </c>
      <c r="L2929" t="s">
        <v>8444</v>
      </c>
      <c r="M2929" t="s">
        <v>8564</v>
      </c>
      <c r="N2929">
        <v>1.6439999999999999</v>
      </c>
      <c r="O2929">
        <v>5</v>
      </c>
      <c r="P2929">
        <v>2839</v>
      </c>
      <c r="Q2929">
        <v>0</v>
      </c>
      <c r="R2929">
        <v>0</v>
      </c>
      <c r="S2929">
        <v>0</v>
      </c>
      <c r="T2929">
        <v>0</v>
      </c>
      <c r="U2929">
        <v>8.2200000000000006</v>
      </c>
      <c r="V2929">
        <v>4667.79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3018827</v>
      </c>
      <c r="B2930">
        <v>1</v>
      </c>
      <c r="C2930" t="s">
        <v>75</v>
      </c>
      <c r="D2930" t="s">
        <v>102</v>
      </c>
      <c r="E2930" t="s">
        <v>145</v>
      </c>
      <c r="F2930" t="s">
        <v>8565</v>
      </c>
      <c r="G2930" t="s">
        <v>256</v>
      </c>
      <c r="H2930" t="s">
        <v>61</v>
      </c>
      <c r="I2930" t="s">
        <v>129</v>
      </c>
      <c r="J2930" t="s">
        <v>130</v>
      </c>
      <c r="K2930" t="s">
        <v>131</v>
      </c>
      <c r="L2930" t="s">
        <v>8566</v>
      </c>
      <c r="M2930" t="s">
        <v>8567</v>
      </c>
      <c r="N2930">
        <v>1.9330000000000001</v>
      </c>
      <c r="O2930">
        <v>0</v>
      </c>
      <c r="P2930">
        <v>9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17.39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3016059</v>
      </c>
      <c r="B2931">
        <v>1</v>
      </c>
      <c r="C2931" t="s">
        <v>75</v>
      </c>
      <c r="D2931" t="s">
        <v>78</v>
      </c>
      <c r="E2931" t="s">
        <v>153</v>
      </c>
      <c r="F2931" t="s">
        <v>8568</v>
      </c>
      <c r="G2931" t="s">
        <v>2444</v>
      </c>
      <c r="H2931" t="s">
        <v>58</v>
      </c>
      <c r="I2931" t="s">
        <v>129</v>
      </c>
      <c r="J2931" t="s">
        <v>130</v>
      </c>
      <c r="K2931" t="s">
        <v>131</v>
      </c>
      <c r="L2931" t="s">
        <v>8569</v>
      </c>
      <c r="M2931" t="s">
        <v>8570</v>
      </c>
      <c r="N2931">
        <v>1.5629999999999999</v>
      </c>
      <c r="O2931">
        <v>1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1.56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3013682</v>
      </c>
      <c r="B2932">
        <v>1</v>
      </c>
      <c r="C2932" t="s">
        <v>75</v>
      </c>
      <c r="D2932" t="s">
        <v>102</v>
      </c>
      <c r="E2932" t="s">
        <v>126</v>
      </c>
      <c r="F2932" t="s">
        <v>8571</v>
      </c>
      <c r="G2932" t="s">
        <v>128</v>
      </c>
      <c r="H2932" t="s">
        <v>58</v>
      </c>
      <c r="I2932" t="s">
        <v>129</v>
      </c>
      <c r="J2932" t="s">
        <v>130</v>
      </c>
      <c r="K2932" t="s">
        <v>131</v>
      </c>
      <c r="L2932" t="s">
        <v>8572</v>
      </c>
      <c r="M2932" t="s">
        <v>8573</v>
      </c>
      <c r="N2932">
        <v>0.248</v>
      </c>
      <c r="O2932">
        <v>0</v>
      </c>
      <c r="P2932">
        <v>0</v>
      </c>
      <c r="Q2932">
        <v>0</v>
      </c>
      <c r="R2932">
        <v>0</v>
      </c>
      <c r="S2932">
        <v>99</v>
      </c>
      <c r="T2932">
        <v>733</v>
      </c>
      <c r="U2932">
        <v>0</v>
      </c>
      <c r="V2932">
        <v>0</v>
      </c>
      <c r="W2932">
        <v>0</v>
      </c>
      <c r="X2932">
        <v>0</v>
      </c>
      <c r="Y2932">
        <v>24.56</v>
      </c>
      <c r="Z2932">
        <v>181.82</v>
      </c>
    </row>
    <row r="2933" spans="1:26" x14ac:dyDescent="0.3">
      <c r="A2933">
        <v>3013283</v>
      </c>
      <c r="B2933">
        <v>1</v>
      </c>
      <c r="C2933" t="s">
        <v>75</v>
      </c>
      <c r="D2933" t="s">
        <v>104</v>
      </c>
      <c r="E2933" t="s">
        <v>169</v>
      </c>
      <c r="F2933" t="s">
        <v>8574</v>
      </c>
      <c r="G2933" t="s">
        <v>161</v>
      </c>
      <c r="H2933" t="s">
        <v>61</v>
      </c>
      <c r="I2933" t="s">
        <v>129</v>
      </c>
      <c r="J2933" t="s">
        <v>130</v>
      </c>
      <c r="K2933" t="s">
        <v>131</v>
      </c>
      <c r="L2933" t="s">
        <v>8575</v>
      </c>
      <c r="M2933" t="s">
        <v>8576</v>
      </c>
      <c r="N2933">
        <v>7.9130000000000003</v>
      </c>
      <c r="O2933">
        <v>0</v>
      </c>
      <c r="P2933">
        <v>227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1796.31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3013548</v>
      </c>
      <c r="B2934">
        <v>1</v>
      </c>
      <c r="C2934" t="s">
        <v>75</v>
      </c>
      <c r="D2934" t="s">
        <v>96</v>
      </c>
      <c r="E2934" t="s">
        <v>145</v>
      </c>
      <c r="F2934" t="s">
        <v>8577</v>
      </c>
      <c r="G2934" t="s">
        <v>256</v>
      </c>
      <c r="H2934" t="s">
        <v>61</v>
      </c>
      <c r="I2934" t="s">
        <v>129</v>
      </c>
      <c r="J2934" t="s">
        <v>130</v>
      </c>
      <c r="K2934" t="s">
        <v>131</v>
      </c>
      <c r="L2934" t="s">
        <v>8578</v>
      </c>
      <c r="M2934" t="s">
        <v>8579</v>
      </c>
      <c r="N2934">
        <v>0.91900000000000004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0.92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3014364</v>
      </c>
      <c r="B2935">
        <v>1</v>
      </c>
      <c r="C2935" t="s">
        <v>75</v>
      </c>
      <c r="D2935" t="s">
        <v>103</v>
      </c>
      <c r="E2935" t="s">
        <v>140</v>
      </c>
      <c r="F2935" t="s">
        <v>8580</v>
      </c>
      <c r="G2935" t="s">
        <v>142</v>
      </c>
      <c r="H2935" t="s">
        <v>61</v>
      </c>
      <c r="I2935" t="s">
        <v>129</v>
      </c>
      <c r="J2935" t="s">
        <v>130</v>
      </c>
      <c r="K2935" t="s">
        <v>131</v>
      </c>
      <c r="L2935" t="s">
        <v>8581</v>
      </c>
      <c r="M2935" t="s">
        <v>8582</v>
      </c>
      <c r="N2935">
        <v>0.748</v>
      </c>
      <c r="O2935">
        <v>0</v>
      </c>
      <c r="P2935">
        <v>19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14.22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3017249</v>
      </c>
      <c r="B2936">
        <v>1</v>
      </c>
      <c r="C2936" t="s">
        <v>75</v>
      </c>
      <c r="D2936" t="s">
        <v>97</v>
      </c>
      <c r="E2936" t="s">
        <v>145</v>
      </c>
      <c r="F2936" t="s">
        <v>8583</v>
      </c>
      <c r="G2936" t="s">
        <v>206</v>
      </c>
      <c r="H2936" t="s">
        <v>61</v>
      </c>
      <c r="I2936" t="s">
        <v>129</v>
      </c>
      <c r="J2936" t="s">
        <v>130</v>
      </c>
      <c r="K2936" t="s">
        <v>131</v>
      </c>
      <c r="L2936" t="s">
        <v>8584</v>
      </c>
      <c r="M2936" t="s">
        <v>8585</v>
      </c>
      <c r="N2936">
        <v>1.494</v>
      </c>
      <c r="O2936">
        <v>0</v>
      </c>
      <c r="P2936">
        <v>3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4.4800000000000004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3013916</v>
      </c>
      <c r="B2937">
        <v>1</v>
      </c>
      <c r="C2937" t="s">
        <v>75</v>
      </c>
      <c r="D2937" t="s">
        <v>79</v>
      </c>
      <c r="E2937" t="s">
        <v>169</v>
      </c>
      <c r="F2937" t="s">
        <v>8586</v>
      </c>
      <c r="G2937" t="s">
        <v>171</v>
      </c>
      <c r="H2937" t="s">
        <v>61</v>
      </c>
      <c r="I2937" t="s">
        <v>129</v>
      </c>
      <c r="J2937" t="s">
        <v>130</v>
      </c>
      <c r="K2937" t="s">
        <v>131</v>
      </c>
      <c r="L2937" t="s">
        <v>8587</v>
      </c>
      <c r="M2937" t="s">
        <v>8588</v>
      </c>
      <c r="N2937">
        <v>2.9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78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226.23</v>
      </c>
    </row>
    <row r="2938" spans="1:26" x14ac:dyDescent="0.3">
      <c r="A2938">
        <v>3014390</v>
      </c>
      <c r="B2938">
        <v>1</v>
      </c>
      <c r="C2938" t="s">
        <v>75</v>
      </c>
      <c r="D2938" t="s">
        <v>90</v>
      </c>
      <c r="E2938" t="s">
        <v>140</v>
      </c>
      <c r="F2938" t="s">
        <v>8589</v>
      </c>
      <c r="G2938" t="s">
        <v>142</v>
      </c>
      <c r="H2938" t="s">
        <v>61</v>
      </c>
      <c r="I2938" t="s">
        <v>129</v>
      </c>
      <c r="J2938" t="s">
        <v>130</v>
      </c>
      <c r="K2938" t="s">
        <v>131</v>
      </c>
      <c r="L2938" t="s">
        <v>8590</v>
      </c>
      <c r="M2938" t="s">
        <v>8591</v>
      </c>
      <c r="N2938">
        <v>6.8259999999999996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8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54.61</v>
      </c>
    </row>
    <row r="2939" spans="1:26" x14ac:dyDescent="0.3">
      <c r="A2939">
        <v>3011507</v>
      </c>
      <c r="B2939">
        <v>1</v>
      </c>
      <c r="C2939" t="s">
        <v>106</v>
      </c>
      <c r="D2939" t="s">
        <v>114</v>
      </c>
      <c r="E2939" t="s">
        <v>153</v>
      </c>
      <c r="F2939" t="s">
        <v>8592</v>
      </c>
      <c r="G2939" t="s">
        <v>192</v>
      </c>
      <c r="H2939" t="s">
        <v>58</v>
      </c>
      <c r="I2939" t="s">
        <v>129</v>
      </c>
      <c r="J2939" t="s">
        <v>130</v>
      </c>
      <c r="K2939" t="s">
        <v>137</v>
      </c>
      <c r="L2939" t="s">
        <v>8593</v>
      </c>
      <c r="M2939" t="s">
        <v>8594</v>
      </c>
      <c r="N2939">
        <v>7.4340000000000002</v>
      </c>
      <c r="O2939">
        <v>0</v>
      </c>
      <c r="P2939">
        <v>0</v>
      </c>
      <c r="Q2939">
        <v>1</v>
      </c>
      <c r="R2939">
        <v>667</v>
      </c>
      <c r="S2939">
        <v>0</v>
      </c>
      <c r="T2939">
        <v>0</v>
      </c>
      <c r="U2939">
        <v>0</v>
      </c>
      <c r="V2939">
        <v>0</v>
      </c>
      <c r="W2939">
        <v>7.43</v>
      </c>
      <c r="X2939">
        <v>4958.25</v>
      </c>
      <c r="Y2939">
        <v>0</v>
      </c>
      <c r="Z2939">
        <v>0</v>
      </c>
    </row>
    <row r="2940" spans="1:26" x14ac:dyDescent="0.3">
      <c r="A2940">
        <v>3013567</v>
      </c>
      <c r="B2940">
        <v>1</v>
      </c>
      <c r="C2940" t="s">
        <v>75</v>
      </c>
      <c r="D2940" t="s">
        <v>79</v>
      </c>
      <c r="E2940" t="s">
        <v>140</v>
      </c>
      <c r="F2940" t="s">
        <v>8595</v>
      </c>
      <c r="G2940" t="s">
        <v>161</v>
      </c>
      <c r="H2940" t="s">
        <v>61</v>
      </c>
      <c r="I2940" t="s">
        <v>129</v>
      </c>
      <c r="J2940" t="s">
        <v>130</v>
      </c>
      <c r="K2940" t="s">
        <v>131</v>
      </c>
      <c r="L2940" t="s">
        <v>8596</v>
      </c>
      <c r="M2940" t="s">
        <v>8597</v>
      </c>
      <c r="N2940">
        <v>0.94499999999999995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16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15.12</v>
      </c>
    </row>
    <row r="2941" spans="1:26" x14ac:dyDescent="0.3">
      <c r="A2941">
        <v>3008330</v>
      </c>
      <c r="B2941">
        <v>1</v>
      </c>
      <c r="C2941" t="s">
        <v>106</v>
      </c>
      <c r="D2941" t="s">
        <v>115</v>
      </c>
      <c r="E2941" t="s">
        <v>126</v>
      </c>
      <c r="F2941" t="s">
        <v>8598</v>
      </c>
      <c r="G2941" t="s">
        <v>192</v>
      </c>
      <c r="H2941" t="s">
        <v>58</v>
      </c>
      <c r="I2941" t="s">
        <v>129</v>
      </c>
      <c r="J2941" t="s">
        <v>130</v>
      </c>
      <c r="K2941" t="s">
        <v>137</v>
      </c>
      <c r="L2941" t="s">
        <v>8599</v>
      </c>
      <c r="M2941" t="s">
        <v>8600</v>
      </c>
      <c r="N2941">
        <v>5.093</v>
      </c>
      <c r="O2941">
        <v>122</v>
      </c>
      <c r="P2941">
        <v>319</v>
      </c>
      <c r="Q2941">
        <v>0</v>
      </c>
      <c r="R2941">
        <v>0</v>
      </c>
      <c r="S2941">
        <v>0</v>
      </c>
      <c r="T2941">
        <v>0</v>
      </c>
      <c r="U2941">
        <v>621.35</v>
      </c>
      <c r="V2941">
        <v>1624.68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3018947</v>
      </c>
      <c r="B2942">
        <v>1</v>
      </c>
      <c r="C2942" t="s">
        <v>75</v>
      </c>
      <c r="D2942" t="s">
        <v>97</v>
      </c>
      <c r="E2942" t="s">
        <v>140</v>
      </c>
      <c r="F2942" t="s">
        <v>8601</v>
      </c>
      <c r="G2942" t="s">
        <v>142</v>
      </c>
      <c r="H2942" t="s">
        <v>61</v>
      </c>
      <c r="I2942" t="s">
        <v>129</v>
      </c>
      <c r="J2942" t="s">
        <v>130</v>
      </c>
      <c r="K2942" t="s">
        <v>131</v>
      </c>
      <c r="L2942" t="s">
        <v>8602</v>
      </c>
      <c r="M2942" t="s">
        <v>8603</v>
      </c>
      <c r="N2942">
        <v>0.84499999999999997</v>
      </c>
      <c r="O2942">
        <v>0</v>
      </c>
      <c r="P2942">
        <v>274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231.45</v>
      </c>
      <c r="W2942">
        <v>0</v>
      </c>
      <c r="X2942">
        <v>0</v>
      </c>
      <c r="Y2942">
        <v>0</v>
      </c>
      <c r="Z2942">
        <v>0</v>
      </c>
    </row>
    <row r="2943" spans="1:26" x14ac:dyDescent="0.3">
      <c r="A2943">
        <v>3013708</v>
      </c>
      <c r="B2943">
        <v>1</v>
      </c>
      <c r="C2943" t="s">
        <v>106</v>
      </c>
      <c r="D2943" t="s">
        <v>122</v>
      </c>
      <c r="E2943" t="s">
        <v>145</v>
      </c>
      <c r="F2943" t="s">
        <v>8604</v>
      </c>
      <c r="G2943" t="s">
        <v>147</v>
      </c>
      <c r="H2943" t="s">
        <v>61</v>
      </c>
      <c r="I2943" t="s">
        <v>129</v>
      </c>
      <c r="J2943" t="s">
        <v>130</v>
      </c>
      <c r="K2943" t="s">
        <v>131</v>
      </c>
      <c r="L2943" t="s">
        <v>8605</v>
      </c>
      <c r="M2943" t="s">
        <v>8606</v>
      </c>
      <c r="N2943">
        <v>1.4730000000000001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1.47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3013559</v>
      </c>
      <c r="B2944">
        <v>1</v>
      </c>
      <c r="C2944" t="s">
        <v>75</v>
      </c>
      <c r="D2944" t="s">
        <v>94</v>
      </c>
      <c r="E2944" t="s">
        <v>169</v>
      </c>
      <c r="F2944" t="s">
        <v>8607</v>
      </c>
      <c r="G2944" t="s">
        <v>161</v>
      </c>
      <c r="H2944" t="s">
        <v>61</v>
      </c>
      <c r="I2944" t="s">
        <v>129</v>
      </c>
      <c r="J2944" t="s">
        <v>130</v>
      </c>
      <c r="K2944" t="s">
        <v>131</v>
      </c>
      <c r="L2944" t="s">
        <v>8608</v>
      </c>
      <c r="M2944" t="s">
        <v>8609</v>
      </c>
      <c r="N2944">
        <v>0.28199999999999997</v>
      </c>
      <c r="O2944">
        <v>0</v>
      </c>
      <c r="P2944">
        <v>0</v>
      </c>
      <c r="Q2944">
        <v>0</v>
      </c>
      <c r="R2944">
        <v>86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24.22</v>
      </c>
      <c r="Y2944">
        <v>0</v>
      </c>
      <c r="Z2944">
        <v>0</v>
      </c>
    </row>
    <row r="2945" spans="1:26" x14ac:dyDescent="0.3">
      <c r="A2945">
        <v>3018868</v>
      </c>
      <c r="B2945">
        <v>1</v>
      </c>
      <c r="C2945" t="s">
        <v>106</v>
      </c>
      <c r="D2945" t="s">
        <v>111</v>
      </c>
      <c r="E2945" t="s">
        <v>153</v>
      </c>
      <c r="F2945" t="s">
        <v>8610</v>
      </c>
      <c r="G2945" t="s">
        <v>196</v>
      </c>
      <c r="H2945" t="s">
        <v>58</v>
      </c>
      <c r="I2945" t="s">
        <v>129</v>
      </c>
      <c r="J2945" t="s">
        <v>130</v>
      </c>
      <c r="K2945" t="s">
        <v>131</v>
      </c>
      <c r="L2945" t="s">
        <v>8611</v>
      </c>
      <c r="M2945" t="s">
        <v>8612</v>
      </c>
      <c r="N2945">
        <v>1.28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38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48.62</v>
      </c>
    </row>
    <row r="2946" spans="1:26" x14ac:dyDescent="0.3">
      <c r="A2946">
        <v>3017728</v>
      </c>
      <c r="B2946">
        <v>1</v>
      </c>
      <c r="C2946" t="s">
        <v>106</v>
      </c>
      <c r="D2946" t="s">
        <v>118</v>
      </c>
      <c r="E2946" t="s">
        <v>153</v>
      </c>
      <c r="F2946" t="s">
        <v>8613</v>
      </c>
      <c r="G2946" t="s">
        <v>746</v>
      </c>
      <c r="H2946" t="s">
        <v>58</v>
      </c>
      <c r="I2946" t="s">
        <v>129</v>
      </c>
      <c r="J2946" t="s">
        <v>130</v>
      </c>
      <c r="K2946" t="s">
        <v>131</v>
      </c>
      <c r="L2946" t="s">
        <v>8614</v>
      </c>
      <c r="M2946" t="s">
        <v>8615</v>
      </c>
      <c r="N2946">
        <v>0.56200000000000006</v>
      </c>
      <c r="O2946">
        <v>0</v>
      </c>
      <c r="P2946">
        <v>0</v>
      </c>
      <c r="Q2946">
        <v>1</v>
      </c>
      <c r="R2946">
        <v>59</v>
      </c>
      <c r="S2946">
        <v>0</v>
      </c>
      <c r="T2946">
        <v>0</v>
      </c>
      <c r="U2946">
        <v>0</v>
      </c>
      <c r="V2946">
        <v>0</v>
      </c>
      <c r="W2946">
        <v>0.56000000000000005</v>
      </c>
      <c r="X2946">
        <v>33.19</v>
      </c>
      <c r="Y2946">
        <v>0</v>
      </c>
      <c r="Z2946">
        <v>0</v>
      </c>
    </row>
    <row r="2947" spans="1:26" x14ac:dyDescent="0.3">
      <c r="A2947">
        <v>3017533</v>
      </c>
      <c r="B2947">
        <v>1</v>
      </c>
      <c r="C2947" t="s">
        <v>106</v>
      </c>
      <c r="D2947" t="s">
        <v>112</v>
      </c>
      <c r="E2947" t="s">
        <v>140</v>
      </c>
      <c r="F2947" t="s">
        <v>8616</v>
      </c>
      <c r="G2947" t="s">
        <v>161</v>
      </c>
      <c r="H2947" t="s">
        <v>61</v>
      </c>
      <c r="I2947" t="s">
        <v>129</v>
      </c>
      <c r="J2947" t="s">
        <v>130</v>
      </c>
      <c r="K2947" t="s">
        <v>131</v>
      </c>
      <c r="L2947" t="s">
        <v>8617</v>
      </c>
      <c r="M2947" t="s">
        <v>8618</v>
      </c>
      <c r="N2947">
        <v>0.93300000000000005</v>
      </c>
      <c r="O2947">
        <v>0</v>
      </c>
      <c r="P2947">
        <v>0</v>
      </c>
      <c r="Q2947">
        <v>0</v>
      </c>
      <c r="R2947">
        <v>40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37.31</v>
      </c>
      <c r="Y2947">
        <v>0</v>
      </c>
      <c r="Z2947">
        <v>0</v>
      </c>
    </row>
    <row r="2948" spans="1:26" x14ac:dyDescent="0.3">
      <c r="A2948">
        <v>3018562</v>
      </c>
      <c r="B2948">
        <v>1</v>
      </c>
      <c r="C2948" t="s">
        <v>75</v>
      </c>
      <c r="D2948" t="s">
        <v>103</v>
      </c>
      <c r="E2948" t="s">
        <v>140</v>
      </c>
      <c r="F2948" t="s">
        <v>8619</v>
      </c>
      <c r="G2948" t="s">
        <v>161</v>
      </c>
      <c r="H2948" t="s">
        <v>61</v>
      </c>
      <c r="I2948" t="s">
        <v>129</v>
      </c>
      <c r="J2948" t="s">
        <v>130</v>
      </c>
      <c r="K2948" t="s">
        <v>131</v>
      </c>
      <c r="L2948" t="s">
        <v>8620</v>
      </c>
      <c r="M2948" t="s">
        <v>8621</v>
      </c>
      <c r="N2948">
        <v>1.1080000000000001</v>
      </c>
      <c r="O2948">
        <v>0</v>
      </c>
      <c r="P2948">
        <v>90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99.68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3013689</v>
      </c>
      <c r="B2949">
        <v>1</v>
      </c>
      <c r="C2949" t="s">
        <v>106</v>
      </c>
      <c r="D2949" t="s">
        <v>109</v>
      </c>
      <c r="E2949" t="s">
        <v>153</v>
      </c>
      <c r="F2949" t="s">
        <v>8622</v>
      </c>
      <c r="G2949" t="s">
        <v>352</v>
      </c>
      <c r="H2949" t="s">
        <v>58</v>
      </c>
      <c r="I2949" t="s">
        <v>129</v>
      </c>
      <c r="J2949" t="s">
        <v>130</v>
      </c>
      <c r="K2949" t="s">
        <v>131</v>
      </c>
      <c r="L2949" t="s">
        <v>8623</v>
      </c>
      <c r="M2949" t="s">
        <v>8624</v>
      </c>
      <c r="N2949">
        <v>4.1289999999999996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35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144.5</v>
      </c>
    </row>
    <row r="2950" spans="1:26" x14ac:dyDescent="0.3">
      <c r="A2950">
        <v>3019313</v>
      </c>
      <c r="B2950">
        <v>1</v>
      </c>
      <c r="C2950" t="s">
        <v>106</v>
      </c>
      <c r="D2950" t="s">
        <v>117</v>
      </c>
      <c r="E2950" t="s">
        <v>140</v>
      </c>
      <c r="F2950" t="s">
        <v>8625</v>
      </c>
      <c r="G2950" t="s">
        <v>142</v>
      </c>
      <c r="H2950" t="s">
        <v>61</v>
      </c>
      <c r="I2950" t="s">
        <v>129</v>
      </c>
      <c r="J2950" t="s">
        <v>130</v>
      </c>
      <c r="K2950" t="s">
        <v>131</v>
      </c>
      <c r="L2950" t="s">
        <v>8626</v>
      </c>
      <c r="M2950" t="s">
        <v>8627</v>
      </c>
      <c r="N2950">
        <v>0.98699999999999999</v>
      </c>
      <c r="O2950">
        <v>0</v>
      </c>
      <c r="P2950">
        <v>14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13.82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3018557</v>
      </c>
      <c r="B2951">
        <v>1</v>
      </c>
      <c r="C2951" t="s">
        <v>106</v>
      </c>
      <c r="D2951" t="s">
        <v>121</v>
      </c>
      <c r="E2951" t="s">
        <v>126</v>
      </c>
      <c r="F2951" t="s">
        <v>8628</v>
      </c>
      <c r="G2951" t="s">
        <v>128</v>
      </c>
      <c r="H2951" t="s">
        <v>58</v>
      </c>
      <c r="I2951" t="s">
        <v>129</v>
      </c>
      <c r="J2951" t="s">
        <v>130</v>
      </c>
      <c r="K2951" t="s">
        <v>131</v>
      </c>
      <c r="L2951" t="s">
        <v>8629</v>
      </c>
      <c r="M2951" t="s">
        <v>8630</v>
      </c>
      <c r="N2951">
        <v>1.1299999999999999</v>
      </c>
      <c r="O2951">
        <v>340</v>
      </c>
      <c r="P2951">
        <v>994</v>
      </c>
      <c r="Q2951">
        <v>0</v>
      </c>
      <c r="R2951">
        <v>0</v>
      </c>
      <c r="S2951">
        <v>0</v>
      </c>
      <c r="T2951">
        <v>0</v>
      </c>
      <c r="U2951">
        <v>384.23</v>
      </c>
      <c r="V2951">
        <v>1123.3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3013650</v>
      </c>
      <c r="B2952">
        <v>1</v>
      </c>
      <c r="C2952" t="s">
        <v>106</v>
      </c>
      <c r="D2952" t="s">
        <v>120</v>
      </c>
      <c r="E2952" t="s">
        <v>169</v>
      </c>
      <c r="F2952" t="s">
        <v>8631</v>
      </c>
      <c r="G2952" t="s">
        <v>161</v>
      </c>
      <c r="H2952" t="s">
        <v>61</v>
      </c>
      <c r="I2952" t="s">
        <v>129</v>
      </c>
      <c r="J2952" t="s">
        <v>130</v>
      </c>
      <c r="K2952" t="s">
        <v>131</v>
      </c>
      <c r="L2952" t="s">
        <v>8632</v>
      </c>
      <c r="M2952" t="s">
        <v>8633</v>
      </c>
      <c r="N2952">
        <v>1.177</v>
      </c>
      <c r="O2952">
        <v>0</v>
      </c>
      <c r="P2952">
        <v>101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118.84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3015447</v>
      </c>
      <c r="B2953">
        <v>1</v>
      </c>
      <c r="C2953" t="s">
        <v>75</v>
      </c>
      <c r="D2953" t="s">
        <v>95</v>
      </c>
      <c r="E2953" t="s">
        <v>140</v>
      </c>
      <c r="F2953" t="s">
        <v>7973</v>
      </c>
      <c r="G2953" t="s">
        <v>142</v>
      </c>
      <c r="H2953" t="s">
        <v>61</v>
      </c>
      <c r="I2953" t="s">
        <v>129</v>
      </c>
      <c r="J2953" t="s">
        <v>130</v>
      </c>
      <c r="K2953" t="s">
        <v>131</v>
      </c>
      <c r="L2953" t="s">
        <v>8634</v>
      </c>
      <c r="M2953" t="s">
        <v>8635</v>
      </c>
      <c r="N2953">
        <v>0.754</v>
      </c>
      <c r="O2953">
        <v>0</v>
      </c>
      <c r="P2953">
        <v>89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67.09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3012888</v>
      </c>
      <c r="B2954">
        <v>1</v>
      </c>
      <c r="C2954" t="s">
        <v>75</v>
      </c>
      <c r="D2954" t="s">
        <v>97</v>
      </c>
      <c r="E2954" t="s">
        <v>153</v>
      </c>
      <c r="F2954" t="s">
        <v>8636</v>
      </c>
      <c r="G2954" t="s">
        <v>192</v>
      </c>
      <c r="H2954" t="s">
        <v>58</v>
      </c>
      <c r="I2954" t="s">
        <v>129</v>
      </c>
      <c r="J2954" t="s">
        <v>130</v>
      </c>
      <c r="K2954" t="s">
        <v>137</v>
      </c>
      <c r="L2954" t="s">
        <v>8637</v>
      </c>
      <c r="M2954" t="s">
        <v>8638</v>
      </c>
      <c r="N2954">
        <v>7.7889999999999997</v>
      </c>
      <c r="O2954">
        <v>0</v>
      </c>
      <c r="P2954">
        <v>547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4260.37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3018932</v>
      </c>
      <c r="B2955">
        <v>1</v>
      </c>
      <c r="C2955" t="s">
        <v>106</v>
      </c>
      <c r="D2955" t="s">
        <v>112</v>
      </c>
      <c r="E2955" t="s">
        <v>140</v>
      </c>
      <c r="F2955" t="s">
        <v>8639</v>
      </c>
      <c r="G2955" t="s">
        <v>142</v>
      </c>
      <c r="H2955" t="s">
        <v>61</v>
      </c>
      <c r="I2955" t="s">
        <v>129</v>
      </c>
      <c r="J2955" t="s">
        <v>130</v>
      </c>
      <c r="K2955" t="s">
        <v>131</v>
      </c>
      <c r="L2955" t="s">
        <v>8640</v>
      </c>
      <c r="M2955" t="s">
        <v>8641</v>
      </c>
      <c r="N2955">
        <v>1.5669999999999999</v>
      </c>
      <c r="O2955">
        <v>0</v>
      </c>
      <c r="P2955">
        <v>0</v>
      </c>
      <c r="Q2955">
        <v>0</v>
      </c>
      <c r="R2955">
        <v>9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14.1</v>
      </c>
      <c r="Y2955">
        <v>0</v>
      </c>
      <c r="Z2955">
        <v>0</v>
      </c>
    </row>
    <row r="2956" spans="1:26" x14ac:dyDescent="0.3">
      <c r="A2956">
        <v>3008199</v>
      </c>
      <c r="B2956">
        <v>1</v>
      </c>
      <c r="C2956" t="s">
        <v>75</v>
      </c>
      <c r="D2956" t="s">
        <v>99</v>
      </c>
      <c r="E2956" t="s">
        <v>169</v>
      </c>
      <c r="F2956" t="s">
        <v>8642</v>
      </c>
      <c r="G2956" t="s">
        <v>171</v>
      </c>
      <c r="H2956" t="s">
        <v>61</v>
      </c>
      <c r="I2956" t="s">
        <v>129</v>
      </c>
      <c r="J2956" t="s">
        <v>130</v>
      </c>
      <c r="K2956" t="s">
        <v>131</v>
      </c>
      <c r="L2956" t="s">
        <v>8643</v>
      </c>
      <c r="M2956" t="s">
        <v>8644</v>
      </c>
      <c r="N2956">
        <v>1.1459999999999999</v>
      </c>
      <c r="O2956">
        <v>0</v>
      </c>
      <c r="P2956">
        <v>0</v>
      </c>
      <c r="Q2956">
        <v>0</v>
      </c>
      <c r="R2956">
        <v>22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25.22</v>
      </c>
      <c r="Y2956">
        <v>0</v>
      </c>
      <c r="Z2956">
        <v>0</v>
      </c>
    </row>
    <row r="2957" spans="1:26" x14ac:dyDescent="0.3">
      <c r="A2957">
        <v>3009724</v>
      </c>
      <c r="B2957">
        <v>1</v>
      </c>
      <c r="C2957" t="s">
        <v>75</v>
      </c>
      <c r="D2957" t="s">
        <v>92</v>
      </c>
      <c r="E2957" t="s">
        <v>169</v>
      </c>
      <c r="F2957" t="s">
        <v>6209</v>
      </c>
      <c r="G2957" t="s">
        <v>166</v>
      </c>
      <c r="H2957" t="s">
        <v>61</v>
      </c>
      <c r="I2957" t="s">
        <v>129</v>
      </c>
      <c r="J2957" t="s">
        <v>130</v>
      </c>
      <c r="K2957" t="s">
        <v>131</v>
      </c>
      <c r="L2957" t="s">
        <v>8645</v>
      </c>
      <c r="M2957" t="s">
        <v>8646</v>
      </c>
      <c r="N2957">
        <v>5.2510000000000003</v>
      </c>
      <c r="O2957">
        <v>0</v>
      </c>
      <c r="P2957">
        <v>141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740.37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3018857</v>
      </c>
      <c r="B2958">
        <v>1</v>
      </c>
      <c r="C2958" t="s">
        <v>75</v>
      </c>
      <c r="D2958" t="s">
        <v>78</v>
      </c>
      <c r="E2958" t="s">
        <v>145</v>
      </c>
      <c r="F2958" t="s">
        <v>8647</v>
      </c>
      <c r="G2958" t="s">
        <v>256</v>
      </c>
      <c r="H2958" t="s">
        <v>61</v>
      </c>
      <c r="I2958" t="s">
        <v>129</v>
      </c>
      <c r="J2958" t="s">
        <v>130</v>
      </c>
      <c r="K2958" t="s">
        <v>131</v>
      </c>
      <c r="L2958" t="s">
        <v>8648</v>
      </c>
      <c r="M2958" t="s">
        <v>8341</v>
      </c>
      <c r="N2958">
        <v>0.71299999999999997</v>
      </c>
      <c r="O2958">
        <v>0</v>
      </c>
      <c r="P2958">
        <v>21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14.97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3018919</v>
      </c>
      <c r="B2959">
        <v>1</v>
      </c>
      <c r="C2959" t="s">
        <v>106</v>
      </c>
      <c r="D2959" t="s">
        <v>111</v>
      </c>
      <c r="E2959" t="s">
        <v>126</v>
      </c>
      <c r="F2959" t="s">
        <v>8649</v>
      </c>
      <c r="G2959" t="s">
        <v>128</v>
      </c>
      <c r="H2959" t="s">
        <v>58</v>
      </c>
      <c r="I2959" t="s">
        <v>129</v>
      </c>
      <c r="J2959" t="s">
        <v>130</v>
      </c>
      <c r="K2959" t="s">
        <v>131</v>
      </c>
      <c r="L2959" t="s">
        <v>8650</v>
      </c>
      <c r="M2959" t="s">
        <v>8651</v>
      </c>
      <c r="N2959">
        <v>0.47399999999999998</v>
      </c>
      <c r="O2959">
        <v>0</v>
      </c>
      <c r="P2959">
        <v>0</v>
      </c>
      <c r="Q2959">
        <v>0</v>
      </c>
      <c r="R2959">
        <v>0</v>
      </c>
      <c r="S2959">
        <v>8</v>
      </c>
      <c r="T2959">
        <v>547</v>
      </c>
      <c r="U2959">
        <v>0</v>
      </c>
      <c r="V2959">
        <v>0</v>
      </c>
      <c r="W2959">
        <v>0</v>
      </c>
      <c r="X2959">
        <v>0</v>
      </c>
      <c r="Y2959">
        <v>3.79</v>
      </c>
      <c r="Z2959">
        <v>259.22000000000003</v>
      </c>
    </row>
    <row r="2960" spans="1:26" x14ac:dyDescent="0.3">
      <c r="A2960">
        <v>3018726</v>
      </c>
      <c r="B2960">
        <v>1</v>
      </c>
      <c r="C2960" t="s">
        <v>75</v>
      </c>
      <c r="D2960" t="s">
        <v>97</v>
      </c>
      <c r="E2960" t="s">
        <v>145</v>
      </c>
      <c r="F2960" t="s">
        <v>8652</v>
      </c>
      <c r="G2960" t="s">
        <v>147</v>
      </c>
      <c r="H2960" t="s">
        <v>61</v>
      </c>
      <c r="I2960" t="s">
        <v>129</v>
      </c>
      <c r="J2960" t="s">
        <v>130</v>
      </c>
      <c r="K2960" t="s">
        <v>131</v>
      </c>
      <c r="L2960" t="s">
        <v>8653</v>
      </c>
      <c r="M2960" t="s">
        <v>8453</v>
      </c>
      <c r="N2960">
        <v>4.0609999999999999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4.0599999999999996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3018922</v>
      </c>
      <c r="B2961">
        <v>1</v>
      </c>
      <c r="C2961" t="s">
        <v>106</v>
      </c>
      <c r="D2961" t="s">
        <v>111</v>
      </c>
      <c r="E2961" t="s">
        <v>126</v>
      </c>
      <c r="F2961" t="s">
        <v>8654</v>
      </c>
      <c r="G2961" t="s">
        <v>128</v>
      </c>
      <c r="H2961" t="s">
        <v>58</v>
      </c>
      <c r="I2961" t="s">
        <v>129</v>
      </c>
      <c r="J2961" t="s">
        <v>130</v>
      </c>
      <c r="K2961" t="s">
        <v>131</v>
      </c>
      <c r="L2961" t="s">
        <v>8655</v>
      </c>
      <c r="M2961" t="s">
        <v>8656</v>
      </c>
      <c r="N2961">
        <v>0.91500000000000004</v>
      </c>
      <c r="O2961">
        <v>0</v>
      </c>
      <c r="P2961">
        <v>0</v>
      </c>
      <c r="Q2961">
        <v>0</v>
      </c>
      <c r="R2961">
        <v>0</v>
      </c>
      <c r="S2961">
        <v>11</v>
      </c>
      <c r="T2961">
        <v>1451</v>
      </c>
      <c r="U2961">
        <v>0</v>
      </c>
      <c r="V2961">
        <v>0</v>
      </c>
      <c r="W2961">
        <v>0</v>
      </c>
      <c r="X2961">
        <v>0</v>
      </c>
      <c r="Y2961">
        <v>10.06</v>
      </c>
      <c r="Z2961">
        <v>1327.26</v>
      </c>
    </row>
    <row r="2962" spans="1:26" x14ac:dyDescent="0.3">
      <c r="A2962">
        <v>3013699</v>
      </c>
      <c r="B2962">
        <v>1</v>
      </c>
      <c r="C2962" t="s">
        <v>75</v>
      </c>
      <c r="D2962" t="s">
        <v>84</v>
      </c>
      <c r="E2962" t="s">
        <v>145</v>
      </c>
      <c r="F2962" t="s">
        <v>8657</v>
      </c>
      <c r="G2962" t="s">
        <v>206</v>
      </c>
      <c r="H2962" t="s">
        <v>61</v>
      </c>
      <c r="I2962" t="s">
        <v>129</v>
      </c>
      <c r="J2962" t="s">
        <v>130</v>
      </c>
      <c r="K2962" t="s">
        <v>131</v>
      </c>
      <c r="L2962" t="s">
        <v>8658</v>
      </c>
      <c r="M2962" t="s">
        <v>8659</v>
      </c>
      <c r="N2962">
        <v>3.923</v>
      </c>
      <c r="O2962">
        <v>0</v>
      </c>
      <c r="P2962">
        <v>17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66.7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3004577</v>
      </c>
      <c r="B2963">
        <v>1</v>
      </c>
      <c r="C2963" t="s">
        <v>75</v>
      </c>
      <c r="D2963" t="s">
        <v>86</v>
      </c>
      <c r="E2963" t="s">
        <v>145</v>
      </c>
      <c r="F2963" t="s">
        <v>8660</v>
      </c>
      <c r="G2963" t="s">
        <v>206</v>
      </c>
      <c r="H2963" t="s">
        <v>61</v>
      </c>
      <c r="I2963" t="s">
        <v>129</v>
      </c>
      <c r="J2963" t="s">
        <v>130</v>
      </c>
      <c r="K2963" t="s">
        <v>131</v>
      </c>
      <c r="L2963" t="s">
        <v>8661</v>
      </c>
      <c r="M2963" t="s">
        <v>8662</v>
      </c>
      <c r="N2963">
        <v>1.0760000000000001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1.08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3018573</v>
      </c>
      <c r="B2964">
        <v>1</v>
      </c>
      <c r="C2964" t="s">
        <v>75</v>
      </c>
      <c r="D2964" t="s">
        <v>100</v>
      </c>
      <c r="E2964" t="s">
        <v>145</v>
      </c>
      <c r="F2964" t="s">
        <v>8663</v>
      </c>
      <c r="G2964" t="s">
        <v>206</v>
      </c>
      <c r="H2964" t="s">
        <v>61</v>
      </c>
      <c r="I2964" t="s">
        <v>129</v>
      </c>
      <c r="J2964" t="s">
        <v>130</v>
      </c>
      <c r="K2964" t="s">
        <v>131</v>
      </c>
      <c r="L2964" t="s">
        <v>8664</v>
      </c>
      <c r="M2964" t="s">
        <v>8665</v>
      </c>
      <c r="N2964">
        <v>3.133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3.13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3013631</v>
      </c>
      <c r="B2965">
        <v>1</v>
      </c>
      <c r="C2965" t="s">
        <v>75</v>
      </c>
      <c r="D2965" t="s">
        <v>102</v>
      </c>
      <c r="E2965" t="s">
        <v>126</v>
      </c>
      <c r="F2965" t="s">
        <v>8666</v>
      </c>
      <c r="G2965" t="s">
        <v>746</v>
      </c>
      <c r="H2965" t="s">
        <v>58</v>
      </c>
      <c r="I2965" t="s">
        <v>129</v>
      </c>
      <c r="J2965" t="s">
        <v>130</v>
      </c>
      <c r="K2965" t="s">
        <v>131</v>
      </c>
      <c r="L2965" t="s">
        <v>8667</v>
      </c>
      <c r="M2965" t="s">
        <v>8668</v>
      </c>
      <c r="N2965">
        <v>2.4620000000000002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285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701.65</v>
      </c>
    </row>
    <row r="2966" spans="1:26" x14ac:dyDescent="0.3">
      <c r="A2966">
        <v>3011368</v>
      </c>
      <c r="B2966">
        <v>1</v>
      </c>
      <c r="C2966" t="s">
        <v>75</v>
      </c>
      <c r="D2966" t="s">
        <v>81</v>
      </c>
      <c r="E2966" t="s">
        <v>140</v>
      </c>
      <c r="F2966" t="s">
        <v>8669</v>
      </c>
      <c r="G2966" t="s">
        <v>136</v>
      </c>
      <c r="H2966" t="s">
        <v>61</v>
      </c>
      <c r="I2966" t="s">
        <v>129</v>
      </c>
      <c r="J2966" t="s">
        <v>130</v>
      </c>
      <c r="K2966" t="s">
        <v>137</v>
      </c>
      <c r="L2966" t="s">
        <v>8670</v>
      </c>
      <c r="M2966" t="s">
        <v>8671</v>
      </c>
      <c r="N2966">
        <v>4.4470000000000001</v>
      </c>
      <c r="O2966">
        <v>0</v>
      </c>
      <c r="P2966">
        <v>178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791.48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3013601</v>
      </c>
      <c r="B2967">
        <v>1</v>
      </c>
      <c r="C2967" t="s">
        <v>75</v>
      </c>
      <c r="D2967" t="s">
        <v>86</v>
      </c>
      <c r="E2967" t="s">
        <v>169</v>
      </c>
      <c r="F2967" t="s">
        <v>8672</v>
      </c>
      <c r="G2967" t="s">
        <v>161</v>
      </c>
      <c r="H2967" t="s">
        <v>61</v>
      </c>
      <c r="I2967" t="s">
        <v>129</v>
      </c>
      <c r="J2967" t="s">
        <v>130</v>
      </c>
      <c r="K2967" t="s">
        <v>131</v>
      </c>
      <c r="L2967" t="s">
        <v>8673</v>
      </c>
      <c r="M2967" t="s">
        <v>8674</v>
      </c>
      <c r="N2967">
        <v>0.73399999999999999</v>
      </c>
      <c r="O2967">
        <v>0</v>
      </c>
      <c r="P2967">
        <v>119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87.35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3013638</v>
      </c>
      <c r="B2968">
        <v>1</v>
      </c>
      <c r="C2968" t="s">
        <v>75</v>
      </c>
      <c r="D2968" t="s">
        <v>95</v>
      </c>
      <c r="E2968" t="s">
        <v>140</v>
      </c>
      <c r="F2968" t="s">
        <v>3193</v>
      </c>
      <c r="G2968" t="s">
        <v>934</v>
      </c>
      <c r="H2968" t="s">
        <v>61</v>
      </c>
      <c r="I2968" t="s">
        <v>129</v>
      </c>
      <c r="J2968" t="s">
        <v>130</v>
      </c>
      <c r="K2968" t="s">
        <v>131</v>
      </c>
      <c r="L2968" t="s">
        <v>8675</v>
      </c>
      <c r="M2968" t="s">
        <v>8676</v>
      </c>
      <c r="N2968">
        <v>1.4359999999999999</v>
      </c>
      <c r="O2968">
        <v>0</v>
      </c>
      <c r="P2968">
        <v>184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264.27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3018901</v>
      </c>
      <c r="B2969">
        <v>1</v>
      </c>
      <c r="C2969" t="s">
        <v>106</v>
      </c>
      <c r="D2969" t="s">
        <v>108</v>
      </c>
      <c r="E2969" t="s">
        <v>126</v>
      </c>
      <c r="F2969" t="s">
        <v>8677</v>
      </c>
      <c r="G2969" t="s">
        <v>128</v>
      </c>
      <c r="H2969" t="s">
        <v>58</v>
      </c>
      <c r="I2969" t="s">
        <v>129</v>
      </c>
      <c r="J2969" t="s">
        <v>130</v>
      </c>
      <c r="K2969" t="s">
        <v>131</v>
      </c>
      <c r="L2969" t="s">
        <v>8678</v>
      </c>
      <c r="M2969" t="s">
        <v>8679</v>
      </c>
      <c r="N2969">
        <v>0.57199999999999995</v>
      </c>
      <c r="O2969">
        <v>101</v>
      </c>
      <c r="P2969">
        <v>400</v>
      </c>
      <c r="Q2969">
        <v>0</v>
      </c>
      <c r="R2969">
        <v>0</v>
      </c>
      <c r="S2969">
        <v>0</v>
      </c>
      <c r="T2969">
        <v>49</v>
      </c>
      <c r="U2969">
        <v>57.77</v>
      </c>
      <c r="V2969">
        <v>228.78</v>
      </c>
      <c r="W2969">
        <v>0</v>
      </c>
      <c r="X2969">
        <v>0</v>
      </c>
      <c r="Y2969">
        <v>0</v>
      </c>
      <c r="Z2969">
        <v>28.03</v>
      </c>
    </row>
    <row r="2970" spans="1:26" x14ac:dyDescent="0.3">
      <c r="A2970">
        <v>3016423</v>
      </c>
      <c r="B2970">
        <v>1</v>
      </c>
      <c r="C2970" t="s">
        <v>75</v>
      </c>
      <c r="D2970" t="s">
        <v>78</v>
      </c>
      <c r="E2970" t="s">
        <v>145</v>
      </c>
      <c r="F2970" t="s">
        <v>8680</v>
      </c>
      <c r="G2970" t="s">
        <v>147</v>
      </c>
      <c r="H2970" t="s">
        <v>61</v>
      </c>
      <c r="I2970" t="s">
        <v>129</v>
      </c>
      <c r="J2970" t="s">
        <v>130</v>
      </c>
      <c r="K2970" t="s">
        <v>131</v>
      </c>
      <c r="L2970" t="s">
        <v>8681</v>
      </c>
      <c r="M2970" t="s">
        <v>8682</v>
      </c>
      <c r="N2970">
        <v>1.91</v>
      </c>
      <c r="O2970">
        <v>0</v>
      </c>
      <c r="P2970">
        <v>2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3.82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3011285</v>
      </c>
      <c r="B2971">
        <v>1</v>
      </c>
      <c r="C2971" t="s">
        <v>106</v>
      </c>
      <c r="D2971" t="s">
        <v>121</v>
      </c>
      <c r="E2971" t="s">
        <v>153</v>
      </c>
      <c r="F2971" t="s">
        <v>8683</v>
      </c>
      <c r="G2971" t="s">
        <v>136</v>
      </c>
      <c r="H2971" t="s">
        <v>58</v>
      </c>
      <c r="I2971" t="s">
        <v>129</v>
      </c>
      <c r="J2971" t="s">
        <v>130</v>
      </c>
      <c r="K2971" t="s">
        <v>137</v>
      </c>
      <c r="L2971" t="s">
        <v>8684</v>
      </c>
      <c r="M2971" t="s">
        <v>8685</v>
      </c>
      <c r="N2971">
        <v>4.1360000000000001</v>
      </c>
      <c r="O2971">
        <v>0</v>
      </c>
      <c r="P2971">
        <v>797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3296.48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3002924</v>
      </c>
      <c r="B2972">
        <v>1</v>
      </c>
      <c r="C2972" t="s">
        <v>106</v>
      </c>
      <c r="D2972" t="s">
        <v>121</v>
      </c>
      <c r="E2972" t="s">
        <v>140</v>
      </c>
      <c r="F2972" t="s">
        <v>8686</v>
      </c>
      <c r="G2972" t="s">
        <v>142</v>
      </c>
      <c r="H2972" t="s">
        <v>61</v>
      </c>
      <c r="I2972" t="s">
        <v>129</v>
      </c>
      <c r="J2972" t="s">
        <v>130</v>
      </c>
      <c r="K2972" t="s">
        <v>131</v>
      </c>
      <c r="L2972" t="s">
        <v>8687</v>
      </c>
      <c r="M2972" t="s">
        <v>8688</v>
      </c>
      <c r="N2972">
        <v>0.57399999999999995</v>
      </c>
      <c r="O2972">
        <v>0</v>
      </c>
      <c r="P2972">
        <v>14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8.0299999999999994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3014414</v>
      </c>
      <c r="B2973">
        <v>1</v>
      </c>
      <c r="C2973" t="s">
        <v>106</v>
      </c>
      <c r="D2973" t="s">
        <v>120</v>
      </c>
      <c r="E2973" t="s">
        <v>126</v>
      </c>
      <c r="F2973" t="s">
        <v>4309</v>
      </c>
      <c r="G2973" t="s">
        <v>128</v>
      </c>
      <c r="H2973" t="s">
        <v>58</v>
      </c>
      <c r="I2973" t="s">
        <v>129</v>
      </c>
      <c r="J2973" t="s">
        <v>130</v>
      </c>
      <c r="K2973" t="s">
        <v>131</v>
      </c>
      <c r="L2973" t="s">
        <v>8689</v>
      </c>
      <c r="M2973" t="s">
        <v>8690</v>
      </c>
      <c r="N2973">
        <v>2.5019999999999998</v>
      </c>
      <c r="O2973">
        <v>316</v>
      </c>
      <c r="P2973">
        <v>47</v>
      </c>
      <c r="Q2973">
        <v>0</v>
      </c>
      <c r="R2973">
        <v>0</v>
      </c>
      <c r="S2973">
        <v>0</v>
      </c>
      <c r="T2973">
        <v>0</v>
      </c>
      <c r="U2973">
        <v>790.61</v>
      </c>
      <c r="V2973">
        <v>117.59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3013813</v>
      </c>
      <c r="B2974">
        <v>2</v>
      </c>
      <c r="C2974" t="s">
        <v>106</v>
      </c>
      <c r="D2974" t="s">
        <v>122</v>
      </c>
      <c r="E2974" t="s">
        <v>164</v>
      </c>
      <c r="F2974" t="s">
        <v>8691</v>
      </c>
      <c r="G2974" t="s">
        <v>206</v>
      </c>
      <c r="H2974" t="s">
        <v>61</v>
      </c>
      <c r="I2974" t="s">
        <v>129</v>
      </c>
      <c r="J2974" t="s">
        <v>130</v>
      </c>
      <c r="K2974" t="s">
        <v>131</v>
      </c>
      <c r="L2974" t="s">
        <v>8692</v>
      </c>
      <c r="M2974" t="s">
        <v>8693</v>
      </c>
      <c r="N2974">
        <v>0.38500000000000001</v>
      </c>
      <c r="O2974">
        <v>0</v>
      </c>
      <c r="P2974">
        <v>90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34.65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3016408</v>
      </c>
      <c r="B2975">
        <v>1</v>
      </c>
      <c r="C2975" t="s">
        <v>75</v>
      </c>
      <c r="D2975" t="s">
        <v>89</v>
      </c>
      <c r="E2975" t="s">
        <v>140</v>
      </c>
      <c r="F2975" t="s">
        <v>8694</v>
      </c>
      <c r="G2975" t="s">
        <v>1638</v>
      </c>
      <c r="H2975" t="s">
        <v>61</v>
      </c>
      <c r="I2975" t="s">
        <v>129</v>
      </c>
      <c r="J2975" t="s">
        <v>130</v>
      </c>
      <c r="K2975" t="s">
        <v>131</v>
      </c>
      <c r="L2975" t="s">
        <v>8695</v>
      </c>
      <c r="M2975" t="s">
        <v>8696</v>
      </c>
      <c r="N2975">
        <v>1.528</v>
      </c>
      <c r="O2975">
        <v>0</v>
      </c>
      <c r="P2975">
        <v>54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82.5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3013665</v>
      </c>
      <c r="B2976">
        <v>1</v>
      </c>
      <c r="C2976" t="s">
        <v>75</v>
      </c>
      <c r="D2976" t="s">
        <v>95</v>
      </c>
      <c r="E2976" t="s">
        <v>140</v>
      </c>
      <c r="F2976" t="s">
        <v>8697</v>
      </c>
      <c r="G2976" t="s">
        <v>142</v>
      </c>
      <c r="H2976" t="s">
        <v>61</v>
      </c>
      <c r="I2976" t="s">
        <v>129</v>
      </c>
      <c r="J2976" t="s">
        <v>130</v>
      </c>
      <c r="K2976" t="s">
        <v>131</v>
      </c>
      <c r="L2976" t="s">
        <v>8698</v>
      </c>
      <c r="M2976" t="s">
        <v>8699</v>
      </c>
      <c r="N2976">
        <v>0.62</v>
      </c>
      <c r="O2976">
        <v>0</v>
      </c>
      <c r="P2976">
        <v>177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109.72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3013710</v>
      </c>
      <c r="B2977">
        <v>1</v>
      </c>
      <c r="C2977" t="s">
        <v>75</v>
      </c>
      <c r="D2977" t="s">
        <v>95</v>
      </c>
      <c r="E2977" t="s">
        <v>145</v>
      </c>
      <c r="F2977" t="s">
        <v>8700</v>
      </c>
      <c r="G2977" t="s">
        <v>147</v>
      </c>
      <c r="H2977" t="s">
        <v>61</v>
      </c>
      <c r="I2977" t="s">
        <v>129</v>
      </c>
      <c r="J2977" t="s">
        <v>130</v>
      </c>
      <c r="K2977" t="s">
        <v>131</v>
      </c>
      <c r="L2977" t="s">
        <v>8701</v>
      </c>
      <c r="M2977" t="s">
        <v>8702</v>
      </c>
      <c r="N2977">
        <v>3.012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3.01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3013697</v>
      </c>
      <c r="B2978">
        <v>1</v>
      </c>
      <c r="C2978" t="s">
        <v>75</v>
      </c>
      <c r="D2978" t="s">
        <v>83</v>
      </c>
      <c r="E2978" t="s">
        <v>221</v>
      </c>
      <c r="F2978" t="s">
        <v>3084</v>
      </c>
      <c r="G2978" t="s">
        <v>161</v>
      </c>
      <c r="H2978" t="s">
        <v>58</v>
      </c>
      <c r="I2978" t="s">
        <v>129</v>
      </c>
      <c r="J2978" t="s">
        <v>130</v>
      </c>
      <c r="K2978" t="s">
        <v>131</v>
      </c>
      <c r="L2978" t="s">
        <v>8703</v>
      </c>
      <c r="M2978" t="s">
        <v>8704</v>
      </c>
      <c r="N2978">
        <v>0.255</v>
      </c>
      <c r="O2978">
        <v>0</v>
      </c>
      <c r="P2978">
        <v>0</v>
      </c>
      <c r="Q2978">
        <v>0</v>
      </c>
      <c r="R2978">
        <v>0</v>
      </c>
      <c r="S2978">
        <v>11</v>
      </c>
      <c r="T2978">
        <v>144</v>
      </c>
      <c r="U2978">
        <v>0</v>
      </c>
      <c r="V2978">
        <v>0</v>
      </c>
      <c r="W2978">
        <v>0</v>
      </c>
      <c r="X2978">
        <v>0</v>
      </c>
      <c r="Y2978">
        <v>2.8</v>
      </c>
      <c r="Z2978">
        <v>36.68</v>
      </c>
    </row>
    <row r="2979" spans="1:26" x14ac:dyDescent="0.3">
      <c r="A2979">
        <v>3015403</v>
      </c>
      <c r="B2979">
        <v>1</v>
      </c>
      <c r="C2979" t="s">
        <v>106</v>
      </c>
      <c r="D2979" t="s">
        <v>121</v>
      </c>
      <c r="E2979" t="s">
        <v>145</v>
      </c>
      <c r="F2979" t="s">
        <v>8705</v>
      </c>
      <c r="G2979" t="s">
        <v>147</v>
      </c>
      <c r="H2979" t="s">
        <v>61</v>
      </c>
      <c r="I2979" t="s">
        <v>129</v>
      </c>
      <c r="J2979" t="s">
        <v>130</v>
      </c>
      <c r="K2979" t="s">
        <v>131</v>
      </c>
      <c r="L2979" t="s">
        <v>8706</v>
      </c>
      <c r="M2979" t="s">
        <v>8707</v>
      </c>
      <c r="N2979">
        <v>4.5460000000000003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4.55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3012885</v>
      </c>
      <c r="B2980">
        <v>1</v>
      </c>
      <c r="C2980" t="s">
        <v>75</v>
      </c>
      <c r="D2980" t="s">
        <v>97</v>
      </c>
      <c r="E2980" t="s">
        <v>153</v>
      </c>
      <c r="F2980" t="s">
        <v>8708</v>
      </c>
      <c r="G2980" t="s">
        <v>192</v>
      </c>
      <c r="H2980" t="s">
        <v>58</v>
      </c>
      <c r="I2980" t="s">
        <v>129</v>
      </c>
      <c r="J2980" t="s">
        <v>130</v>
      </c>
      <c r="K2980" t="s">
        <v>137</v>
      </c>
      <c r="L2980" t="s">
        <v>8709</v>
      </c>
      <c r="M2980" t="s">
        <v>8710</v>
      </c>
      <c r="N2980">
        <v>7.258</v>
      </c>
      <c r="O2980">
        <v>0</v>
      </c>
      <c r="P2980">
        <v>416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3019.24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3015234</v>
      </c>
      <c r="B2981">
        <v>1</v>
      </c>
      <c r="C2981" t="s">
        <v>75</v>
      </c>
      <c r="D2981" t="s">
        <v>85</v>
      </c>
      <c r="E2981" t="s">
        <v>145</v>
      </c>
      <c r="F2981" t="s">
        <v>8711</v>
      </c>
      <c r="G2981" t="s">
        <v>161</v>
      </c>
      <c r="H2981" t="s">
        <v>61</v>
      </c>
      <c r="I2981" t="s">
        <v>129</v>
      </c>
      <c r="J2981" t="s">
        <v>130</v>
      </c>
      <c r="K2981" t="s">
        <v>131</v>
      </c>
      <c r="L2981" t="s">
        <v>8712</v>
      </c>
      <c r="M2981" t="s">
        <v>8713</v>
      </c>
      <c r="N2981">
        <v>0.224</v>
      </c>
      <c r="O2981">
        <v>0</v>
      </c>
      <c r="P2981">
        <v>0</v>
      </c>
      <c r="Q2981">
        <v>0</v>
      </c>
      <c r="R2981">
        <v>5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1.1200000000000001</v>
      </c>
      <c r="Y2981">
        <v>0</v>
      </c>
      <c r="Z2981">
        <v>0</v>
      </c>
    </row>
    <row r="2982" spans="1:26" x14ac:dyDescent="0.3">
      <c r="A2982">
        <v>3013970</v>
      </c>
      <c r="B2982">
        <v>1</v>
      </c>
      <c r="C2982" t="s">
        <v>75</v>
      </c>
      <c r="D2982" t="s">
        <v>95</v>
      </c>
      <c r="E2982" t="s">
        <v>145</v>
      </c>
      <c r="F2982" t="s">
        <v>8714</v>
      </c>
      <c r="G2982" t="s">
        <v>256</v>
      </c>
      <c r="H2982" t="s">
        <v>61</v>
      </c>
      <c r="I2982" t="s">
        <v>129</v>
      </c>
      <c r="J2982" t="s">
        <v>130</v>
      </c>
      <c r="K2982" t="s">
        <v>131</v>
      </c>
      <c r="L2982" t="s">
        <v>8715</v>
      </c>
      <c r="M2982" t="s">
        <v>8716</v>
      </c>
      <c r="N2982">
        <v>3.42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3.42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3013704</v>
      </c>
      <c r="B2983">
        <v>1</v>
      </c>
      <c r="C2983" t="s">
        <v>75</v>
      </c>
      <c r="D2983" t="s">
        <v>86</v>
      </c>
      <c r="E2983" t="s">
        <v>169</v>
      </c>
      <c r="F2983" t="s">
        <v>8717</v>
      </c>
      <c r="G2983" t="s">
        <v>161</v>
      </c>
      <c r="H2983" t="s">
        <v>61</v>
      </c>
      <c r="I2983" t="s">
        <v>129</v>
      </c>
      <c r="J2983" t="s">
        <v>130</v>
      </c>
      <c r="K2983" t="s">
        <v>131</v>
      </c>
      <c r="L2983" t="s">
        <v>8718</v>
      </c>
      <c r="M2983" t="s">
        <v>8719</v>
      </c>
      <c r="N2983">
        <v>0.96599999999999997</v>
      </c>
      <c r="O2983">
        <v>0</v>
      </c>
      <c r="P2983">
        <v>116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112.06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3015940</v>
      </c>
      <c r="B2984">
        <v>1</v>
      </c>
      <c r="C2984" t="s">
        <v>75</v>
      </c>
      <c r="D2984" t="s">
        <v>103</v>
      </c>
      <c r="E2984" t="s">
        <v>164</v>
      </c>
      <c r="F2984" t="s">
        <v>8720</v>
      </c>
      <c r="G2984" t="s">
        <v>142</v>
      </c>
      <c r="H2984" t="s">
        <v>61</v>
      </c>
      <c r="I2984" t="s">
        <v>129</v>
      </c>
      <c r="J2984" t="s">
        <v>130</v>
      </c>
      <c r="K2984" t="s">
        <v>131</v>
      </c>
      <c r="L2984" t="s">
        <v>8721</v>
      </c>
      <c r="M2984" t="s">
        <v>8722</v>
      </c>
      <c r="N2984">
        <v>0.874</v>
      </c>
      <c r="O2984">
        <v>0</v>
      </c>
      <c r="P2984">
        <v>99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86.55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3013320</v>
      </c>
      <c r="B2985">
        <v>1</v>
      </c>
      <c r="C2985" t="s">
        <v>75</v>
      </c>
      <c r="D2985" t="s">
        <v>92</v>
      </c>
      <c r="E2985" t="s">
        <v>126</v>
      </c>
      <c r="F2985" t="s">
        <v>8723</v>
      </c>
      <c r="G2985" t="s">
        <v>128</v>
      </c>
      <c r="H2985" t="s">
        <v>58</v>
      </c>
      <c r="I2985" t="s">
        <v>129</v>
      </c>
      <c r="J2985" t="s">
        <v>130</v>
      </c>
      <c r="K2985" t="s">
        <v>131</v>
      </c>
      <c r="L2985" t="s">
        <v>8724</v>
      </c>
      <c r="M2985" t="s">
        <v>8725</v>
      </c>
      <c r="N2985">
        <v>0.79600000000000004</v>
      </c>
      <c r="O2985">
        <v>7</v>
      </c>
      <c r="P2985">
        <v>426</v>
      </c>
      <c r="Q2985">
        <v>0</v>
      </c>
      <c r="R2985">
        <v>0</v>
      </c>
      <c r="S2985">
        <v>0</v>
      </c>
      <c r="T2985">
        <v>0</v>
      </c>
      <c r="U2985">
        <v>5.57</v>
      </c>
      <c r="V2985">
        <v>339.14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3009071</v>
      </c>
      <c r="B2986">
        <v>1</v>
      </c>
      <c r="C2986" t="s">
        <v>106</v>
      </c>
      <c r="D2986" t="s">
        <v>121</v>
      </c>
      <c r="E2986" t="s">
        <v>134</v>
      </c>
      <c r="F2986" t="s">
        <v>8726</v>
      </c>
      <c r="G2986" t="s">
        <v>128</v>
      </c>
      <c r="H2986" t="s">
        <v>56</v>
      </c>
      <c r="I2986" t="s">
        <v>129</v>
      </c>
      <c r="J2986" t="s">
        <v>130</v>
      </c>
      <c r="K2986" t="s">
        <v>131</v>
      </c>
      <c r="L2986" t="s">
        <v>8727</v>
      </c>
      <c r="M2986" t="s">
        <v>8728</v>
      </c>
      <c r="N2986">
        <v>1.444</v>
      </c>
      <c r="O2986">
        <v>35</v>
      </c>
      <c r="P2986">
        <v>3945</v>
      </c>
      <c r="Q2986">
        <v>0</v>
      </c>
      <c r="R2986">
        <v>0</v>
      </c>
      <c r="S2986">
        <v>0</v>
      </c>
      <c r="T2986">
        <v>0</v>
      </c>
      <c r="U2986">
        <v>50.56</v>
      </c>
      <c r="V2986">
        <v>5698.33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3013672</v>
      </c>
      <c r="B2987">
        <v>1</v>
      </c>
      <c r="C2987" t="s">
        <v>106</v>
      </c>
      <c r="D2987" t="s">
        <v>108</v>
      </c>
      <c r="E2987" t="s">
        <v>153</v>
      </c>
      <c r="F2987" t="s">
        <v>8729</v>
      </c>
      <c r="G2987" t="s">
        <v>746</v>
      </c>
      <c r="H2987" t="s">
        <v>58</v>
      </c>
      <c r="I2987" t="s">
        <v>129</v>
      </c>
      <c r="J2987" t="s">
        <v>130</v>
      </c>
      <c r="K2987" t="s">
        <v>131</v>
      </c>
      <c r="L2987" t="s">
        <v>8730</v>
      </c>
      <c r="M2987" t="s">
        <v>8731</v>
      </c>
      <c r="N2987">
        <v>1.2250000000000001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47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57.58</v>
      </c>
    </row>
    <row r="2988" spans="1:26" x14ac:dyDescent="0.3">
      <c r="A2988">
        <v>3013716</v>
      </c>
      <c r="B2988">
        <v>1</v>
      </c>
      <c r="C2988" t="s">
        <v>106</v>
      </c>
      <c r="D2988" t="s">
        <v>108</v>
      </c>
      <c r="E2988" t="s">
        <v>221</v>
      </c>
      <c r="F2988" t="s">
        <v>8732</v>
      </c>
      <c r="G2988" t="s">
        <v>128</v>
      </c>
      <c r="H2988" t="s">
        <v>58</v>
      </c>
      <c r="I2988" t="s">
        <v>129</v>
      </c>
      <c r="J2988" t="s">
        <v>130</v>
      </c>
      <c r="K2988" t="s">
        <v>131</v>
      </c>
      <c r="L2988" t="s">
        <v>8733</v>
      </c>
      <c r="M2988" t="s">
        <v>8734</v>
      </c>
      <c r="N2988">
        <v>0.97399999999999998</v>
      </c>
      <c r="O2988">
        <v>58</v>
      </c>
      <c r="P2988">
        <v>940</v>
      </c>
      <c r="Q2988">
        <v>0</v>
      </c>
      <c r="R2988">
        <v>0</v>
      </c>
      <c r="S2988">
        <v>3</v>
      </c>
      <c r="T2988">
        <v>60</v>
      </c>
      <c r="U2988">
        <v>56.49</v>
      </c>
      <c r="V2988">
        <v>915.46</v>
      </c>
      <c r="W2988">
        <v>0</v>
      </c>
      <c r="X2988">
        <v>0</v>
      </c>
      <c r="Y2988">
        <v>2.92</v>
      </c>
      <c r="Z2988">
        <v>58.43</v>
      </c>
    </row>
    <row r="2989" spans="1:26" x14ac:dyDescent="0.3">
      <c r="A2989">
        <v>3013745</v>
      </c>
      <c r="B2989">
        <v>1</v>
      </c>
      <c r="C2989" t="s">
        <v>75</v>
      </c>
      <c r="D2989" t="s">
        <v>81</v>
      </c>
      <c r="E2989" t="s">
        <v>153</v>
      </c>
      <c r="F2989" t="s">
        <v>8735</v>
      </c>
      <c r="G2989" t="s">
        <v>196</v>
      </c>
      <c r="H2989" t="s">
        <v>58</v>
      </c>
      <c r="I2989" t="s">
        <v>129</v>
      </c>
      <c r="J2989" t="s">
        <v>130</v>
      </c>
      <c r="K2989" t="s">
        <v>131</v>
      </c>
      <c r="L2989" t="s">
        <v>8736</v>
      </c>
      <c r="M2989" t="s">
        <v>8737</v>
      </c>
      <c r="N2989">
        <v>0.52500000000000002</v>
      </c>
      <c r="O2989">
        <v>5</v>
      </c>
      <c r="P2989">
        <v>24</v>
      </c>
      <c r="Q2989">
        <v>0</v>
      </c>
      <c r="R2989">
        <v>0</v>
      </c>
      <c r="S2989">
        <v>0</v>
      </c>
      <c r="T2989">
        <v>0</v>
      </c>
      <c r="U2989">
        <v>2.62</v>
      </c>
      <c r="V2989">
        <v>12.59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3001636</v>
      </c>
      <c r="B2990">
        <v>1</v>
      </c>
      <c r="C2990" t="s">
        <v>75</v>
      </c>
      <c r="D2990" t="s">
        <v>103</v>
      </c>
      <c r="E2990" t="s">
        <v>169</v>
      </c>
      <c r="F2990" t="s">
        <v>8738</v>
      </c>
      <c r="G2990" t="s">
        <v>161</v>
      </c>
      <c r="H2990" t="s">
        <v>61</v>
      </c>
      <c r="I2990" t="s">
        <v>129</v>
      </c>
      <c r="J2990" t="s">
        <v>130</v>
      </c>
      <c r="K2990" t="s">
        <v>131</v>
      </c>
      <c r="L2990" t="s">
        <v>8739</v>
      </c>
      <c r="M2990" t="s">
        <v>8740</v>
      </c>
      <c r="N2990">
        <v>8.2000000000000003E-2</v>
      </c>
      <c r="O2990">
        <v>0</v>
      </c>
      <c r="P2990">
        <v>369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30.24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3018889</v>
      </c>
      <c r="B2991">
        <v>1</v>
      </c>
      <c r="C2991" t="s">
        <v>75</v>
      </c>
      <c r="D2991" t="s">
        <v>95</v>
      </c>
      <c r="E2991" t="s">
        <v>145</v>
      </c>
      <c r="F2991" t="s">
        <v>8741</v>
      </c>
      <c r="G2991" t="s">
        <v>206</v>
      </c>
      <c r="H2991" t="s">
        <v>61</v>
      </c>
      <c r="I2991" t="s">
        <v>129</v>
      </c>
      <c r="J2991" t="s">
        <v>130</v>
      </c>
      <c r="K2991" t="s">
        <v>131</v>
      </c>
      <c r="L2991" t="s">
        <v>8742</v>
      </c>
      <c r="M2991" t="s">
        <v>8743</v>
      </c>
      <c r="N2991">
        <v>2.931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2.93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3018817</v>
      </c>
      <c r="B2992">
        <v>1</v>
      </c>
      <c r="C2992" t="s">
        <v>106</v>
      </c>
      <c r="D2992" t="s">
        <v>116</v>
      </c>
      <c r="E2992" t="s">
        <v>153</v>
      </c>
      <c r="F2992" t="s">
        <v>8744</v>
      </c>
      <c r="G2992" t="s">
        <v>196</v>
      </c>
      <c r="H2992" t="s">
        <v>58</v>
      </c>
      <c r="I2992" t="s">
        <v>129</v>
      </c>
      <c r="J2992" t="s">
        <v>130</v>
      </c>
      <c r="K2992" t="s">
        <v>131</v>
      </c>
      <c r="L2992" t="s">
        <v>8745</v>
      </c>
      <c r="M2992" t="s">
        <v>8746</v>
      </c>
      <c r="N2992">
        <v>2.4</v>
      </c>
      <c r="O2992">
        <v>0</v>
      </c>
      <c r="P2992">
        <v>0</v>
      </c>
      <c r="Q2992">
        <v>0</v>
      </c>
      <c r="R2992">
        <v>0</v>
      </c>
      <c r="S2992">
        <v>9</v>
      </c>
      <c r="T2992">
        <v>456</v>
      </c>
      <c r="U2992">
        <v>0</v>
      </c>
      <c r="V2992">
        <v>0</v>
      </c>
      <c r="W2992">
        <v>0</v>
      </c>
      <c r="X2992">
        <v>0</v>
      </c>
      <c r="Y2992">
        <v>21.6</v>
      </c>
      <c r="Z2992">
        <v>1094.23</v>
      </c>
    </row>
    <row r="2993" spans="1:26" x14ac:dyDescent="0.3">
      <c r="A2993">
        <v>3013952</v>
      </c>
      <c r="B2993">
        <v>1</v>
      </c>
      <c r="C2993" t="s">
        <v>75</v>
      </c>
      <c r="D2993" t="s">
        <v>95</v>
      </c>
      <c r="E2993" t="s">
        <v>164</v>
      </c>
      <c r="F2993" t="s">
        <v>3452</v>
      </c>
      <c r="G2993" t="s">
        <v>142</v>
      </c>
      <c r="H2993" t="s">
        <v>61</v>
      </c>
      <c r="I2993" t="s">
        <v>129</v>
      </c>
      <c r="J2993" t="s">
        <v>130</v>
      </c>
      <c r="K2993" t="s">
        <v>131</v>
      </c>
      <c r="L2993" t="s">
        <v>8747</v>
      </c>
      <c r="M2993" t="s">
        <v>8748</v>
      </c>
      <c r="N2993">
        <v>3.1429999999999998</v>
      </c>
      <c r="O2993">
        <v>0</v>
      </c>
      <c r="P2993">
        <v>25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78.58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3013984</v>
      </c>
      <c r="B2994">
        <v>1</v>
      </c>
      <c r="C2994" t="s">
        <v>75</v>
      </c>
      <c r="D2994" t="s">
        <v>94</v>
      </c>
      <c r="E2994" t="s">
        <v>140</v>
      </c>
      <c r="F2994" t="s">
        <v>8749</v>
      </c>
      <c r="G2994" t="s">
        <v>142</v>
      </c>
      <c r="H2994" t="s">
        <v>61</v>
      </c>
      <c r="I2994" t="s">
        <v>129</v>
      </c>
      <c r="J2994" t="s">
        <v>130</v>
      </c>
      <c r="K2994" t="s">
        <v>131</v>
      </c>
      <c r="L2994" t="s">
        <v>8750</v>
      </c>
      <c r="M2994" t="s">
        <v>8751</v>
      </c>
      <c r="N2994">
        <v>2.5920000000000001</v>
      </c>
      <c r="O2994">
        <v>0</v>
      </c>
      <c r="P2994">
        <v>0</v>
      </c>
      <c r="Q2994">
        <v>0</v>
      </c>
      <c r="R2994">
        <v>10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25.92</v>
      </c>
      <c r="Y2994">
        <v>0</v>
      </c>
      <c r="Z2994">
        <v>0</v>
      </c>
    </row>
    <row r="2995" spans="1:26" x14ac:dyDescent="0.3">
      <c r="A2995">
        <v>3014301</v>
      </c>
      <c r="B2995">
        <v>1</v>
      </c>
      <c r="C2995" t="s">
        <v>75</v>
      </c>
      <c r="D2995" t="s">
        <v>83</v>
      </c>
      <c r="E2995" t="s">
        <v>145</v>
      </c>
      <c r="F2995" t="s">
        <v>8752</v>
      </c>
      <c r="G2995" t="s">
        <v>206</v>
      </c>
      <c r="H2995" t="s">
        <v>61</v>
      </c>
      <c r="I2995" t="s">
        <v>129</v>
      </c>
      <c r="J2995" t="s">
        <v>130</v>
      </c>
      <c r="K2995" t="s">
        <v>131</v>
      </c>
      <c r="L2995" t="s">
        <v>8753</v>
      </c>
      <c r="M2995" t="s">
        <v>8754</v>
      </c>
      <c r="N2995">
        <v>2.2530000000000001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1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2.25</v>
      </c>
    </row>
    <row r="2996" spans="1:26" x14ac:dyDescent="0.3">
      <c r="A2996">
        <v>3020216</v>
      </c>
      <c r="B2996">
        <v>1</v>
      </c>
      <c r="C2996" t="s">
        <v>106</v>
      </c>
      <c r="D2996" t="s">
        <v>115</v>
      </c>
      <c r="E2996" t="s">
        <v>126</v>
      </c>
      <c r="F2996" t="s">
        <v>8755</v>
      </c>
      <c r="G2996" t="s">
        <v>128</v>
      </c>
      <c r="H2996" t="s">
        <v>58</v>
      </c>
      <c r="I2996" t="s">
        <v>129</v>
      </c>
      <c r="J2996" t="s">
        <v>130</v>
      </c>
      <c r="K2996" t="s">
        <v>131</v>
      </c>
      <c r="L2996" t="s">
        <v>8756</v>
      </c>
      <c r="M2996" t="s">
        <v>8757</v>
      </c>
      <c r="N2996">
        <v>1.3160000000000001</v>
      </c>
      <c r="O2996">
        <v>0</v>
      </c>
      <c r="P2996">
        <v>0</v>
      </c>
      <c r="Q2996">
        <v>0</v>
      </c>
      <c r="R2996">
        <v>0</v>
      </c>
      <c r="S2996">
        <v>26</v>
      </c>
      <c r="T2996">
        <v>434</v>
      </c>
      <c r="U2996">
        <v>0</v>
      </c>
      <c r="V2996">
        <v>0</v>
      </c>
      <c r="W2996">
        <v>0</v>
      </c>
      <c r="X2996">
        <v>0</v>
      </c>
      <c r="Y2996">
        <v>34.229999999999997</v>
      </c>
      <c r="Z2996">
        <v>571.30999999999995</v>
      </c>
    </row>
    <row r="2997" spans="1:26" x14ac:dyDescent="0.3">
      <c r="A2997">
        <v>3013722</v>
      </c>
      <c r="B2997">
        <v>1</v>
      </c>
      <c r="C2997" t="s">
        <v>75</v>
      </c>
      <c r="D2997" t="s">
        <v>97</v>
      </c>
      <c r="E2997" t="s">
        <v>140</v>
      </c>
      <c r="F2997" t="s">
        <v>8758</v>
      </c>
      <c r="G2997" t="s">
        <v>142</v>
      </c>
      <c r="H2997" t="s">
        <v>61</v>
      </c>
      <c r="I2997" t="s">
        <v>129</v>
      </c>
      <c r="J2997" t="s">
        <v>130</v>
      </c>
      <c r="K2997" t="s">
        <v>131</v>
      </c>
      <c r="L2997" t="s">
        <v>8759</v>
      </c>
      <c r="M2997" t="s">
        <v>8760</v>
      </c>
      <c r="N2997">
        <v>3.38</v>
      </c>
      <c r="O2997">
        <v>0</v>
      </c>
      <c r="P2997">
        <v>72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243.37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3001610</v>
      </c>
      <c r="B2998">
        <v>1</v>
      </c>
      <c r="C2998" t="s">
        <v>75</v>
      </c>
      <c r="D2998" t="s">
        <v>83</v>
      </c>
      <c r="E2998" t="s">
        <v>145</v>
      </c>
      <c r="F2998" t="s">
        <v>8761</v>
      </c>
      <c r="G2998" t="s">
        <v>147</v>
      </c>
      <c r="H2998" t="s">
        <v>61</v>
      </c>
      <c r="I2998" t="s">
        <v>129</v>
      </c>
      <c r="J2998" t="s">
        <v>130</v>
      </c>
      <c r="K2998" t="s">
        <v>131</v>
      </c>
      <c r="L2998" t="s">
        <v>8762</v>
      </c>
      <c r="M2998" t="s">
        <v>8763</v>
      </c>
      <c r="N2998">
        <v>1.085</v>
      </c>
      <c r="O2998">
        <v>0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1.0900000000000001</v>
      </c>
      <c r="Y2998">
        <v>0</v>
      </c>
      <c r="Z2998">
        <v>0</v>
      </c>
    </row>
    <row r="2999" spans="1:26" x14ac:dyDescent="0.3">
      <c r="A2999">
        <v>3013955</v>
      </c>
      <c r="B2999">
        <v>1</v>
      </c>
      <c r="C2999" t="s">
        <v>75</v>
      </c>
      <c r="D2999" t="s">
        <v>78</v>
      </c>
      <c r="E2999" t="s">
        <v>153</v>
      </c>
      <c r="F2999" t="s">
        <v>8764</v>
      </c>
      <c r="G2999" t="s">
        <v>1430</v>
      </c>
      <c r="H2999" t="s">
        <v>58</v>
      </c>
      <c r="I2999" t="s">
        <v>129</v>
      </c>
      <c r="J2999" t="s">
        <v>130</v>
      </c>
      <c r="K2999" t="s">
        <v>131</v>
      </c>
      <c r="L2999" t="s">
        <v>8765</v>
      </c>
      <c r="M2999" t="s">
        <v>8766</v>
      </c>
      <c r="N2999">
        <v>0.51600000000000001</v>
      </c>
      <c r="O2999">
        <v>0</v>
      </c>
      <c r="P2999">
        <v>200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103.21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3014300</v>
      </c>
      <c r="B3000">
        <v>1</v>
      </c>
      <c r="C3000" t="s">
        <v>75</v>
      </c>
      <c r="D3000" t="s">
        <v>97</v>
      </c>
      <c r="E3000" t="s">
        <v>164</v>
      </c>
      <c r="F3000" t="s">
        <v>8767</v>
      </c>
      <c r="G3000" t="s">
        <v>142</v>
      </c>
      <c r="H3000" t="s">
        <v>61</v>
      </c>
      <c r="I3000" t="s">
        <v>129</v>
      </c>
      <c r="J3000" t="s">
        <v>130</v>
      </c>
      <c r="K3000" t="s">
        <v>131</v>
      </c>
      <c r="L3000" t="s">
        <v>8768</v>
      </c>
      <c r="M3000" t="s">
        <v>8769</v>
      </c>
      <c r="N3000">
        <v>0.82299999999999995</v>
      </c>
      <c r="O3000">
        <v>0</v>
      </c>
      <c r="P3000">
        <v>57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46.92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3013714</v>
      </c>
      <c r="B3001">
        <v>1</v>
      </c>
      <c r="C3001" t="s">
        <v>75</v>
      </c>
      <c r="D3001" t="s">
        <v>74</v>
      </c>
      <c r="E3001" t="s">
        <v>145</v>
      </c>
      <c r="F3001" t="s">
        <v>4102</v>
      </c>
      <c r="G3001" t="s">
        <v>206</v>
      </c>
      <c r="H3001" t="s">
        <v>61</v>
      </c>
      <c r="I3001" t="s">
        <v>129</v>
      </c>
      <c r="J3001" t="s">
        <v>130</v>
      </c>
      <c r="K3001" t="s">
        <v>131</v>
      </c>
      <c r="L3001" t="s">
        <v>8770</v>
      </c>
      <c r="M3001" t="s">
        <v>8771</v>
      </c>
      <c r="N3001">
        <v>3.6659999999999999</v>
      </c>
      <c r="O3001">
        <v>0</v>
      </c>
      <c r="P3001">
        <v>4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14.67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3018964</v>
      </c>
      <c r="B3002">
        <v>1</v>
      </c>
      <c r="C3002" t="s">
        <v>106</v>
      </c>
      <c r="D3002" t="s">
        <v>111</v>
      </c>
      <c r="E3002" t="s">
        <v>153</v>
      </c>
      <c r="F3002" t="s">
        <v>8772</v>
      </c>
      <c r="G3002" t="s">
        <v>746</v>
      </c>
      <c r="H3002" t="s">
        <v>58</v>
      </c>
      <c r="I3002" t="s">
        <v>129</v>
      </c>
      <c r="J3002" t="s">
        <v>130</v>
      </c>
      <c r="K3002" t="s">
        <v>131</v>
      </c>
      <c r="L3002" t="s">
        <v>8773</v>
      </c>
      <c r="M3002" t="s">
        <v>8774</v>
      </c>
      <c r="N3002">
        <v>5.1470000000000002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42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216.18</v>
      </c>
    </row>
    <row r="3003" spans="1:26" x14ac:dyDescent="0.3">
      <c r="A3003">
        <v>3013985</v>
      </c>
      <c r="B3003">
        <v>1</v>
      </c>
      <c r="C3003" t="s">
        <v>75</v>
      </c>
      <c r="D3003" t="s">
        <v>91</v>
      </c>
      <c r="E3003" t="s">
        <v>140</v>
      </c>
      <c r="F3003" t="s">
        <v>8775</v>
      </c>
      <c r="G3003" t="s">
        <v>142</v>
      </c>
      <c r="H3003" t="s">
        <v>61</v>
      </c>
      <c r="I3003" t="s">
        <v>129</v>
      </c>
      <c r="J3003" t="s">
        <v>130</v>
      </c>
      <c r="K3003" t="s">
        <v>131</v>
      </c>
      <c r="L3003" t="s">
        <v>8776</v>
      </c>
      <c r="M3003" t="s">
        <v>8777</v>
      </c>
      <c r="N3003">
        <v>1.5669999999999999</v>
      </c>
      <c r="O3003">
        <v>0</v>
      </c>
      <c r="P3003">
        <v>217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340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3014304</v>
      </c>
      <c r="B3004">
        <v>1</v>
      </c>
      <c r="C3004" t="s">
        <v>106</v>
      </c>
      <c r="D3004" t="s">
        <v>120</v>
      </c>
      <c r="E3004" t="s">
        <v>153</v>
      </c>
      <c r="F3004" t="s">
        <v>8778</v>
      </c>
      <c r="G3004" t="s">
        <v>746</v>
      </c>
      <c r="H3004" t="s">
        <v>58</v>
      </c>
      <c r="I3004" t="s">
        <v>129</v>
      </c>
      <c r="J3004" t="s">
        <v>130</v>
      </c>
      <c r="K3004" t="s">
        <v>131</v>
      </c>
      <c r="L3004" t="s">
        <v>8779</v>
      </c>
      <c r="M3004" t="s">
        <v>8270</v>
      </c>
      <c r="N3004">
        <v>1.2869999999999999</v>
      </c>
      <c r="O3004">
        <v>0</v>
      </c>
      <c r="P3004">
        <v>3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3.86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3004784</v>
      </c>
      <c r="B3005">
        <v>2</v>
      </c>
      <c r="C3005" t="s">
        <v>75</v>
      </c>
      <c r="D3005" t="s">
        <v>89</v>
      </c>
      <c r="E3005" t="s">
        <v>145</v>
      </c>
      <c r="F3005" t="s">
        <v>8780</v>
      </c>
      <c r="G3005" t="s">
        <v>147</v>
      </c>
      <c r="H3005" t="s">
        <v>61</v>
      </c>
      <c r="I3005" t="s">
        <v>129</v>
      </c>
      <c r="J3005" t="s">
        <v>130</v>
      </c>
      <c r="K3005" t="s">
        <v>131</v>
      </c>
      <c r="L3005" t="s">
        <v>8781</v>
      </c>
      <c r="M3005" t="s">
        <v>8782</v>
      </c>
      <c r="N3005">
        <v>0.76300000000000001</v>
      </c>
      <c r="O3005">
        <v>0</v>
      </c>
      <c r="P3005">
        <v>13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9.91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3014726</v>
      </c>
      <c r="B3006">
        <v>1</v>
      </c>
      <c r="C3006" t="s">
        <v>75</v>
      </c>
      <c r="D3006" t="s">
        <v>81</v>
      </c>
      <c r="E3006" t="s">
        <v>164</v>
      </c>
      <c r="F3006" t="s">
        <v>8783</v>
      </c>
      <c r="G3006" t="s">
        <v>142</v>
      </c>
      <c r="H3006" t="s">
        <v>61</v>
      </c>
      <c r="I3006" t="s">
        <v>129</v>
      </c>
      <c r="J3006" t="s">
        <v>130</v>
      </c>
      <c r="K3006" t="s">
        <v>131</v>
      </c>
      <c r="L3006" t="s">
        <v>8784</v>
      </c>
      <c r="M3006" t="s">
        <v>8785</v>
      </c>
      <c r="N3006">
        <v>1.7869999999999999</v>
      </c>
      <c r="O3006">
        <v>0</v>
      </c>
      <c r="P3006">
        <v>82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146.53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3015459</v>
      </c>
      <c r="B3007">
        <v>1</v>
      </c>
      <c r="C3007" t="s">
        <v>75</v>
      </c>
      <c r="D3007" t="s">
        <v>82</v>
      </c>
      <c r="E3007" t="s">
        <v>140</v>
      </c>
      <c r="F3007" t="s">
        <v>8786</v>
      </c>
      <c r="G3007" t="s">
        <v>142</v>
      </c>
      <c r="H3007" t="s">
        <v>61</v>
      </c>
      <c r="I3007" t="s">
        <v>129</v>
      </c>
      <c r="J3007" t="s">
        <v>130</v>
      </c>
      <c r="K3007" t="s">
        <v>131</v>
      </c>
      <c r="L3007" t="s">
        <v>8787</v>
      </c>
      <c r="M3007" t="s">
        <v>8788</v>
      </c>
      <c r="N3007">
        <v>2.6549999999999998</v>
      </c>
      <c r="O3007">
        <v>0</v>
      </c>
      <c r="P3007">
        <v>35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92.93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3019371</v>
      </c>
      <c r="B3008">
        <v>1</v>
      </c>
      <c r="C3008" t="s">
        <v>75</v>
      </c>
      <c r="D3008" t="s">
        <v>103</v>
      </c>
      <c r="E3008" t="s">
        <v>145</v>
      </c>
      <c r="F3008" t="s">
        <v>8789</v>
      </c>
      <c r="G3008" t="s">
        <v>256</v>
      </c>
      <c r="H3008" t="s">
        <v>61</v>
      </c>
      <c r="I3008" t="s">
        <v>129</v>
      </c>
      <c r="J3008" t="s">
        <v>130</v>
      </c>
      <c r="K3008" t="s">
        <v>131</v>
      </c>
      <c r="L3008" t="s">
        <v>8790</v>
      </c>
      <c r="M3008" t="s">
        <v>8791</v>
      </c>
      <c r="N3008">
        <v>0.74</v>
      </c>
      <c r="O3008">
        <v>0</v>
      </c>
      <c r="P3008">
        <v>42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31.06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3016390</v>
      </c>
      <c r="B3009">
        <v>2</v>
      </c>
      <c r="C3009" t="s">
        <v>75</v>
      </c>
      <c r="D3009" t="s">
        <v>103</v>
      </c>
      <c r="E3009" t="s">
        <v>169</v>
      </c>
      <c r="F3009" t="s">
        <v>3075</v>
      </c>
      <c r="G3009" t="s">
        <v>166</v>
      </c>
      <c r="H3009" t="s">
        <v>61</v>
      </c>
      <c r="I3009" t="s">
        <v>129</v>
      </c>
      <c r="J3009" t="s">
        <v>130</v>
      </c>
      <c r="K3009" t="s">
        <v>131</v>
      </c>
      <c r="L3009" t="s">
        <v>8792</v>
      </c>
      <c r="M3009" t="s">
        <v>8793</v>
      </c>
      <c r="N3009">
        <v>1.266</v>
      </c>
      <c r="O3009">
        <v>0</v>
      </c>
      <c r="P3009">
        <v>68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86.1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3008393</v>
      </c>
      <c r="B3010">
        <v>1</v>
      </c>
      <c r="C3010" t="s">
        <v>75</v>
      </c>
      <c r="D3010" t="s">
        <v>81</v>
      </c>
      <c r="E3010" t="s">
        <v>140</v>
      </c>
      <c r="F3010" t="s">
        <v>3595</v>
      </c>
      <c r="G3010" t="s">
        <v>192</v>
      </c>
      <c r="H3010" t="s">
        <v>61</v>
      </c>
      <c r="I3010" t="s">
        <v>129</v>
      </c>
      <c r="J3010" t="s">
        <v>130</v>
      </c>
      <c r="K3010" t="s">
        <v>137</v>
      </c>
      <c r="L3010" t="s">
        <v>8794</v>
      </c>
      <c r="M3010" t="s">
        <v>8795</v>
      </c>
      <c r="N3010">
        <v>7.359</v>
      </c>
      <c r="O3010">
        <v>0</v>
      </c>
      <c r="P3010">
        <v>39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286.98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3013968</v>
      </c>
      <c r="B3011">
        <v>1</v>
      </c>
      <c r="C3011" t="s">
        <v>75</v>
      </c>
      <c r="D3011" t="s">
        <v>104</v>
      </c>
      <c r="E3011" t="s">
        <v>140</v>
      </c>
      <c r="F3011" t="s">
        <v>8796</v>
      </c>
      <c r="G3011" t="s">
        <v>142</v>
      </c>
      <c r="H3011" t="s">
        <v>61</v>
      </c>
      <c r="I3011" t="s">
        <v>129</v>
      </c>
      <c r="J3011" t="s">
        <v>130</v>
      </c>
      <c r="K3011" t="s">
        <v>131</v>
      </c>
      <c r="L3011" t="s">
        <v>8797</v>
      </c>
      <c r="M3011" t="s">
        <v>8798</v>
      </c>
      <c r="N3011">
        <v>4.0810000000000004</v>
      </c>
      <c r="O3011">
        <v>0</v>
      </c>
      <c r="P3011">
        <v>30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122.42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3013976</v>
      </c>
      <c r="B3012">
        <v>1</v>
      </c>
      <c r="C3012" t="s">
        <v>106</v>
      </c>
      <c r="D3012" t="s">
        <v>111</v>
      </c>
      <c r="E3012" t="s">
        <v>140</v>
      </c>
      <c r="F3012" t="s">
        <v>8799</v>
      </c>
      <c r="G3012" t="s">
        <v>142</v>
      </c>
      <c r="H3012" t="s">
        <v>61</v>
      </c>
      <c r="I3012" t="s">
        <v>129</v>
      </c>
      <c r="J3012" t="s">
        <v>130</v>
      </c>
      <c r="K3012" t="s">
        <v>131</v>
      </c>
      <c r="L3012" t="s">
        <v>8800</v>
      </c>
      <c r="M3012" t="s">
        <v>8801</v>
      </c>
      <c r="N3012">
        <v>4.8810000000000002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6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29.28</v>
      </c>
    </row>
    <row r="3013" spans="1:26" x14ac:dyDescent="0.3">
      <c r="A3013">
        <v>3003853</v>
      </c>
      <c r="B3013">
        <v>1</v>
      </c>
      <c r="C3013" t="s">
        <v>75</v>
      </c>
      <c r="D3013" t="s">
        <v>82</v>
      </c>
      <c r="E3013" t="s">
        <v>145</v>
      </c>
      <c r="F3013" t="s">
        <v>8802</v>
      </c>
      <c r="G3013" t="s">
        <v>256</v>
      </c>
      <c r="H3013" t="s">
        <v>61</v>
      </c>
      <c r="I3013" t="s">
        <v>129</v>
      </c>
      <c r="J3013" t="s">
        <v>130</v>
      </c>
      <c r="K3013" t="s">
        <v>131</v>
      </c>
      <c r="L3013" t="s">
        <v>8803</v>
      </c>
      <c r="M3013" t="s">
        <v>8804</v>
      </c>
      <c r="N3013">
        <v>1.84</v>
      </c>
      <c r="O3013">
        <v>0</v>
      </c>
      <c r="P3013">
        <v>8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14.72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3013280</v>
      </c>
      <c r="B3014">
        <v>1</v>
      </c>
      <c r="C3014" t="s">
        <v>75</v>
      </c>
      <c r="D3014" t="s">
        <v>81</v>
      </c>
      <c r="E3014" t="s">
        <v>140</v>
      </c>
      <c r="F3014" t="s">
        <v>8805</v>
      </c>
      <c r="G3014" t="s">
        <v>4892</v>
      </c>
      <c r="H3014" t="s">
        <v>61</v>
      </c>
      <c r="I3014" t="s">
        <v>129</v>
      </c>
      <c r="J3014" t="s">
        <v>130</v>
      </c>
      <c r="K3014" t="s">
        <v>131</v>
      </c>
      <c r="L3014" t="s">
        <v>8806</v>
      </c>
      <c r="M3014" t="s">
        <v>8807</v>
      </c>
      <c r="N3014">
        <v>0.90700000000000003</v>
      </c>
      <c r="O3014">
        <v>0</v>
      </c>
      <c r="P3014">
        <v>275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249.33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3017734</v>
      </c>
      <c r="B3015">
        <v>1</v>
      </c>
      <c r="C3015" t="s">
        <v>75</v>
      </c>
      <c r="D3015" t="s">
        <v>79</v>
      </c>
      <c r="E3015" t="s">
        <v>145</v>
      </c>
      <c r="F3015" t="s">
        <v>8808</v>
      </c>
      <c r="G3015" t="s">
        <v>206</v>
      </c>
      <c r="H3015" t="s">
        <v>61</v>
      </c>
      <c r="I3015" t="s">
        <v>129</v>
      </c>
      <c r="J3015" t="s">
        <v>130</v>
      </c>
      <c r="K3015" t="s">
        <v>131</v>
      </c>
      <c r="L3015" t="s">
        <v>8809</v>
      </c>
      <c r="M3015" t="s">
        <v>8810</v>
      </c>
      <c r="N3015">
        <v>1.673</v>
      </c>
      <c r="O3015">
        <v>0</v>
      </c>
      <c r="P3015">
        <v>5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8.3699999999999992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3013683</v>
      </c>
      <c r="B3016">
        <v>1</v>
      </c>
      <c r="C3016" t="s">
        <v>75</v>
      </c>
      <c r="D3016" t="s">
        <v>92</v>
      </c>
      <c r="E3016" t="s">
        <v>164</v>
      </c>
      <c r="F3016" t="s">
        <v>8811</v>
      </c>
      <c r="G3016" t="s">
        <v>142</v>
      </c>
      <c r="H3016" t="s">
        <v>61</v>
      </c>
      <c r="I3016" t="s">
        <v>129</v>
      </c>
      <c r="J3016" t="s">
        <v>130</v>
      </c>
      <c r="K3016" t="s">
        <v>131</v>
      </c>
      <c r="L3016" t="s">
        <v>8812</v>
      </c>
      <c r="M3016" t="s">
        <v>8813</v>
      </c>
      <c r="N3016">
        <v>2.8130000000000002</v>
      </c>
      <c r="O3016">
        <v>0</v>
      </c>
      <c r="P3016">
        <v>89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250.34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3013741</v>
      </c>
      <c r="B3017">
        <v>1</v>
      </c>
      <c r="C3017" t="s">
        <v>75</v>
      </c>
      <c r="D3017" t="s">
        <v>99</v>
      </c>
      <c r="E3017" t="s">
        <v>221</v>
      </c>
      <c r="F3017" t="s">
        <v>8814</v>
      </c>
      <c r="G3017" t="s">
        <v>128</v>
      </c>
      <c r="H3017" t="s">
        <v>58</v>
      </c>
      <c r="I3017" t="s">
        <v>129</v>
      </c>
      <c r="J3017" t="s">
        <v>130</v>
      </c>
      <c r="K3017" t="s">
        <v>131</v>
      </c>
      <c r="L3017" t="s">
        <v>8815</v>
      </c>
      <c r="M3017" t="s">
        <v>8816</v>
      </c>
      <c r="N3017">
        <v>2.5720000000000001</v>
      </c>
      <c r="O3017">
        <v>0</v>
      </c>
      <c r="P3017">
        <v>4</v>
      </c>
      <c r="Q3017">
        <v>0</v>
      </c>
      <c r="R3017">
        <v>0</v>
      </c>
      <c r="S3017">
        <v>12</v>
      </c>
      <c r="T3017">
        <v>328</v>
      </c>
      <c r="U3017">
        <v>0</v>
      </c>
      <c r="V3017">
        <v>10.29</v>
      </c>
      <c r="W3017">
        <v>0</v>
      </c>
      <c r="X3017">
        <v>0</v>
      </c>
      <c r="Y3017">
        <v>30.86</v>
      </c>
      <c r="Z3017">
        <v>843.51</v>
      </c>
    </row>
    <row r="3018" spans="1:26" x14ac:dyDescent="0.3">
      <c r="A3018">
        <v>3014318</v>
      </c>
      <c r="B3018">
        <v>1</v>
      </c>
      <c r="C3018" t="s">
        <v>106</v>
      </c>
      <c r="D3018" t="s">
        <v>117</v>
      </c>
      <c r="E3018" t="s">
        <v>126</v>
      </c>
      <c r="F3018" t="s">
        <v>8529</v>
      </c>
      <c r="G3018" t="s">
        <v>128</v>
      </c>
      <c r="H3018" t="s">
        <v>58</v>
      </c>
      <c r="I3018" t="s">
        <v>129</v>
      </c>
      <c r="J3018" t="s">
        <v>130</v>
      </c>
      <c r="K3018" t="s">
        <v>131</v>
      </c>
      <c r="L3018" t="s">
        <v>8817</v>
      </c>
      <c r="M3018" t="s">
        <v>8818</v>
      </c>
      <c r="N3018">
        <v>1.9890000000000001</v>
      </c>
      <c r="O3018">
        <v>97</v>
      </c>
      <c r="P3018">
        <v>106</v>
      </c>
      <c r="Q3018">
        <v>0</v>
      </c>
      <c r="R3018">
        <v>0</v>
      </c>
      <c r="S3018">
        <v>0</v>
      </c>
      <c r="T3018">
        <v>0</v>
      </c>
      <c r="U3018">
        <v>192.92</v>
      </c>
      <c r="V3018">
        <v>210.82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3016518</v>
      </c>
      <c r="B3019">
        <v>1</v>
      </c>
      <c r="C3019" t="s">
        <v>75</v>
      </c>
      <c r="D3019" t="s">
        <v>89</v>
      </c>
      <c r="E3019" t="s">
        <v>145</v>
      </c>
      <c r="F3019" t="s">
        <v>8819</v>
      </c>
      <c r="G3019" t="s">
        <v>147</v>
      </c>
      <c r="H3019" t="s">
        <v>61</v>
      </c>
      <c r="I3019" t="s">
        <v>129</v>
      </c>
      <c r="J3019" t="s">
        <v>130</v>
      </c>
      <c r="K3019" t="s">
        <v>131</v>
      </c>
      <c r="L3019" t="s">
        <v>8820</v>
      </c>
      <c r="M3019" t="s">
        <v>8821</v>
      </c>
      <c r="N3019">
        <v>2.5150000000000001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2.5099999999999998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3018822</v>
      </c>
      <c r="B3020">
        <v>1</v>
      </c>
      <c r="C3020" t="s">
        <v>106</v>
      </c>
      <c r="D3020" t="s">
        <v>122</v>
      </c>
      <c r="E3020" t="s">
        <v>153</v>
      </c>
      <c r="F3020" t="s">
        <v>8822</v>
      </c>
      <c r="G3020" t="s">
        <v>196</v>
      </c>
      <c r="H3020" t="s">
        <v>58</v>
      </c>
      <c r="I3020" t="s">
        <v>129</v>
      </c>
      <c r="J3020" t="s">
        <v>130</v>
      </c>
      <c r="K3020" t="s">
        <v>131</v>
      </c>
      <c r="L3020" t="s">
        <v>8823</v>
      </c>
      <c r="M3020" t="s">
        <v>8177</v>
      </c>
      <c r="N3020">
        <v>2.5880000000000001</v>
      </c>
      <c r="O3020">
        <v>0</v>
      </c>
      <c r="P3020">
        <v>126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326.13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3014315</v>
      </c>
      <c r="B3021">
        <v>1</v>
      </c>
      <c r="C3021" t="s">
        <v>75</v>
      </c>
      <c r="D3021" t="s">
        <v>89</v>
      </c>
      <c r="E3021" t="s">
        <v>169</v>
      </c>
      <c r="F3021" t="s">
        <v>1403</v>
      </c>
      <c r="G3021" t="s">
        <v>382</v>
      </c>
      <c r="H3021" t="s">
        <v>61</v>
      </c>
      <c r="I3021" t="s">
        <v>129</v>
      </c>
      <c r="J3021" t="s">
        <v>130</v>
      </c>
      <c r="K3021" t="s">
        <v>131</v>
      </c>
      <c r="L3021" t="s">
        <v>8824</v>
      </c>
      <c r="M3021" t="s">
        <v>8825</v>
      </c>
      <c r="N3021">
        <v>2.5539999999999998</v>
      </c>
      <c r="O3021">
        <v>0</v>
      </c>
      <c r="P3021">
        <v>461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1177.52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3016046</v>
      </c>
      <c r="B3022">
        <v>1</v>
      </c>
      <c r="C3022" t="s">
        <v>75</v>
      </c>
      <c r="D3022" t="s">
        <v>77</v>
      </c>
      <c r="E3022" t="s">
        <v>140</v>
      </c>
      <c r="F3022" t="s">
        <v>8826</v>
      </c>
      <c r="G3022" t="s">
        <v>192</v>
      </c>
      <c r="H3022" t="s">
        <v>61</v>
      </c>
      <c r="I3022" t="s">
        <v>129</v>
      </c>
      <c r="J3022" t="s">
        <v>130</v>
      </c>
      <c r="K3022" t="s">
        <v>137</v>
      </c>
      <c r="L3022" t="s">
        <v>8827</v>
      </c>
      <c r="M3022" t="s">
        <v>8828</v>
      </c>
      <c r="N3022">
        <v>6.8040000000000003</v>
      </c>
      <c r="O3022">
        <v>0</v>
      </c>
      <c r="P3022">
        <v>39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265.37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3013941</v>
      </c>
      <c r="B3023">
        <v>1</v>
      </c>
      <c r="C3023" t="s">
        <v>75</v>
      </c>
      <c r="D3023" t="s">
        <v>103</v>
      </c>
      <c r="E3023" t="s">
        <v>221</v>
      </c>
      <c r="F3023" t="s">
        <v>8829</v>
      </c>
      <c r="G3023" t="s">
        <v>128</v>
      </c>
      <c r="H3023" t="s">
        <v>58</v>
      </c>
      <c r="I3023" t="s">
        <v>129</v>
      </c>
      <c r="J3023" t="s">
        <v>130</v>
      </c>
      <c r="K3023" t="s">
        <v>131</v>
      </c>
      <c r="L3023" t="s">
        <v>8830</v>
      </c>
      <c r="M3023" t="s">
        <v>8831</v>
      </c>
      <c r="N3023">
        <v>0.32900000000000001</v>
      </c>
      <c r="O3023">
        <v>18</v>
      </c>
      <c r="P3023">
        <v>62</v>
      </c>
      <c r="Q3023">
        <v>0</v>
      </c>
      <c r="R3023">
        <v>0</v>
      </c>
      <c r="S3023">
        <v>0</v>
      </c>
      <c r="T3023">
        <v>0</v>
      </c>
      <c r="U3023">
        <v>5.92</v>
      </c>
      <c r="V3023">
        <v>20.37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3013408</v>
      </c>
      <c r="B3024">
        <v>1</v>
      </c>
      <c r="C3024" t="s">
        <v>75</v>
      </c>
      <c r="D3024" t="s">
        <v>83</v>
      </c>
      <c r="E3024" t="s">
        <v>153</v>
      </c>
      <c r="F3024" t="s">
        <v>2919</v>
      </c>
      <c r="G3024" t="s">
        <v>128</v>
      </c>
      <c r="H3024" t="s">
        <v>58</v>
      </c>
      <c r="I3024" t="s">
        <v>129</v>
      </c>
      <c r="J3024" t="s">
        <v>130</v>
      </c>
      <c r="K3024" t="s">
        <v>131</v>
      </c>
      <c r="L3024" t="s">
        <v>8832</v>
      </c>
      <c r="M3024" t="s">
        <v>8833</v>
      </c>
      <c r="N3024">
        <v>0.95099999999999996</v>
      </c>
      <c r="O3024">
        <v>0</v>
      </c>
      <c r="P3024">
        <v>0</v>
      </c>
      <c r="Q3024">
        <v>13</v>
      </c>
      <c r="R3024">
        <v>1244</v>
      </c>
      <c r="S3024">
        <v>2</v>
      </c>
      <c r="T3024">
        <v>0</v>
      </c>
      <c r="U3024">
        <v>0</v>
      </c>
      <c r="V3024">
        <v>0</v>
      </c>
      <c r="W3024">
        <v>12.36</v>
      </c>
      <c r="X3024">
        <v>1182.8399999999999</v>
      </c>
      <c r="Y3024">
        <v>1.9</v>
      </c>
      <c r="Z3024">
        <v>0</v>
      </c>
    </row>
    <row r="3025" spans="1:26" x14ac:dyDescent="0.3">
      <c r="A3025">
        <v>3016260</v>
      </c>
      <c r="B3025">
        <v>1</v>
      </c>
      <c r="C3025" t="s">
        <v>75</v>
      </c>
      <c r="D3025" t="s">
        <v>83</v>
      </c>
      <c r="E3025" t="s">
        <v>145</v>
      </c>
      <c r="F3025" t="s">
        <v>8834</v>
      </c>
      <c r="G3025" t="s">
        <v>206</v>
      </c>
      <c r="H3025" t="s">
        <v>61</v>
      </c>
      <c r="I3025" t="s">
        <v>129</v>
      </c>
      <c r="J3025" t="s">
        <v>130</v>
      </c>
      <c r="K3025" t="s">
        <v>131</v>
      </c>
      <c r="L3025" t="s">
        <v>8835</v>
      </c>
      <c r="M3025" t="s">
        <v>8836</v>
      </c>
      <c r="N3025">
        <v>6.8440000000000003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6.84</v>
      </c>
    </row>
    <row r="3026" spans="1:26" x14ac:dyDescent="0.3">
      <c r="A3026">
        <v>3013420</v>
      </c>
      <c r="B3026">
        <v>1</v>
      </c>
      <c r="C3026" t="s">
        <v>75</v>
      </c>
      <c r="D3026" t="s">
        <v>97</v>
      </c>
      <c r="E3026" t="s">
        <v>145</v>
      </c>
      <c r="F3026" t="s">
        <v>8837</v>
      </c>
      <c r="G3026" t="s">
        <v>378</v>
      </c>
      <c r="H3026" t="s">
        <v>61</v>
      </c>
      <c r="I3026" t="s">
        <v>129</v>
      </c>
      <c r="J3026" t="s">
        <v>130</v>
      </c>
      <c r="K3026" t="s">
        <v>131</v>
      </c>
      <c r="L3026" t="s">
        <v>8838</v>
      </c>
      <c r="M3026" t="s">
        <v>8839</v>
      </c>
      <c r="N3026">
        <v>0.90700000000000003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0.91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3014695</v>
      </c>
      <c r="B3027">
        <v>1</v>
      </c>
      <c r="C3027" t="s">
        <v>106</v>
      </c>
      <c r="D3027" t="s">
        <v>120</v>
      </c>
      <c r="E3027" t="s">
        <v>140</v>
      </c>
      <c r="F3027" t="s">
        <v>8840</v>
      </c>
      <c r="G3027" t="s">
        <v>142</v>
      </c>
      <c r="H3027" t="s">
        <v>61</v>
      </c>
      <c r="I3027" t="s">
        <v>129</v>
      </c>
      <c r="J3027" t="s">
        <v>130</v>
      </c>
      <c r="K3027" t="s">
        <v>131</v>
      </c>
      <c r="L3027" t="s">
        <v>8841</v>
      </c>
      <c r="M3027" t="s">
        <v>8842</v>
      </c>
      <c r="N3027">
        <v>1.7050000000000001</v>
      </c>
      <c r="O3027">
        <v>0</v>
      </c>
      <c r="P3027">
        <v>128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218.26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3012647</v>
      </c>
      <c r="B3028">
        <v>1</v>
      </c>
      <c r="C3028" t="s">
        <v>75</v>
      </c>
      <c r="D3028" t="s">
        <v>90</v>
      </c>
      <c r="E3028" t="s">
        <v>221</v>
      </c>
      <c r="F3028" t="s">
        <v>4928</v>
      </c>
      <c r="G3028" t="s">
        <v>136</v>
      </c>
      <c r="H3028" t="s">
        <v>58</v>
      </c>
      <c r="I3028" t="s">
        <v>129</v>
      </c>
      <c r="J3028" t="s">
        <v>130</v>
      </c>
      <c r="K3028" t="s">
        <v>137</v>
      </c>
      <c r="L3028" t="s">
        <v>8843</v>
      </c>
      <c r="M3028" t="s">
        <v>8844</v>
      </c>
      <c r="N3028">
        <v>7.1840000000000002</v>
      </c>
      <c r="O3028">
        <v>0</v>
      </c>
      <c r="P3028">
        <v>0</v>
      </c>
      <c r="Q3028">
        <v>7</v>
      </c>
      <c r="R3028">
        <v>602</v>
      </c>
      <c r="S3028">
        <v>1</v>
      </c>
      <c r="T3028">
        <v>498</v>
      </c>
      <c r="U3028">
        <v>0</v>
      </c>
      <c r="V3028">
        <v>0</v>
      </c>
      <c r="W3028">
        <v>50.29</v>
      </c>
      <c r="X3028">
        <v>4325.04</v>
      </c>
      <c r="Y3028">
        <v>7.18</v>
      </c>
      <c r="Z3028">
        <v>3577.85</v>
      </c>
    </row>
    <row r="3029" spans="1:26" x14ac:dyDescent="0.3">
      <c r="A3029">
        <v>3018973</v>
      </c>
      <c r="B3029">
        <v>1</v>
      </c>
      <c r="C3029" t="s">
        <v>75</v>
      </c>
      <c r="D3029" t="s">
        <v>97</v>
      </c>
      <c r="E3029" t="s">
        <v>145</v>
      </c>
      <c r="F3029" t="s">
        <v>8845</v>
      </c>
      <c r="G3029" t="s">
        <v>256</v>
      </c>
      <c r="H3029" t="s">
        <v>61</v>
      </c>
      <c r="I3029" t="s">
        <v>129</v>
      </c>
      <c r="J3029" t="s">
        <v>130</v>
      </c>
      <c r="K3029" t="s">
        <v>131</v>
      </c>
      <c r="L3029" t="s">
        <v>8846</v>
      </c>
      <c r="M3029" t="s">
        <v>8847</v>
      </c>
      <c r="N3029">
        <v>2.5249999999999999</v>
      </c>
      <c r="O3029">
        <v>0</v>
      </c>
      <c r="P3029">
        <v>2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5.05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3014713</v>
      </c>
      <c r="B3030">
        <v>1</v>
      </c>
      <c r="C3030" t="s">
        <v>106</v>
      </c>
      <c r="D3030" t="s">
        <v>119</v>
      </c>
      <c r="E3030" t="s">
        <v>145</v>
      </c>
      <c r="F3030" t="s">
        <v>8848</v>
      </c>
      <c r="G3030" t="s">
        <v>206</v>
      </c>
      <c r="H3030" t="s">
        <v>61</v>
      </c>
      <c r="I3030" t="s">
        <v>129</v>
      </c>
      <c r="J3030" t="s">
        <v>130</v>
      </c>
      <c r="K3030" t="s">
        <v>131</v>
      </c>
      <c r="L3030" t="s">
        <v>8849</v>
      </c>
      <c r="M3030" t="s">
        <v>8850</v>
      </c>
      <c r="N3030">
        <v>3.6480000000000001</v>
      </c>
      <c r="O3030">
        <v>0</v>
      </c>
      <c r="P3030">
        <v>2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7.3</v>
      </c>
      <c r="W3030">
        <v>0</v>
      </c>
      <c r="X3030">
        <v>0</v>
      </c>
      <c r="Y3030">
        <v>0</v>
      </c>
      <c r="Z3030">
        <v>0</v>
      </c>
    </row>
    <row r="3031" spans="1:26" x14ac:dyDescent="0.3">
      <c r="A3031">
        <v>3014702</v>
      </c>
      <c r="B3031">
        <v>1</v>
      </c>
      <c r="C3031" t="s">
        <v>75</v>
      </c>
      <c r="D3031" t="s">
        <v>99</v>
      </c>
      <c r="E3031" t="s">
        <v>221</v>
      </c>
      <c r="F3031" t="s">
        <v>8851</v>
      </c>
      <c r="G3031" t="s">
        <v>128</v>
      </c>
      <c r="H3031" t="s">
        <v>58</v>
      </c>
      <c r="I3031" t="s">
        <v>129</v>
      </c>
      <c r="J3031" t="s">
        <v>130</v>
      </c>
      <c r="K3031" t="s">
        <v>131</v>
      </c>
      <c r="L3031" t="s">
        <v>8852</v>
      </c>
      <c r="M3031" t="s">
        <v>8853</v>
      </c>
      <c r="N3031">
        <v>4.4550000000000001</v>
      </c>
      <c r="O3031">
        <v>66</v>
      </c>
      <c r="P3031">
        <v>323</v>
      </c>
      <c r="Q3031">
        <v>0</v>
      </c>
      <c r="R3031">
        <v>0</v>
      </c>
      <c r="S3031">
        <v>0</v>
      </c>
      <c r="T3031">
        <v>0</v>
      </c>
      <c r="U3031">
        <v>294.02999999999997</v>
      </c>
      <c r="V3031">
        <v>1438.97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3013054</v>
      </c>
      <c r="B3032">
        <v>1</v>
      </c>
      <c r="C3032" t="s">
        <v>75</v>
      </c>
      <c r="D3032" t="s">
        <v>84</v>
      </c>
      <c r="E3032" t="s">
        <v>164</v>
      </c>
      <c r="F3032" t="s">
        <v>8854</v>
      </c>
      <c r="G3032" t="s">
        <v>161</v>
      </c>
      <c r="H3032" t="s">
        <v>61</v>
      </c>
      <c r="I3032" t="s">
        <v>129</v>
      </c>
      <c r="J3032" t="s">
        <v>130</v>
      </c>
      <c r="K3032" t="s">
        <v>131</v>
      </c>
      <c r="L3032" t="s">
        <v>8855</v>
      </c>
      <c r="M3032" t="s">
        <v>8856</v>
      </c>
      <c r="N3032">
        <v>1.206</v>
      </c>
      <c r="O3032">
        <v>0</v>
      </c>
      <c r="P3032">
        <v>3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3.62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3013031</v>
      </c>
      <c r="B3033">
        <v>1</v>
      </c>
      <c r="C3033" t="s">
        <v>75</v>
      </c>
      <c r="D3033" t="s">
        <v>98</v>
      </c>
      <c r="E3033" t="s">
        <v>145</v>
      </c>
      <c r="F3033" t="s">
        <v>8857</v>
      </c>
      <c r="G3033" t="s">
        <v>206</v>
      </c>
      <c r="H3033" t="s">
        <v>61</v>
      </c>
      <c r="I3033" t="s">
        <v>129</v>
      </c>
      <c r="J3033" t="s">
        <v>130</v>
      </c>
      <c r="K3033" t="s">
        <v>131</v>
      </c>
      <c r="L3033" t="s">
        <v>8858</v>
      </c>
      <c r="M3033" t="s">
        <v>8859</v>
      </c>
      <c r="N3033">
        <v>4.0599999999999996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4.0599999999999996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3010941</v>
      </c>
      <c r="B3034">
        <v>1</v>
      </c>
      <c r="C3034" t="s">
        <v>106</v>
      </c>
      <c r="D3034" t="s">
        <v>115</v>
      </c>
      <c r="E3034" t="s">
        <v>134</v>
      </c>
      <c r="F3034" t="s">
        <v>8860</v>
      </c>
      <c r="G3034" t="s">
        <v>128</v>
      </c>
      <c r="H3034" t="s">
        <v>58</v>
      </c>
      <c r="I3034" t="s">
        <v>129</v>
      </c>
      <c r="J3034" t="s">
        <v>130</v>
      </c>
      <c r="K3034" t="s">
        <v>131</v>
      </c>
      <c r="L3034" t="s">
        <v>8861</v>
      </c>
      <c r="M3034" t="s">
        <v>8862</v>
      </c>
      <c r="N3034">
        <v>0.31900000000000001</v>
      </c>
      <c r="O3034">
        <v>22</v>
      </c>
      <c r="P3034">
        <v>191</v>
      </c>
      <c r="Q3034">
        <v>26</v>
      </c>
      <c r="R3034">
        <v>11</v>
      </c>
      <c r="S3034">
        <v>265</v>
      </c>
      <c r="T3034">
        <v>898</v>
      </c>
      <c r="U3034">
        <v>7.03</v>
      </c>
      <c r="V3034">
        <v>61.01</v>
      </c>
      <c r="W3034">
        <v>8.31</v>
      </c>
      <c r="X3034">
        <v>3.51</v>
      </c>
      <c r="Y3034">
        <v>84.65</v>
      </c>
      <c r="Z3034">
        <v>286.86</v>
      </c>
    </row>
    <row r="3035" spans="1:26" x14ac:dyDescent="0.3">
      <c r="A3035">
        <v>3020331</v>
      </c>
      <c r="B3035">
        <v>1</v>
      </c>
      <c r="C3035" t="s">
        <v>106</v>
      </c>
      <c r="D3035" t="s">
        <v>122</v>
      </c>
      <c r="E3035" t="s">
        <v>169</v>
      </c>
      <c r="F3035" t="s">
        <v>8863</v>
      </c>
      <c r="G3035" t="s">
        <v>161</v>
      </c>
      <c r="H3035" t="s">
        <v>61</v>
      </c>
      <c r="I3035" t="s">
        <v>129</v>
      </c>
      <c r="J3035" t="s">
        <v>130</v>
      </c>
      <c r="K3035" t="s">
        <v>131</v>
      </c>
      <c r="L3035" t="s">
        <v>8864</v>
      </c>
      <c r="M3035" t="s">
        <v>8865</v>
      </c>
      <c r="N3035">
        <v>1.615</v>
      </c>
      <c r="O3035">
        <v>0</v>
      </c>
      <c r="P3035">
        <v>95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153.4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3019386</v>
      </c>
      <c r="B3036">
        <v>1</v>
      </c>
      <c r="C3036" t="s">
        <v>75</v>
      </c>
      <c r="D3036" t="s">
        <v>98</v>
      </c>
      <c r="E3036" t="s">
        <v>145</v>
      </c>
      <c r="F3036" t="s">
        <v>8866</v>
      </c>
      <c r="G3036" t="s">
        <v>206</v>
      </c>
      <c r="H3036" t="s">
        <v>61</v>
      </c>
      <c r="I3036" t="s">
        <v>129</v>
      </c>
      <c r="J3036" t="s">
        <v>130</v>
      </c>
      <c r="K3036" t="s">
        <v>131</v>
      </c>
      <c r="L3036" t="s">
        <v>8867</v>
      </c>
      <c r="M3036" t="s">
        <v>8868</v>
      </c>
      <c r="N3036">
        <v>2.8290000000000002</v>
      </c>
      <c r="O3036">
        <v>0</v>
      </c>
      <c r="P3036">
        <v>6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16.97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3017310</v>
      </c>
      <c r="B3037">
        <v>1</v>
      </c>
      <c r="C3037" t="s">
        <v>106</v>
      </c>
      <c r="D3037" t="s">
        <v>122</v>
      </c>
      <c r="E3037" t="s">
        <v>145</v>
      </c>
      <c r="F3037" t="s">
        <v>8869</v>
      </c>
      <c r="G3037" t="s">
        <v>147</v>
      </c>
      <c r="H3037" t="s">
        <v>61</v>
      </c>
      <c r="I3037" t="s">
        <v>129</v>
      </c>
      <c r="J3037" t="s">
        <v>130</v>
      </c>
      <c r="K3037" t="s">
        <v>131</v>
      </c>
      <c r="L3037" t="s">
        <v>8870</v>
      </c>
      <c r="M3037" t="s">
        <v>8871</v>
      </c>
      <c r="N3037">
        <v>3.4</v>
      </c>
      <c r="O3037">
        <v>0</v>
      </c>
      <c r="P3037">
        <v>10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34</v>
      </c>
      <c r="W3037">
        <v>0</v>
      </c>
      <c r="X3037">
        <v>0</v>
      </c>
      <c r="Y3037">
        <v>0</v>
      </c>
      <c r="Z3037">
        <v>0</v>
      </c>
    </row>
    <row r="3038" spans="1:26" x14ac:dyDescent="0.3">
      <c r="A3038">
        <v>3017557</v>
      </c>
      <c r="B3038">
        <v>1</v>
      </c>
      <c r="C3038" t="s">
        <v>75</v>
      </c>
      <c r="D3038" t="s">
        <v>83</v>
      </c>
      <c r="E3038" t="s">
        <v>145</v>
      </c>
      <c r="F3038" t="s">
        <v>8872</v>
      </c>
      <c r="G3038" t="s">
        <v>256</v>
      </c>
      <c r="H3038" t="s">
        <v>61</v>
      </c>
      <c r="I3038" t="s">
        <v>129</v>
      </c>
      <c r="J3038" t="s">
        <v>130</v>
      </c>
      <c r="K3038" t="s">
        <v>131</v>
      </c>
      <c r="L3038" t="s">
        <v>8873</v>
      </c>
      <c r="M3038" t="s">
        <v>8874</v>
      </c>
      <c r="N3038">
        <v>1.9810000000000001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1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1.98</v>
      </c>
    </row>
    <row r="3039" spans="1:26" x14ac:dyDescent="0.3">
      <c r="A3039">
        <v>3013345</v>
      </c>
      <c r="B3039">
        <v>1</v>
      </c>
      <c r="C3039" t="s">
        <v>75</v>
      </c>
      <c r="D3039" t="s">
        <v>79</v>
      </c>
      <c r="E3039" t="s">
        <v>153</v>
      </c>
      <c r="F3039" t="s">
        <v>8875</v>
      </c>
      <c r="G3039" t="s">
        <v>128</v>
      </c>
      <c r="H3039" t="s">
        <v>58</v>
      </c>
      <c r="I3039" t="s">
        <v>129</v>
      </c>
      <c r="J3039" t="s">
        <v>130</v>
      </c>
      <c r="K3039" t="s">
        <v>131</v>
      </c>
      <c r="L3039" t="s">
        <v>8876</v>
      </c>
      <c r="M3039" t="s">
        <v>8877</v>
      </c>
      <c r="N3039">
        <v>1.881</v>
      </c>
      <c r="O3039">
        <v>0</v>
      </c>
      <c r="P3039">
        <v>383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720.57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3020099</v>
      </c>
      <c r="B3040">
        <v>1</v>
      </c>
      <c r="C3040" t="s">
        <v>75</v>
      </c>
      <c r="D3040" t="s">
        <v>87</v>
      </c>
      <c r="E3040" t="s">
        <v>140</v>
      </c>
      <c r="F3040" t="s">
        <v>8878</v>
      </c>
      <c r="G3040" t="s">
        <v>1638</v>
      </c>
      <c r="H3040" t="s">
        <v>61</v>
      </c>
      <c r="I3040" t="s">
        <v>129</v>
      </c>
      <c r="J3040" t="s">
        <v>130</v>
      </c>
      <c r="K3040" t="s">
        <v>131</v>
      </c>
      <c r="L3040" t="s">
        <v>8879</v>
      </c>
      <c r="M3040" t="s">
        <v>8880</v>
      </c>
      <c r="N3040">
        <v>3.16</v>
      </c>
      <c r="O3040">
        <v>0</v>
      </c>
      <c r="P3040">
        <v>12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37.93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3014700</v>
      </c>
      <c r="B3041">
        <v>1</v>
      </c>
      <c r="C3041" t="s">
        <v>106</v>
      </c>
      <c r="D3041" t="s">
        <v>105</v>
      </c>
      <c r="E3041" t="s">
        <v>126</v>
      </c>
      <c r="F3041" t="s">
        <v>8881</v>
      </c>
      <c r="G3041" t="s">
        <v>128</v>
      </c>
      <c r="H3041" t="s">
        <v>58</v>
      </c>
      <c r="I3041" t="s">
        <v>129</v>
      </c>
      <c r="J3041" t="s">
        <v>130</v>
      </c>
      <c r="K3041" t="s">
        <v>131</v>
      </c>
      <c r="L3041" t="s">
        <v>8882</v>
      </c>
      <c r="M3041" t="s">
        <v>8883</v>
      </c>
      <c r="N3041">
        <v>0.98</v>
      </c>
      <c r="O3041">
        <v>0</v>
      </c>
      <c r="P3041">
        <v>0</v>
      </c>
      <c r="Q3041">
        <v>1</v>
      </c>
      <c r="R3041">
        <v>0</v>
      </c>
      <c r="S3041">
        <v>109</v>
      </c>
      <c r="T3041">
        <v>20</v>
      </c>
      <c r="U3041">
        <v>0</v>
      </c>
      <c r="V3041">
        <v>0</v>
      </c>
      <c r="W3041">
        <v>0.98</v>
      </c>
      <c r="X3041">
        <v>0</v>
      </c>
      <c r="Y3041">
        <v>106.79</v>
      </c>
      <c r="Z3041">
        <v>19.59</v>
      </c>
    </row>
    <row r="3042" spans="1:26" x14ac:dyDescent="0.3">
      <c r="A3042">
        <v>3017360</v>
      </c>
      <c r="B3042">
        <v>1</v>
      </c>
      <c r="C3042" t="s">
        <v>75</v>
      </c>
      <c r="D3042" t="s">
        <v>88</v>
      </c>
      <c r="E3042" t="s">
        <v>145</v>
      </c>
      <c r="F3042" t="s">
        <v>8884</v>
      </c>
      <c r="G3042" t="s">
        <v>147</v>
      </c>
      <c r="H3042" t="s">
        <v>61</v>
      </c>
      <c r="I3042" t="s">
        <v>129</v>
      </c>
      <c r="J3042" t="s">
        <v>130</v>
      </c>
      <c r="K3042" t="s">
        <v>131</v>
      </c>
      <c r="L3042" t="s">
        <v>8885</v>
      </c>
      <c r="M3042" t="s">
        <v>8886</v>
      </c>
      <c r="N3042">
        <v>2.149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2.15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3018952</v>
      </c>
      <c r="B3043">
        <v>1</v>
      </c>
      <c r="C3043" t="s">
        <v>106</v>
      </c>
      <c r="D3043" t="s">
        <v>115</v>
      </c>
      <c r="E3043" t="s">
        <v>140</v>
      </c>
      <c r="F3043" t="s">
        <v>8887</v>
      </c>
      <c r="G3043" t="s">
        <v>142</v>
      </c>
      <c r="H3043" t="s">
        <v>61</v>
      </c>
      <c r="I3043" t="s">
        <v>129</v>
      </c>
      <c r="J3043" t="s">
        <v>130</v>
      </c>
      <c r="K3043" t="s">
        <v>131</v>
      </c>
      <c r="L3043" t="s">
        <v>8888</v>
      </c>
      <c r="M3043" t="s">
        <v>8889</v>
      </c>
      <c r="N3043">
        <v>1.7829999999999999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16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28.53</v>
      </c>
    </row>
    <row r="3044" spans="1:26" x14ac:dyDescent="0.3">
      <c r="A3044">
        <v>3013432</v>
      </c>
      <c r="B3044">
        <v>1</v>
      </c>
      <c r="C3044" t="s">
        <v>75</v>
      </c>
      <c r="D3044" t="s">
        <v>83</v>
      </c>
      <c r="E3044" t="s">
        <v>145</v>
      </c>
      <c r="F3044" t="s">
        <v>8890</v>
      </c>
      <c r="G3044" t="s">
        <v>206</v>
      </c>
      <c r="H3044" t="s">
        <v>61</v>
      </c>
      <c r="I3044" t="s">
        <v>129</v>
      </c>
      <c r="J3044" t="s">
        <v>130</v>
      </c>
      <c r="K3044" t="s">
        <v>131</v>
      </c>
      <c r="L3044" t="s">
        <v>8891</v>
      </c>
      <c r="M3044" t="s">
        <v>8892</v>
      </c>
      <c r="N3044">
        <v>4.8259999999999996</v>
      </c>
      <c r="O3044">
        <v>0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4.83</v>
      </c>
      <c r="Y3044">
        <v>0</v>
      </c>
      <c r="Z3044">
        <v>0</v>
      </c>
    </row>
    <row r="3045" spans="1:26" x14ac:dyDescent="0.3">
      <c r="A3045">
        <v>3010991</v>
      </c>
      <c r="B3045">
        <v>1</v>
      </c>
      <c r="C3045" t="s">
        <v>75</v>
      </c>
      <c r="D3045" t="s">
        <v>100</v>
      </c>
      <c r="E3045" t="s">
        <v>140</v>
      </c>
      <c r="F3045" t="s">
        <v>8893</v>
      </c>
      <c r="G3045" t="s">
        <v>142</v>
      </c>
      <c r="H3045" t="s">
        <v>61</v>
      </c>
      <c r="I3045" t="s">
        <v>129</v>
      </c>
      <c r="J3045" t="s">
        <v>130</v>
      </c>
      <c r="K3045" t="s">
        <v>131</v>
      </c>
      <c r="L3045" t="s">
        <v>8894</v>
      </c>
      <c r="M3045" t="s">
        <v>8895</v>
      </c>
      <c r="N3045">
        <v>1.7669999999999999</v>
      </c>
      <c r="O3045">
        <v>0</v>
      </c>
      <c r="P3045">
        <v>11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19.440000000000001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3016885</v>
      </c>
      <c r="B3046">
        <v>1</v>
      </c>
      <c r="C3046" t="s">
        <v>106</v>
      </c>
      <c r="D3046" t="s">
        <v>120</v>
      </c>
      <c r="E3046" t="s">
        <v>145</v>
      </c>
      <c r="F3046" t="s">
        <v>8896</v>
      </c>
      <c r="G3046" t="s">
        <v>256</v>
      </c>
      <c r="H3046" t="s">
        <v>61</v>
      </c>
      <c r="I3046" t="s">
        <v>129</v>
      </c>
      <c r="J3046" t="s">
        <v>130</v>
      </c>
      <c r="K3046" t="s">
        <v>131</v>
      </c>
      <c r="L3046" t="s">
        <v>8897</v>
      </c>
      <c r="M3046" t="s">
        <v>8898</v>
      </c>
      <c r="N3046">
        <v>2.7829999999999999</v>
      </c>
      <c r="O3046">
        <v>0</v>
      </c>
      <c r="P3046">
        <v>14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38.96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3019896</v>
      </c>
      <c r="B3047">
        <v>1</v>
      </c>
      <c r="C3047" t="s">
        <v>106</v>
      </c>
      <c r="D3047" t="s">
        <v>122</v>
      </c>
      <c r="E3047" t="s">
        <v>126</v>
      </c>
      <c r="F3047" t="s">
        <v>8899</v>
      </c>
      <c r="G3047" t="s">
        <v>161</v>
      </c>
      <c r="H3047" t="s">
        <v>58</v>
      </c>
      <c r="I3047" t="s">
        <v>129</v>
      </c>
      <c r="J3047" t="s">
        <v>130</v>
      </c>
      <c r="K3047" t="s">
        <v>131</v>
      </c>
      <c r="L3047" t="s">
        <v>8900</v>
      </c>
      <c r="M3047" t="s">
        <v>8901</v>
      </c>
      <c r="N3047">
        <v>0.93200000000000005</v>
      </c>
      <c r="O3047">
        <v>1</v>
      </c>
      <c r="P3047">
        <v>395</v>
      </c>
      <c r="Q3047">
        <v>0</v>
      </c>
      <c r="R3047">
        <v>0</v>
      </c>
      <c r="S3047">
        <v>7</v>
      </c>
      <c r="T3047">
        <v>979</v>
      </c>
      <c r="U3047">
        <v>0.93</v>
      </c>
      <c r="V3047">
        <v>368.1</v>
      </c>
      <c r="W3047">
        <v>0</v>
      </c>
      <c r="X3047">
        <v>0</v>
      </c>
      <c r="Y3047">
        <v>6.52</v>
      </c>
      <c r="Z3047">
        <v>912.32</v>
      </c>
    </row>
    <row r="3048" spans="1:26" x14ac:dyDescent="0.3">
      <c r="A3048">
        <v>3019395</v>
      </c>
      <c r="B3048">
        <v>1</v>
      </c>
      <c r="C3048" t="s">
        <v>106</v>
      </c>
      <c r="D3048" t="s">
        <v>120</v>
      </c>
      <c r="E3048" t="s">
        <v>153</v>
      </c>
      <c r="F3048" t="s">
        <v>8902</v>
      </c>
      <c r="G3048" t="s">
        <v>128</v>
      </c>
      <c r="H3048" t="s">
        <v>58</v>
      </c>
      <c r="I3048" t="s">
        <v>129</v>
      </c>
      <c r="J3048" t="s">
        <v>130</v>
      </c>
      <c r="K3048" t="s">
        <v>131</v>
      </c>
      <c r="L3048" t="s">
        <v>8903</v>
      </c>
      <c r="M3048" t="s">
        <v>8904</v>
      </c>
      <c r="N3048">
        <v>1.2</v>
      </c>
      <c r="O3048">
        <v>118</v>
      </c>
      <c r="P3048">
        <v>725</v>
      </c>
      <c r="Q3048">
        <v>0</v>
      </c>
      <c r="R3048">
        <v>0</v>
      </c>
      <c r="S3048">
        <v>0</v>
      </c>
      <c r="T3048">
        <v>0</v>
      </c>
      <c r="U3048">
        <v>141.63</v>
      </c>
      <c r="V3048">
        <v>870.2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3013190</v>
      </c>
      <c r="B3049">
        <v>2</v>
      </c>
      <c r="C3049" t="s">
        <v>75</v>
      </c>
      <c r="D3049" t="s">
        <v>103</v>
      </c>
      <c r="E3049" t="s">
        <v>169</v>
      </c>
      <c r="F3049" t="s">
        <v>8905</v>
      </c>
      <c r="G3049" t="s">
        <v>1638</v>
      </c>
      <c r="H3049" t="s">
        <v>61</v>
      </c>
      <c r="I3049" t="s">
        <v>129</v>
      </c>
      <c r="J3049" t="s">
        <v>130</v>
      </c>
      <c r="K3049" t="s">
        <v>131</v>
      </c>
      <c r="L3049" t="s">
        <v>8906</v>
      </c>
      <c r="M3049" t="s">
        <v>8907</v>
      </c>
      <c r="N3049">
        <v>0.44700000000000001</v>
      </c>
      <c r="O3049">
        <v>0</v>
      </c>
      <c r="P3049">
        <v>91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40.65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3014636</v>
      </c>
      <c r="B3050">
        <v>1</v>
      </c>
      <c r="C3050" t="s">
        <v>75</v>
      </c>
      <c r="D3050" t="s">
        <v>82</v>
      </c>
      <c r="E3050" t="s">
        <v>145</v>
      </c>
      <c r="F3050" t="s">
        <v>8908</v>
      </c>
      <c r="G3050" t="s">
        <v>147</v>
      </c>
      <c r="H3050" t="s">
        <v>61</v>
      </c>
      <c r="I3050" t="s">
        <v>129</v>
      </c>
      <c r="J3050" t="s">
        <v>130</v>
      </c>
      <c r="K3050" t="s">
        <v>131</v>
      </c>
      <c r="L3050" t="s">
        <v>8909</v>
      </c>
      <c r="M3050" t="s">
        <v>8910</v>
      </c>
      <c r="N3050">
        <v>1.1950000000000001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1.19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3012227</v>
      </c>
      <c r="B3051">
        <v>1</v>
      </c>
      <c r="C3051" t="s">
        <v>75</v>
      </c>
      <c r="D3051" t="s">
        <v>103</v>
      </c>
      <c r="E3051" t="s">
        <v>140</v>
      </c>
      <c r="F3051" t="s">
        <v>8911</v>
      </c>
      <c r="G3051" t="s">
        <v>161</v>
      </c>
      <c r="H3051" t="s">
        <v>61</v>
      </c>
      <c r="I3051" t="s">
        <v>129</v>
      </c>
      <c r="J3051" t="s">
        <v>130</v>
      </c>
      <c r="K3051" t="s">
        <v>131</v>
      </c>
      <c r="L3051" t="s">
        <v>8912</v>
      </c>
      <c r="M3051" t="s">
        <v>8913</v>
      </c>
      <c r="N3051">
        <v>0.60399999999999998</v>
      </c>
      <c r="O3051">
        <v>0</v>
      </c>
      <c r="P3051">
        <v>97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58.55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3014654</v>
      </c>
      <c r="B3052">
        <v>1</v>
      </c>
      <c r="C3052" t="s">
        <v>75</v>
      </c>
      <c r="D3052" t="s">
        <v>91</v>
      </c>
      <c r="E3052" t="s">
        <v>164</v>
      </c>
      <c r="F3052" t="s">
        <v>8914</v>
      </c>
      <c r="G3052" t="s">
        <v>142</v>
      </c>
      <c r="H3052" t="s">
        <v>61</v>
      </c>
      <c r="I3052" t="s">
        <v>129</v>
      </c>
      <c r="J3052" t="s">
        <v>130</v>
      </c>
      <c r="K3052" t="s">
        <v>131</v>
      </c>
      <c r="L3052" t="s">
        <v>8915</v>
      </c>
      <c r="M3052" t="s">
        <v>8916</v>
      </c>
      <c r="N3052">
        <v>1.9590000000000001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1.96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3017797</v>
      </c>
      <c r="B3053">
        <v>1</v>
      </c>
      <c r="C3053" t="s">
        <v>75</v>
      </c>
      <c r="D3053" t="s">
        <v>96</v>
      </c>
      <c r="E3053" t="s">
        <v>126</v>
      </c>
      <c r="F3053" t="s">
        <v>8917</v>
      </c>
      <c r="G3053" t="s">
        <v>128</v>
      </c>
      <c r="H3053" t="s">
        <v>58</v>
      </c>
      <c r="I3053" t="s">
        <v>129</v>
      </c>
      <c r="J3053" t="s">
        <v>130</v>
      </c>
      <c r="K3053" t="s">
        <v>131</v>
      </c>
      <c r="L3053" t="s">
        <v>8918</v>
      </c>
      <c r="M3053" t="s">
        <v>8919</v>
      </c>
      <c r="N3053">
        <v>0.96899999999999997</v>
      </c>
      <c r="O3053">
        <v>61</v>
      </c>
      <c r="P3053">
        <v>41</v>
      </c>
      <c r="Q3053">
        <v>0</v>
      </c>
      <c r="R3053">
        <v>0</v>
      </c>
      <c r="S3053">
        <v>0</v>
      </c>
      <c r="T3053">
        <v>0</v>
      </c>
      <c r="U3053">
        <v>59.13</v>
      </c>
      <c r="V3053">
        <v>39.75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3013736</v>
      </c>
      <c r="B3054">
        <v>1</v>
      </c>
      <c r="C3054" t="s">
        <v>75</v>
      </c>
      <c r="D3054" t="s">
        <v>81</v>
      </c>
      <c r="E3054" t="s">
        <v>126</v>
      </c>
      <c r="F3054" t="s">
        <v>8920</v>
      </c>
      <c r="G3054" t="s">
        <v>196</v>
      </c>
      <c r="H3054" t="s">
        <v>58</v>
      </c>
      <c r="I3054" t="s">
        <v>129</v>
      </c>
      <c r="J3054" t="s">
        <v>130</v>
      </c>
      <c r="K3054" t="s">
        <v>131</v>
      </c>
      <c r="L3054" t="s">
        <v>8921</v>
      </c>
      <c r="M3054" t="s">
        <v>8922</v>
      </c>
      <c r="N3054">
        <v>4.2859999999999996</v>
      </c>
      <c r="O3054">
        <v>60</v>
      </c>
      <c r="P3054">
        <v>958</v>
      </c>
      <c r="Q3054">
        <v>0</v>
      </c>
      <c r="R3054">
        <v>0</v>
      </c>
      <c r="S3054">
        <v>0</v>
      </c>
      <c r="T3054">
        <v>0</v>
      </c>
      <c r="U3054">
        <v>257.14999999999998</v>
      </c>
      <c r="V3054">
        <v>4105.83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3011470</v>
      </c>
      <c r="B3055">
        <v>1</v>
      </c>
      <c r="C3055" t="s">
        <v>106</v>
      </c>
      <c r="D3055" t="s">
        <v>113</v>
      </c>
      <c r="E3055" t="s">
        <v>153</v>
      </c>
      <c r="F3055" t="s">
        <v>8923</v>
      </c>
      <c r="G3055" t="s">
        <v>136</v>
      </c>
      <c r="H3055" t="s">
        <v>58</v>
      </c>
      <c r="I3055" t="s">
        <v>129</v>
      </c>
      <c r="J3055" t="s">
        <v>130</v>
      </c>
      <c r="K3055" t="s">
        <v>137</v>
      </c>
      <c r="L3055" t="s">
        <v>8924</v>
      </c>
      <c r="M3055" t="s">
        <v>8925</v>
      </c>
      <c r="N3055">
        <v>4.3979999999999997</v>
      </c>
      <c r="O3055">
        <v>0</v>
      </c>
      <c r="P3055">
        <v>0</v>
      </c>
      <c r="Q3055">
        <v>4</v>
      </c>
      <c r="R3055">
        <v>11</v>
      </c>
      <c r="S3055">
        <v>13</v>
      </c>
      <c r="T3055">
        <v>362</v>
      </c>
      <c r="U3055">
        <v>0</v>
      </c>
      <c r="V3055">
        <v>0</v>
      </c>
      <c r="W3055">
        <v>17.59</v>
      </c>
      <c r="X3055">
        <v>48.38</v>
      </c>
      <c r="Y3055">
        <v>57.17</v>
      </c>
      <c r="Z3055">
        <v>1592.1</v>
      </c>
    </row>
    <row r="3056" spans="1:26" x14ac:dyDescent="0.3">
      <c r="A3056">
        <v>3015578</v>
      </c>
      <c r="B3056">
        <v>1</v>
      </c>
      <c r="C3056" t="s">
        <v>106</v>
      </c>
      <c r="D3056" t="s">
        <v>112</v>
      </c>
      <c r="E3056" t="s">
        <v>140</v>
      </c>
      <c r="F3056" t="s">
        <v>8926</v>
      </c>
      <c r="G3056" t="s">
        <v>166</v>
      </c>
      <c r="H3056" t="s">
        <v>61</v>
      </c>
      <c r="I3056" t="s">
        <v>129</v>
      </c>
      <c r="J3056" t="s">
        <v>130</v>
      </c>
      <c r="K3056" t="s">
        <v>131</v>
      </c>
      <c r="L3056" t="s">
        <v>8927</v>
      </c>
      <c r="M3056" t="s">
        <v>8928</v>
      </c>
      <c r="N3056">
        <v>0.93500000000000005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44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41.14</v>
      </c>
    </row>
    <row r="3057" spans="1:26" x14ac:dyDescent="0.3">
      <c r="A3057">
        <v>3017185</v>
      </c>
      <c r="B3057">
        <v>1</v>
      </c>
      <c r="C3057" t="s">
        <v>75</v>
      </c>
      <c r="D3057" t="s">
        <v>89</v>
      </c>
      <c r="E3057" t="s">
        <v>169</v>
      </c>
      <c r="F3057" t="s">
        <v>8929</v>
      </c>
      <c r="G3057" t="s">
        <v>192</v>
      </c>
      <c r="H3057" t="s">
        <v>61</v>
      </c>
      <c r="I3057" t="s">
        <v>129</v>
      </c>
      <c r="J3057" t="s">
        <v>130</v>
      </c>
      <c r="K3057" t="s">
        <v>137</v>
      </c>
      <c r="L3057" t="s">
        <v>8930</v>
      </c>
      <c r="M3057" t="s">
        <v>8931</v>
      </c>
      <c r="N3057">
        <v>3.2090000000000001</v>
      </c>
      <c r="O3057">
        <v>0</v>
      </c>
      <c r="P3057">
        <v>859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2756.44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3016546</v>
      </c>
      <c r="B3058">
        <v>1</v>
      </c>
      <c r="C3058" t="s">
        <v>75</v>
      </c>
      <c r="D3058" t="s">
        <v>85</v>
      </c>
      <c r="E3058" t="s">
        <v>145</v>
      </c>
      <c r="F3058" t="s">
        <v>8932</v>
      </c>
      <c r="G3058" t="s">
        <v>256</v>
      </c>
      <c r="H3058" t="s">
        <v>61</v>
      </c>
      <c r="I3058" t="s">
        <v>129</v>
      </c>
      <c r="J3058" t="s">
        <v>130</v>
      </c>
      <c r="K3058" t="s">
        <v>131</v>
      </c>
      <c r="L3058" t="s">
        <v>8933</v>
      </c>
      <c r="M3058" t="s">
        <v>8934</v>
      </c>
      <c r="N3058">
        <v>0.79300000000000004</v>
      </c>
      <c r="O3058">
        <v>0</v>
      </c>
      <c r="P3058">
        <v>0</v>
      </c>
      <c r="Q3058">
        <v>0</v>
      </c>
      <c r="R3058">
        <v>10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7.93</v>
      </c>
      <c r="Y3058">
        <v>0</v>
      </c>
      <c r="Z3058">
        <v>0</v>
      </c>
    </row>
    <row r="3059" spans="1:26" x14ac:dyDescent="0.3">
      <c r="A3059">
        <v>3020407</v>
      </c>
      <c r="B3059">
        <v>1</v>
      </c>
      <c r="C3059" t="s">
        <v>106</v>
      </c>
      <c r="D3059" t="s">
        <v>111</v>
      </c>
      <c r="E3059" t="s">
        <v>169</v>
      </c>
      <c r="F3059" t="s">
        <v>8935</v>
      </c>
      <c r="G3059" t="s">
        <v>962</v>
      </c>
      <c r="H3059" t="s">
        <v>61</v>
      </c>
      <c r="I3059" t="s">
        <v>129</v>
      </c>
      <c r="J3059" t="s">
        <v>130</v>
      </c>
      <c r="K3059" t="s">
        <v>131</v>
      </c>
      <c r="L3059" t="s">
        <v>8936</v>
      </c>
      <c r="M3059" t="s">
        <v>8937</v>
      </c>
      <c r="N3059">
        <v>0.29399999999999998</v>
      </c>
      <c r="O3059">
        <v>0</v>
      </c>
      <c r="P3059">
        <v>0</v>
      </c>
      <c r="Q3059">
        <v>0</v>
      </c>
      <c r="R3059">
        <v>730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214.94</v>
      </c>
      <c r="Y3059">
        <v>0</v>
      </c>
      <c r="Z3059">
        <v>0</v>
      </c>
    </row>
    <row r="3060" spans="1:26" x14ac:dyDescent="0.3">
      <c r="A3060">
        <v>3019887</v>
      </c>
      <c r="B3060">
        <v>1</v>
      </c>
      <c r="C3060" t="s">
        <v>75</v>
      </c>
      <c r="D3060" t="s">
        <v>92</v>
      </c>
      <c r="E3060" t="s">
        <v>145</v>
      </c>
      <c r="F3060" t="s">
        <v>8938</v>
      </c>
      <c r="G3060" t="s">
        <v>206</v>
      </c>
      <c r="H3060" t="s">
        <v>61</v>
      </c>
      <c r="I3060" t="s">
        <v>129</v>
      </c>
      <c r="J3060" t="s">
        <v>130</v>
      </c>
      <c r="K3060" t="s">
        <v>131</v>
      </c>
      <c r="L3060" t="s">
        <v>8939</v>
      </c>
      <c r="M3060" t="s">
        <v>8940</v>
      </c>
      <c r="N3060">
        <v>1.742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1.74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3016748</v>
      </c>
      <c r="B3061">
        <v>1</v>
      </c>
      <c r="C3061" t="s">
        <v>106</v>
      </c>
      <c r="D3061" t="s">
        <v>121</v>
      </c>
      <c r="E3061" t="s">
        <v>153</v>
      </c>
      <c r="F3061" t="s">
        <v>8941</v>
      </c>
      <c r="G3061" t="s">
        <v>128</v>
      </c>
      <c r="H3061" t="s">
        <v>58</v>
      </c>
      <c r="I3061" t="s">
        <v>129</v>
      </c>
      <c r="J3061" t="s">
        <v>130</v>
      </c>
      <c r="K3061" t="s">
        <v>131</v>
      </c>
      <c r="L3061" t="s">
        <v>8942</v>
      </c>
      <c r="M3061" t="s">
        <v>8943</v>
      </c>
      <c r="N3061">
        <v>1.2290000000000001</v>
      </c>
      <c r="O3061">
        <v>259</v>
      </c>
      <c r="P3061">
        <v>211</v>
      </c>
      <c r="Q3061">
        <v>0</v>
      </c>
      <c r="R3061">
        <v>0</v>
      </c>
      <c r="S3061">
        <v>0</v>
      </c>
      <c r="T3061">
        <v>0</v>
      </c>
      <c r="U3061">
        <v>318.43</v>
      </c>
      <c r="V3061">
        <v>259.41000000000003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3017353</v>
      </c>
      <c r="B3062">
        <v>1</v>
      </c>
      <c r="C3062" t="s">
        <v>75</v>
      </c>
      <c r="D3062" t="s">
        <v>84</v>
      </c>
      <c r="E3062" t="s">
        <v>140</v>
      </c>
      <c r="F3062" t="s">
        <v>8944</v>
      </c>
      <c r="G3062" t="s">
        <v>142</v>
      </c>
      <c r="H3062" t="s">
        <v>61</v>
      </c>
      <c r="I3062" t="s">
        <v>129</v>
      </c>
      <c r="J3062" t="s">
        <v>130</v>
      </c>
      <c r="K3062" t="s">
        <v>131</v>
      </c>
      <c r="L3062" t="s">
        <v>8945</v>
      </c>
      <c r="M3062" t="s">
        <v>8946</v>
      </c>
      <c r="N3062">
        <v>0.97899999999999998</v>
      </c>
      <c r="O3062">
        <v>0</v>
      </c>
      <c r="P3062">
        <v>37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36.21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3015621</v>
      </c>
      <c r="B3063">
        <v>1</v>
      </c>
      <c r="C3063" t="s">
        <v>106</v>
      </c>
      <c r="D3063" t="s">
        <v>115</v>
      </c>
      <c r="E3063" t="s">
        <v>140</v>
      </c>
      <c r="F3063" t="s">
        <v>8947</v>
      </c>
      <c r="G3063" t="s">
        <v>161</v>
      </c>
      <c r="H3063" t="s">
        <v>61</v>
      </c>
      <c r="I3063" t="s">
        <v>129</v>
      </c>
      <c r="J3063" t="s">
        <v>130</v>
      </c>
      <c r="K3063" t="s">
        <v>131</v>
      </c>
      <c r="L3063" t="s">
        <v>8948</v>
      </c>
      <c r="M3063" t="s">
        <v>8949</v>
      </c>
      <c r="N3063">
        <v>0.52300000000000002</v>
      </c>
      <c r="O3063">
        <v>0</v>
      </c>
      <c r="P3063">
        <v>178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93.03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3016091</v>
      </c>
      <c r="B3064">
        <v>1</v>
      </c>
      <c r="C3064" t="s">
        <v>106</v>
      </c>
      <c r="D3064" t="s">
        <v>115</v>
      </c>
      <c r="E3064" t="s">
        <v>153</v>
      </c>
      <c r="F3064" t="s">
        <v>8950</v>
      </c>
      <c r="G3064" t="s">
        <v>196</v>
      </c>
      <c r="H3064" t="s">
        <v>58</v>
      </c>
      <c r="I3064" t="s">
        <v>129</v>
      </c>
      <c r="J3064" t="s">
        <v>130</v>
      </c>
      <c r="K3064" t="s">
        <v>131</v>
      </c>
      <c r="L3064" t="s">
        <v>8951</v>
      </c>
      <c r="M3064" t="s">
        <v>8952</v>
      </c>
      <c r="N3064">
        <v>1.7549999999999999</v>
      </c>
      <c r="O3064">
        <v>1</v>
      </c>
      <c r="P3064">
        <v>7</v>
      </c>
      <c r="Q3064">
        <v>0</v>
      </c>
      <c r="R3064">
        <v>0</v>
      </c>
      <c r="S3064">
        <v>0</v>
      </c>
      <c r="T3064">
        <v>0</v>
      </c>
      <c r="U3064">
        <v>1.75</v>
      </c>
      <c r="V3064">
        <v>12.28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3013873</v>
      </c>
      <c r="B3065">
        <v>1</v>
      </c>
      <c r="C3065" t="s">
        <v>106</v>
      </c>
      <c r="D3065" t="s">
        <v>121</v>
      </c>
      <c r="E3065" t="s">
        <v>140</v>
      </c>
      <c r="F3065" t="s">
        <v>8953</v>
      </c>
      <c r="G3065" t="s">
        <v>142</v>
      </c>
      <c r="H3065" t="s">
        <v>61</v>
      </c>
      <c r="I3065" t="s">
        <v>129</v>
      </c>
      <c r="J3065" t="s">
        <v>130</v>
      </c>
      <c r="K3065" t="s">
        <v>131</v>
      </c>
      <c r="L3065" t="s">
        <v>8954</v>
      </c>
      <c r="M3065" t="s">
        <v>8955</v>
      </c>
      <c r="N3065">
        <v>5.0140000000000002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5.01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3001376</v>
      </c>
      <c r="B3066">
        <v>1</v>
      </c>
      <c r="C3066" t="s">
        <v>75</v>
      </c>
      <c r="D3066" t="s">
        <v>89</v>
      </c>
      <c r="E3066" t="s">
        <v>153</v>
      </c>
      <c r="F3066" t="s">
        <v>8956</v>
      </c>
      <c r="G3066" t="s">
        <v>136</v>
      </c>
      <c r="H3066" t="s">
        <v>58</v>
      </c>
      <c r="I3066" t="s">
        <v>129</v>
      </c>
      <c r="J3066" t="s">
        <v>130</v>
      </c>
      <c r="K3066" t="s">
        <v>137</v>
      </c>
      <c r="L3066" t="s">
        <v>8957</v>
      </c>
      <c r="M3066" t="s">
        <v>8958</v>
      </c>
      <c r="N3066">
        <v>1.91</v>
      </c>
      <c r="O3066">
        <v>0</v>
      </c>
      <c r="P3066">
        <v>520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993.2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3016160</v>
      </c>
      <c r="B3067">
        <v>1</v>
      </c>
      <c r="C3067" t="s">
        <v>106</v>
      </c>
      <c r="D3067" t="s">
        <v>113</v>
      </c>
      <c r="E3067" t="s">
        <v>126</v>
      </c>
      <c r="F3067" t="s">
        <v>2362</v>
      </c>
      <c r="G3067" t="s">
        <v>128</v>
      </c>
      <c r="H3067" t="s">
        <v>58</v>
      </c>
      <c r="I3067" t="s">
        <v>129</v>
      </c>
      <c r="J3067" t="s">
        <v>130</v>
      </c>
      <c r="K3067" t="s">
        <v>131</v>
      </c>
      <c r="L3067" t="s">
        <v>8959</v>
      </c>
      <c r="M3067" t="s">
        <v>8960</v>
      </c>
      <c r="N3067">
        <v>0.53700000000000003</v>
      </c>
      <c r="O3067">
        <v>0</v>
      </c>
      <c r="P3067">
        <v>0</v>
      </c>
      <c r="Q3067">
        <v>12</v>
      </c>
      <c r="R3067">
        <v>141</v>
      </c>
      <c r="S3067">
        <v>50</v>
      </c>
      <c r="T3067">
        <v>985</v>
      </c>
      <c r="U3067">
        <v>0</v>
      </c>
      <c r="V3067">
        <v>0</v>
      </c>
      <c r="W3067">
        <v>6.45</v>
      </c>
      <c r="X3067">
        <v>75.75</v>
      </c>
      <c r="Y3067">
        <v>26.86</v>
      </c>
      <c r="Z3067">
        <v>529.16</v>
      </c>
    </row>
    <row r="3068" spans="1:26" x14ac:dyDescent="0.3">
      <c r="A3068">
        <v>3014596</v>
      </c>
      <c r="B3068">
        <v>1</v>
      </c>
      <c r="C3068" t="s">
        <v>106</v>
      </c>
      <c r="D3068" t="s">
        <v>115</v>
      </c>
      <c r="E3068" t="s">
        <v>169</v>
      </c>
      <c r="F3068" t="s">
        <v>8961</v>
      </c>
      <c r="G3068" t="s">
        <v>142</v>
      </c>
      <c r="H3068" t="s">
        <v>61</v>
      </c>
      <c r="I3068" t="s">
        <v>129</v>
      </c>
      <c r="J3068" t="s">
        <v>130</v>
      </c>
      <c r="K3068" t="s">
        <v>131</v>
      </c>
      <c r="L3068" t="s">
        <v>8962</v>
      </c>
      <c r="M3068" t="s">
        <v>8963</v>
      </c>
      <c r="N3068">
        <v>3.4860000000000002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275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958.54</v>
      </c>
    </row>
    <row r="3069" spans="1:26" x14ac:dyDescent="0.3">
      <c r="A3069">
        <v>3015445</v>
      </c>
      <c r="B3069">
        <v>2</v>
      </c>
      <c r="C3069" t="s">
        <v>75</v>
      </c>
      <c r="D3069" t="s">
        <v>78</v>
      </c>
      <c r="E3069" t="s">
        <v>169</v>
      </c>
      <c r="F3069" t="s">
        <v>8964</v>
      </c>
      <c r="G3069" t="s">
        <v>8965</v>
      </c>
      <c r="H3069" t="s">
        <v>61</v>
      </c>
      <c r="I3069" t="s">
        <v>129</v>
      </c>
      <c r="J3069" t="s">
        <v>130</v>
      </c>
      <c r="K3069" t="s">
        <v>131</v>
      </c>
      <c r="L3069" t="s">
        <v>8322</v>
      </c>
      <c r="M3069" t="s">
        <v>8966</v>
      </c>
      <c r="N3069">
        <v>0.35399999999999998</v>
      </c>
      <c r="O3069">
        <v>0</v>
      </c>
      <c r="P3069">
        <v>208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73.69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3016585</v>
      </c>
      <c r="B3070">
        <v>1</v>
      </c>
      <c r="C3070" t="s">
        <v>75</v>
      </c>
      <c r="D3070" t="s">
        <v>99</v>
      </c>
      <c r="E3070" t="s">
        <v>145</v>
      </c>
      <c r="F3070" t="s">
        <v>8967</v>
      </c>
      <c r="G3070" t="s">
        <v>256</v>
      </c>
      <c r="H3070" t="s">
        <v>61</v>
      </c>
      <c r="I3070" t="s">
        <v>129</v>
      </c>
      <c r="J3070" t="s">
        <v>130</v>
      </c>
      <c r="K3070" t="s">
        <v>131</v>
      </c>
      <c r="L3070" t="s">
        <v>8968</v>
      </c>
      <c r="M3070" t="s">
        <v>8969</v>
      </c>
      <c r="N3070">
        <v>1.907</v>
      </c>
      <c r="O3070">
        <v>0</v>
      </c>
      <c r="P3070">
        <v>9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17.16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3020402</v>
      </c>
      <c r="B3071">
        <v>1</v>
      </c>
      <c r="C3071" t="s">
        <v>75</v>
      </c>
      <c r="D3071" t="s">
        <v>99</v>
      </c>
      <c r="E3071" t="s">
        <v>140</v>
      </c>
      <c r="F3071" t="s">
        <v>8970</v>
      </c>
      <c r="G3071" t="s">
        <v>4892</v>
      </c>
      <c r="H3071" t="s">
        <v>61</v>
      </c>
      <c r="I3071" t="s">
        <v>129</v>
      </c>
      <c r="J3071" t="s">
        <v>130</v>
      </c>
      <c r="K3071" t="s">
        <v>131</v>
      </c>
      <c r="L3071" t="s">
        <v>8971</v>
      </c>
      <c r="M3071" t="s">
        <v>8972</v>
      </c>
      <c r="N3071">
        <v>7.0510000000000002</v>
      </c>
      <c r="O3071">
        <v>0</v>
      </c>
      <c r="P3071">
        <v>15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105.76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3015574</v>
      </c>
      <c r="B3072">
        <v>1</v>
      </c>
      <c r="C3072" t="s">
        <v>75</v>
      </c>
      <c r="D3072" t="s">
        <v>78</v>
      </c>
      <c r="E3072" t="s">
        <v>145</v>
      </c>
      <c r="F3072" t="s">
        <v>8973</v>
      </c>
      <c r="G3072" t="s">
        <v>147</v>
      </c>
      <c r="H3072" t="s">
        <v>61</v>
      </c>
      <c r="I3072" t="s">
        <v>129</v>
      </c>
      <c r="J3072" t="s">
        <v>130</v>
      </c>
      <c r="K3072" t="s">
        <v>131</v>
      </c>
      <c r="L3072" t="s">
        <v>8974</v>
      </c>
      <c r="M3072" t="s">
        <v>8975</v>
      </c>
      <c r="N3072">
        <v>1.694</v>
      </c>
      <c r="O3072">
        <v>0</v>
      </c>
      <c r="P3072">
        <v>4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6.78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3020403</v>
      </c>
      <c r="B3073">
        <v>1</v>
      </c>
      <c r="C3073" t="s">
        <v>106</v>
      </c>
      <c r="D3073" t="s">
        <v>120</v>
      </c>
      <c r="E3073" t="s">
        <v>153</v>
      </c>
      <c r="F3073" t="s">
        <v>8976</v>
      </c>
      <c r="G3073" t="s">
        <v>161</v>
      </c>
      <c r="H3073" t="s">
        <v>58</v>
      </c>
      <c r="I3073" t="s">
        <v>129</v>
      </c>
      <c r="J3073" t="s">
        <v>130</v>
      </c>
      <c r="K3073" t="s">
        <v>131</v>
      </c>
      <c r="L3073" t="s">
        <v>8977</v>
      </c>
      <c r="M3073" t="s">
        <v>8978</v>
      </c>
      <c r="N3073">
        <v>3.6379999999999999</v>
      </c>
      <c r="O3073">
        <v>0</v>
      </c>
      <c r="P3073">
        <v>15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54.56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3016737</v>
      </c>
      <c r="B3074">
        <v>1</v>
      </c>
      <c r="C3074" t="s">
        <v>75</v>
      </c>
      <c r="D3074" t="s">
        <v>83</v>
      </c>
      <c r="E3074" t="s">
        <v>126</v>
      </c>
      <c r="F3074" t="s">
        <v>5355</v>
      </c>
      <c r="G3074" t="s">
        <v>128</v>
      </c>
      <c r="H3074" t="s">
        <v>58</v>
      </c>
      <c r="I3074" t="s">
        <v>1703</v>
      </c>
      <c r="J3074" t="s">
        <v>130</v>
      </c>
      <c r="K3074" t="s">
        <v>131</v>
      </c>
      <c r="L3074" t="s">
        <v>8979</v>
      </c>
      <c r="M3074" t="s">
        <v>8980</v>
      </c>
      <c r="N3074">
        <v>4.2000000000000003E-2</v>
      </c>
      <c r="O3074">
        <v>0</v>
      </c>
      <c r="P3074">
        <v>0</v>
      </c>
      <c r="Q3074">
        <v>0</v>
      </c>
      <c r="R3074">
        <v>0</v>
      </c>
      <c r="S3074">
        <v>25</v>
      </c>
      <c r="T3074">
        <v>407</v>
      </c>
      <c r="U3074">
        <v>0</v>
      </c>
      <c r="V3074">
        <v>0</v>
      </c>
      <c r="W3074">
        <v>0</v>
      </c>
      <c r="X3074">
        <v>0</v>
      </c>
      <c r="Y3074">
        <v>1.05</v>
      </c>
      <c r="Z3074">
        <v>17.149999999999999</v>
      </c>
    </row>
    <row r="3075" spans="1:26" x14ac:dyDescent="0.3">
      <c r="A3075">
        <v>3015467</v>
      </c>
      <c r="B3075">
        <v>1</v>
      </c>
      <c r="C3075" t="s">
        <v>75</v>
      </c>
      <c r="D3075" t="s">
        <v>79</v>
      </c>
      <c r="E3075" t="s">
        <v>169</v>
      </c>
      <c r="F3075" t="s">
        <v>8981</v>
      </c>
      <c r="G3075" t="s">
        <v>161</v>
      </c>
      <c r="H3075" t="s">
        <v>61</v>
      </c>
      <c r="I3075" t="s">
        <v>129</v>
      </c>
      <c r="J3075" t="s">
        <v>130</v>
      </c>
      <c r="K3075" t="s">
        <v>131</v>
      </c>
      <c r="L3075" t="s">
        <v>8982</v>
      </c>
      <c r="M3075" t="s">
        <v>8983</v>
      </c>
      <c r="N3075">
        <v>1.649</v>
      </c>
      <c r="O3075">
        <v>0</v>
      </c>
      <c r="P3075">
        <v>49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80.81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3011906</v>
      </c>
      <c r="B3076">
        <v>1</v>
      </c>
      <c r="C3076" t="s">
        <v>75</v>
      </c>
      <c r="D3076" t="s">
        <v>93</v>
      </c>
      <c r="E3076" t="s">
        <v>153</v>
      </c>
      <c r="F3076" t="s">
        <v>7580</v>
      </c>
      <c r="G3076" t="s">
        <v>196</v>
      </c>
      <c r="H3076" t="s">
        <v>58</v>
      </c>
      <c r="I3076" t="s">
        <v>129</v>
      </c>
      <c r="J3076" t="s">
        <v>130</v>
      </c>
      <c r="K3076" t="s">
        <v>131</v>
      </c>
      <c r="L3076" t="s">
        <v>8984</v>
      </c>
      <c r="M3076" t="s">
        <v>8985</v>
      </c>
      <c r="N3076">
        <v>1.913</v>
      </c>
      <c r="O3076">
        <v>0</v>
      </c>
      <c r="P3076">
        <v>0</v>
      </c>
      <c r="Q3076">
        <v>2</v>
      </c>
      <c r="R3076">
        <v>219</v>
      </c>
      <c r="S3076">
        <v>2</v>
      </c>
      <c r="T3076">
        <v>704</v>
      </c>
      <c r="U3076">
        <v>0</v>
      </c>
      <c r="V3076">
        <v>0</v>
      </c>
      <c r="W3076">
        <v>3.83</v>
      </c>
      <c r="X3076">
        <v>419</v>
      </c>
      <c r="Y3076">
        <v>3.83</v>
      </c>
      <c r="Z3076">
        <v>1346.93</v>
      </c>
    </row>
    <row r="3077" spans="1:26" x14ac:dyDescent="0.3">
      <c r="A3077">
        <v>3014662</v>
      </c>
      <c r="B3077">
        <v>1</v>
      </c>
      <c r="C3077" t="s">
        <v>75</v>
      </c>
      <c r="D3077" t="s">
        <v>95</v>
      </c>
      <c r="E3077" t="s">
        <v>164</v>
      </c>
      <c r="F3077" t="s">
        <v>8986</v>
      </c>
      <c r="G3077" t="s">
        <v>452</v>
      </c>
      <c r="H3077" t="s">
        <v>61</v>
      </c>
      <c r="I3077" t="s">
        <v>129</v>
      </c>
      <c r="J3077" t="s">
        <v>130</v>
      </c>
      <c r="K3077" t="s">
        <v>131</v>
      </c>
      <c r="L3077" t="s">
        <v>8987</v>
      </c>
      <c r="M3077" t="s">
        <v>8988</v>
      </c>
      <c r="N3077">
        <v>2.7719999999999998</v>
      </c>
      <c r="O3077">
        <v>0</v>
      </c>
      <c r="P3077">
        <v>25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69.31</v>
      </c>
      <c r="W3077">
        <v>0</v>
      </c>
      <c r="X3077">
        <v>0</v>
      </c>
      <c r="Y3077">
        <v>0</v>
      </c>
      <c r="Z3077">
        <v>0</v>
      </c>
    </row>
    <row r="3078" spans="1:26" x14ac:dyDescent="0.3">
      <c r="A3078">
        <v>3014679</v>
      </c>
      <c r="B3078">
        <v>1</v>
      </c>
      <c r="C3078" t="s">
        <v>75</v>
      </c>
      <c r="D3078" t="s">
        <v>84</v>
      </c>
      <c r="E3078" t="s">
        <v>153</v>
      </c>
      <c r="F3078" t="s">
        <v>8989</v>
      </c>
      <c r="G3078" t="s">
        <v>128</v>
      </c>
      <c r="H3078" t="s">
        <v>58</v>
      </c>
      <c r="I3078" t="s">
        <v>129</v>
      </c>
      <c r="J3078" t="s">
        <v>130</v>
      </c>
      <c r="K3078" t="s">
        <v>131</v>
      </c>
      <c r="L3078" t="s">
        <v>8990</v>
      </c>
      <c r="M3078" t="s">
        <v>8991</v>
      </c>
      <c r="N3078">
        <v>2.9390000000000001</v>
      </c>
      <c r="O3078">
        <v>1</v>
      </c>
      <c r="P3078">
        <v>2748</v>
      </c>
      <c r="Q3078">
        <v>0</v>
      </c>
      <c r="R3078">
        <v>0</v>
      </c>
      <c r="S3078">
        <v>0</v>
      </c>
      <c r="T3078">
        <v>0</v>
      </c>
      <c r="U3078">
        <v>2.94</v>
      </c>
      <c r="V3078">
        <v>8077.63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3012806</v>
      </c>
      <c r="B3079">
        <v>1</v>
      </c>
      <c r="C3079" t="s">
        <v>75</v>
      </c>
      <c r="D3079" t="s">
        <v>74</v>
      </c>
      <c r="E3079" t="s">
        <v>221</v>
      </c>
      <c r="F3079" t="s">
        <v>8992</v>
      </c>
      <c r="G3079" t="s">
        <v>181</v>
      </c>
      <c r="H3079" t="s">
        <v>58</v>
      </c>
      <c r="I3079" t="s">
        <v>129</v>
      </c>
      <c r="J3079" t="s">
        <v>130</v>
      </c>
      <c r="K3079" t="s">
        <v>137</v>
      </c>
      <c r="L3079" t="s">
        <v>8993</v>
      </c>
      <c r="M3079" t="s">
        <v>8994</v>
      </c>
      <c r="N3079">
        <v>3.351</v>
      </c>
      <c r="O3079">
        <v>5</v>
      </c>
      <c r="P3079">
        <v>636</v>
      </c>
      <c r="Q3079">
        <v>0</v>
      </c>
      <c r="R3079">
        <v>0</v>
      </c>
      <c r="S3079">
        <v>0</v>
      </c>
      <c r="T3079">
        <v>0</v>
      </c>
      <c r="U3079">
        <v>16.760000000000002</v>
      </c>
      <c r="V3079">
        <v>2131.48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3015493</v>
      </c>
      <c r="B3080">
        <v>1</v>
      </c>
      <c r="C3080" t="s">
        <v>75</v>
      </c>
      <c r="D3080" t="s">
        <v>79</v>
      </c>
      <c r="E3080" t="s">
        <v>140</v>
      </c>
      <c r="F3080" t="s">
        <v>8995</v>
      </c>
      <c r="G3080" t="s">
        <v>161</v>
      </c>
      <c r="H3080" t="s">
        <v>61</v>
      </c>
      <c r="I3080" t="s">
        <v>129</v>
      </c>
      <c r="J3080" t="s">
        <v>130</v>
      </c>
      <c r="K3080" t="s">
        <v>131</v>
      </c>
      <c r="L3080" t="s">
        <v>8996</v>
      </c>
      <c r="M3080" t="s">
        <v>8997</v>
      </c>
      <c r="N3080">
        <v>0.97399999999999998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34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33.119999999999997</v>
      </c>
    </row>
    <row r="3081" spans="1:26" x14ac:dyDescent="0.3">
      <c r="A3081">
        <v>3014125</v>
      </c>
      <c r="B3081">
        <v>1</v>
      </c>
      <c r="C3081" t="s">
        <v>106</v>
      </c>
      <c r="D3081" t="s">
        <v>115</v>
      </c>
      <c r="E3081" t="s">
        <v>153</v>
      </c>
      <c r="F3081" t="s">
        <v>8998</v>
      </c>
      <c r="G3081" t="s">
        <v>196</v>
      </c>
      <c r="H3081" t="s">
        <v>58</v>
      </c>
      <c r="I3081" t="s">
        <v>129</v>
      </c>
      <c r="J3081" t="s">
        <v>130</v>
      </c>
      <c r="K3081" t="s">
        <v>131</v>
      </c>
      <c r="L3081" t="s">
        <v>8999</v>
      </c>
      <c r="M3081" t="s">
        <v>9000</v>
      </c>
      <c r="N3081">
        <v>0.872</v>
      </c>
      <c r="O3081">
        <v>0</v>
      </c>
      <c r="P3081">
        <v>8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6.97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3013214</v>
      </c>
      <c r="B3082">
        <v>1</v>
      </c>
      <c r="C3082" t="s">
        <v>75</v>
      </c>
      <c r="D3082" t="s">
        <v>100</v>
      </c>
      <c r="E3082" t="s">
        <v>221</v>
      </c>
      <c r="F3082" t="s">
        <v>9001</v>
      </c>
      <c r="G3082" t="s">
        <v>136</v>
      </c>
      <c r="H3082" t="s">
        <v>58</v>
      </c>
      <c r="I3082" t="s">
        <v>129</v>
      </c>
      <c r="J3082" t="s">
        <v>130</v>
      </c>
      <c r="K3082" t="s">
        <v>137</v>
      </c>
      <c r="L3082" t="s">
        <v>9002</v>
      </c>
      <c r="M3082" t="s">
        <v>9003</v>
      </c>
      <c r="N3082">
        <v>8.9559999999999995</v>
      </c>
      <c r="O3082">
        <v>23</v>
      </c>
      <c r="P3082">
        <v>1626</v>
      </c>
      <c r="Q3082">
        <v>0</v>
      </c>
      <c r="R3082">
        <v>0</v>
      </c>
      <c r="S3082">
        <v>0</v>
      </c>
      <c r="T3082">
        <v>0</v>
      </c>
      <c r="U3082">
        <v>206</v>
      </c>
      <c r="V3082">
        <v>14563.09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3019671</v>
      </c>
      <c r="B3083">
        <v>1</v>
      </c>
      <c r="C3083" t="s">
        <v>106</v>
      </c>
      <c r="D3083" t="s">
        <v>107</v>
      </c>
      <c r="E3083" t="s">
        <v>221</v>
      </c>
      <c r="F3083" t="s">
        <v>2899</v>
      </c>
      <c r="G3083" t="s">
        <v>128</v>
      </c>
      <c r="H3083" t="s">
        <v>58</v>
      </c>
      <c r="I3083" t="s">
        <v>129</v>
      </c>
      <c r="J3083" t="s">
        <v>130</v>
      </c>
      <c r="K3083" t="s">
        <v>131</v>
      </c>
      <c r="L3083" t="s">
        <v>9004</v>
      </c>
      <c r="M3083" t="s">
        <v>9005</v>
      </c>
      <c r="N3083">
        <v>0.25700000000000001</v>
      </c>
      <c r="O3083">
        <v>78</v>
      </c>
      <c r="P3083">
        <v>608</v>
      </c>
      <c r="Q3083">
        <v>0</v>
      </c>
      <c r="R3083">
        <v>0</v>
      </c>
      <c r="S3083">
        <v>36</v>
      </c>
      <c r="T3083">
        <v>527</v>
      </c>
      <c r="U3083">
        <v>20.02</v>
      </c>
      <c r="V3083">
        <v>156.05000000000001</v>
      </c>
      <c r="W3083">
        <v>0</v>
      </c>
      <c r="X3083">
        <v>0</v>
      </c>
      <c r="Y3083">
        <v>9.24</v>
      </c>
      <c r="Z3083">
        <v>135.26</v>
      </c>
    </row>
    <row r="3084" spans="1:26" x14ac:dyDescent="0.3">
      <c r="A3084">
        <v>3016146</v>
      </c>
      <c r="B3084">
        <v>1</v>
      </c>
      <c r="C3084" t="s">
        <v>75</v>
      </c>
      <c r="D3084" t="s">
        <v>102</v>
      </c>
      <c r="E3084" t="s">
        <v>221</v>
      </c>
      <c r="F3084" t="s">
        <v>9006</v>
      </c>
      <c r="G3084" t="s">
        <v>136</v>
      </c>
      <c r="H3084" t="s">
        <v>58</v>
      </c>
      <c r="I3084" t="s">
        <v>129</v>
      </c>
      <c r="J3084" t="s">
        <v>130</v>
      </c>
      <c r="K3084" t="s">
        <v>137</v>
      </c>
      <c r="L3084" t="s">
        <v>9007</v>
      </c>
      <c r="M3084" t="s">
        <v>9008</v>
      </c>
      <c r="N3084">
        <v>2.4529999999999998</v>
      </c>
      <c r="O3084">
        <v>3</v>
      </c>
      <c r="P3084">
        <v>5548</v>
      </c>
      <c r="Q3084">
        <v>0</v>
      </c>
      <c r="R3084">
        <v>0</v>
      </c>
      <c r="S3084">
        <v>0</v>
      </c>
      <c r="T3084">
        <v>0</v>
      </c>
      <c r="U3084">
        <v>7.36</v>
      </c>
      <c r="V3084">
        <v>13608.01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3016144</v>
      </c>
      <c r="B3085">
        <v>1</v>
      </c>
      <c r="C3085" t="s">
        <v>75</v>
      </c>
      <c r="D3085" t="s">
        <v>83</v>
      </c>
      <c r="E3085" t="s">
        <v>145</v>
      </c>
      <c r="F3085" t="s">
        <v>9009</v>
      </c>
      <c r="G3085" t="s">
        <v>378</v>
      </c>
      <c r="H3085" t="s">
        <v>61</v>
      </c>
      <c r="I3085" t="s">
        <v>129</v>
      </c>
      <c r="J3085" t="s">
        <v>59</v>
      </c>
      <c r="K3085" t="s">
        <v>131</v>
      </c>
      <c r="L3085" t="s">
        <v>9010</v>
      </c>
      <c r="M3085" t="s">
        <v>9011</v>
      </c>
      <c r="N3085">
        <v>4.3659999999999997</v>
      </c>
      <c r="O3085">
        <v>0</v>
      </c>
      <c r="P3085">
        <v>0</v>
      </c>
      <c r="Q3085">
        <v>0</v>
      </c>
      <c r="R3085">
        <v>15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65.48</v>
      </c>
      <c r="Y3085">
        <v>0</v>
      </c>
      <c r="Z3085">
        <v>0</v>
      </c>
    </row>
    <row r="3086" spans="1:26" x14ac:dyDescent="0.3">
      <c r="A3086">
        <v>3016592</v>
      </c>
      <c r="B3086">
        <v>1</v>
      </c>
      <c r="C3086" t="s">
        <v>75</v>
      </c>
      <c r="D3086" t="s">
        <v>83</v>
      </c>
      <c r="E3086" t="s">
        <v>145</v>
      </c>
      <c r="F3086" t="s">
        <v>9012</v>
      </c>
      <c r="G3086" t="s">
        <v>206</v>
      </c>
      <c r="H3086" t="s">
        <v>61</v>
      </c>
      <c r="I3086" t="s">
        <v>129</v>
      </c>
      <c r="J3086" t="s">
        <v>130</v>
      </c>
      <c r="K3086" t="s">
        <v>131</v>
      </c>
      <c r="L3086" t="s">
        <v>9013</v>
      </c>
      <c r="M3086" t="s">
        <v>9014</v>
      </c>
      <c r="N3086">
        <v>3.44</v>
      </c>
      <c r="O3086">
        <v>0</v>
      </c>
      <c r="P3086">
        <v>0</v>
      </c>
      <c r="Q3086">
        <v>0</v>
      </c>
      <c r="R3086">
        <v>2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6.88</v>
      </c>
      <c r="Y3086">
        <v>0</v>
      </c>
      <c r="Z3086">
        <v>0</v>
      </c>
    </row>
    <row r="3087" spans="1:26" x14ac:dyDescent="0.3">
      <c r="A3087">
        <v>3016582</v>
      </c>
      <c r="B3087">
        <v>1</v>
      </c>
      <c r="C3087" t="s">
        <v>75</v>
      </c>
      <c r="D3087" t="s">
        <v>84</v>
      </c>
      <c r="E3087" t="s">
        <v>164</v>
      </c>
      <c r="F3087" t="s">
        <v>9015</v>
      </c>
      <c r="G3087" t="s">
        <v>2617</v>
      </c>
      <c r="H3087" t="s">
        <v>61</v>
      </c>
      <c r="I3087" t="s">
        <v>129</v>
      </c>
      <c r="J3087" t="s">
        <v>130</v>
      </c>
      <c r="K3087" t="s">
        <v>131</v>
      </c>
      <c r="L3087" t="s">
        <v>9016</v>
      </c>
      <c r="M3087" t="s">
        <v>9017</v>
      </c>
      <c r="N3087">
        <v>1.3480000000000001</v>
      </c>
      <c r="O3087">
        <v>0</v>
      </c>
      <c r="P3087">
        <v>45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60.65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3014854</v>
      </c>
      <c r="B3088">
        <v>1</v>
      </c>
      <c r="C3088" t="s">
        <v>106</v>
      </c>
      <c r="D3088" t="s">
        <v>122</v>
      </c>
      <c r="E3088" t="s">
        <v>169</v>
      </c>
      <c r="F3088" t="s">
        <v>2277</v>
      </c>
      <c r="G3088" t="s">
        <v>136</v>
      </c>
      <c r="H3088" t="s">
        <v>61</v>
      </c>
      <c r="I3088" t="s">
        <v>129</v>
      </c>
      <c r="J3088" t="s">
        <v>130</v>
      </c>
      <c r="K3088" t="s">
        <v>137</v>
      </c>
      <c r="L3088" t="s">
        <v>9018</v>
      </c>
      <c r="M3088" t="s">
        <v>9019</v>
      </c>
      <c r="N3088">
        <v>6.6550000000000002</v>
      </c>
      <c r="O3088">
        <v>0</v>
      </c>
      <c r="P3088">
        <v>117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778.6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3014626</v>
      </c>
      <c r="B3089">
        <v>1</v>
      </c>
      <c r="C3089" t="s">
        <v>75</v>
      </c>
      <c r="D3089" t="s">
        <v>88</v>
      </c>
      <c r="E3089" t="s">
        <v>221</v>
      </c>
      <c r="F3089" t="s">
        <v>9020</v>
      </c>
      <c r="G3089" t="s">
        <v>128</v>
      </c>
      <c r="H3089" t="s">
        <v>58</v>
      </c>
      <c r="I3089" t="s">
        <v>129</v>
      </c>
      <c r="J3089" t="s">
        <v>130</v>
      </c>
      <c r="K3089" t="s">
        <v>131</v>
      </c>
      <c r="L3089" t="s">
        <v>9021</v>
      </c>
      <c r="M3089" t="s">
        <v>9022</v>
      </c>
      <c r="N3089">
        <v>1.401</v>
      </c>
      <c r="O3089">
        <v>4</v>
      </c>
      <c r="P3089">
        <v>815</v>
      </c>
      <c r="Q3089">
        <v>0</v>
      </c>
      <c r="R3089">
        <v>0</v>
      </c>
      <c r="S3089">
        <v>0</v>
      </c>
      <c r="T3089">
        <v>0</v>
      </c>
      <c r="U3089">
        <v>5.6</v>
      </c>
      <c r="V3089">
        <v>1141.71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3019438</v>
      </c>
      <c r="B3090">
        <v>1</v>
      </c>
      <c r="C3090" t="s">
        <v>75</v>
      </c>
      <c r="D3090" t="s">
        <v>101</v>
      </c>
      <c r="E3090" t="s">
        <v>126</v>
      </c>
      <c r="F3090" t="s">
        <v>9023</v>
      </c>
      <c r="G3090" t="s">
        <v>128</v>
      </c>
      <c r="H3090" t="s">
        <v>58</v>
      </c>
      <c r="I3090" t="s">
        <v>129</v>
      </c>
      <c r="J3090" t="s">
        <v>130</v>
      </c>
      <c r="K3090" t="s">
        <v>131</v>
      </c>
      <c r="L3090" t="s">
        <v>9024</v>
      </c>
      <c r="M3090" t="s">
        <v>9025</v>
      </c>
      <c r="N3090">
        <v>0.82899999999999996</v>
      </c>
      <c r="O3090">
        <v>0</v>
      </c>
      <c r="P3090">
        <v>0</v>
      </c>
      <c r="Q3090">
        <v>54</v>
      </c>
      <c r="R3090">
        <v>21</v>
      </c>
      <c r="S3090">
        <v>0</v>
      </c>
      <c r="T3090">
        <v>0</v>
      </c>
      <c r="U3090">
        <v>0</v>
      </c>
      <c r="V3090">
        <v>0</v>
      </c>
      <c r="W3090">
        <v>44.79</v>
      </c>
      <c r="X3090">
        <v>17.420000000000002</v>
      </c>
      <c r="Y3090">
        <v>0</v>
      </c>
      <c r="Z3090">
        <v>0</v>
      </c>
    </row>
    <row r="3091" spans="1:26" x14ac:dyDescent="0.3">
      <c r="A3091">
        <v>3017695</v>
      </c>
      <c r="B3091">
        <v>2</v>
      </c>
      <c r="C3091" t="s">
        <v>106</v>
      </c>
      <c r="D3091" t="s">
        <v>122</v>
      </c>
      <c r="E3091" t="s">
        <v>126</v>
      </c>
      <c r="F3091" t="s">
        <v>9026</v>
      </c>
      <c r="G3091" t="s">
        <v>196</v>
      </c>
      <c r="H3091" t="s">
        <v>58</v>
      </c>
      <c r="I3091" t="s">
        <v>129</v>
      </c>
      <c r="J3091" t="s">
        <v>130</v>
      </c>
      <c r="K3091" t="s">
        <v>131</v>
      </c>
      <c r="L3091" t="s">
        <v>9027</v>
      </c>
      <c r="M3091" t="s">
        <v>9028</v>
      </c>
      <c r="N3091">
        <v>1.1599999999999999</v>
      </c>
      <c r="O3091">
        <v>28</v>
      </c>
      <c r="P3091">
        <v>662</v>
      </c>
      <c r="Q3091">
        <v>0</v>
      </c>
      <c r="R3091">
        <v>0</v>
      </c>
      <c r="S3091">
        <v>0</v>
      </c>
      <c r="T3091">
        <v>0</v>
      </c>
      <c r="U3091">
        <v>32.479999999999997</v>
      </c>
      <c r="V3091">
        <v>768.03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3017907</v>
      </c>
      <c r="B3092">
        <v>1</v>
      </c>
      <c r="C3092" t="s">
        <v>75</v>
      </c>
      <c r="D3092" t="s">
        <v>89</v>
      </c>
      <c r="E3092" t="s">
        <v>140</v>
      </c>
      <c r="F3092" t="s">
        <v>9029</v>
      </c>
      <c r="G3092" t="s">
        <v>142</v>
      </c>
      <c r="H3092" t="s">
        <v>61</v>
      </c>
      <c r="I3092" t="s">
        <v>129</v>
      </c>
      <c r="J3092" t="s">
        <v>130</v>
      </c>
      <c r="K3092" t="s">
        <v>131</v>
      </c>
      <c r="L3092" t="s">
        <v>9030</v>
      </c>
      <c r="M3092" t="s">
        <v>9031</v>
      </c>
      <c r="N3092">
        <v>1.1100000000000001</v>
      </c>
      <c r="O3092">
        <v>0</v>
      </c>
      <c r="P3092">
        <v>253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280.89999999999998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3016178</v>
      </c>
      <c r="B3093">
        <v>1</v>
      </c>
      <c r="C3093" t="s">
        <v>106</v>
      </c>
      <c r="D3093" t="s">
        <v>107</v>
      </c>
      <c r="E3093" t="s">
        <v>153</v>
      </c>
      <c r="F3093" t="s">
        <v>9032</v>
      </c>
      <c r="G3093" t="s">
        <v>192</v>
      </c>
      <c r="H3093" t="s">
        <v>58</v>
      </c>
      <c r="I3093" t="s">
        <v>129</v>
      </c>
      <c r="J3093" t="s">
        <v>130</v>
      </c>
      <c r="K3093" t="s">
        <v>137</v>
      </c>
      <c r="L3093" t="s">
        <v>9033</v>
      </c>
      <c r="M3093" t="s">
        <v>9034</v>
      </c>
      <c r="N3093">
        <v>7.8380000000000001</v>
      </c>
      <c r="O3093">
        <v>23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180.28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3017321</v>
      </c>
      <c r="B3094">
        <v>1</v>
      </c>
      <c r="C3094" t="s">
        <v>106</v>
      </c>
      <c r="D3094" t="s">
        <v>120</v>
      </c>
      <c r="E3094" t="s">
        <v>221</v>
      </c>
      <c r="F3094" t="s">
        <v>518</v>
      </c>
      <c r="G3094" t="s">
        <v>128</v>
      </c>
      <c r="H3094" t="s">
        <v>58</v>
      </c>
      <c r="I3094" t="s">
        <v>129</v>
      </c>
      <c r="J3094" t="s">
        <v>130</v>
      </c>
      <c r="K3094" t="s">
        <v>131</v>
      </c>
      <c r="L3094" t="s">
        <v>9035</v>
      </c>
      <c r="M3094" t="s">
        <v>9036</v>
      </c>
      <c r="N3094">
        <v>1.6950000000000001</v>
      </c>
      <c r="O3094">
        <v>2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3.39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3015583</v>
      </c>
      <c r="B3095">
        <v>1</v>
      </c>
      <c r="C3095" t="s">
        <v>106</v>
      </c>
      <c r="D3095" t="s">
        <v>122</v>
      </c>
      <c r="E3095" t="s">
        <v>126</v>
      </c>
      <c r="F3095" t="s">
        <v>3502</v>
      </c>
      <c r="G3095" t="s">
        <v>128</v>
      </c>
      <c r="H3095" t="s">
        <v>58</v>
      </c>
      <c r="I3095" t="s">
        <v>129</v>
      </c>
      <c r="J3095" t="s">
        <v>130</v>
      </c>
      <c r="K3095" t="s">
        <v>131</v>
      </c>
      <c r="L3095" t="s">
        <v>7907</v>
      </c>
      <c r="M3095" t="s">
        <v>9037</v>
      </c>
      <c r="N3095">
        <v>0.44400000000000001</v>
      </c>
      <c r="O3095">
        <v>38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16.86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3015464</v>
      </c>
      <c r="B3096">
        <v>1</v>
      </c>
      <c r="C3096" t="s">
        <v>75</v>
      </c>
      <c r="D3096" t="s">
        <v>78</v>
      </c>
      <c r="E3096" t="s">
        <v>145</v>
      </c>
      <c r="F3096" t="s">
        <v>9038</v>
      </c>
      <c r="G3096" t="s">
        <v>206</v>
      </c>
      <c r="H3096" t="s">
        <v>61</v>
      </c>
      <c r="I3096" t="s">
        <v>129</v>
      </c>
      <c r="J3096" t="s">
        <v>130</v>
      </c>
      <c r="K3096" t="s">
        <v>131</v>
      </c>
      <c r="L3096" t="s">
        <v>9039</v>
      </c>
      <c r="M3096" t="s">
        <v>9040</v>
      </c>
      <c r="N3096">
        <v>1.9710000000000001</v>
      </c>
      <c r="O3096">
        <v>0</v>
      </c>
      <c r="P3096">
        <v>3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5.91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3017793</v>
      </c>
      <c r="B3097">
        <v>1</v>
      </c>
      <c r="C3097" t="s">
        <v>75</v>
      </c>
      <c r="D3097" t="s">
        <v>100</v>
      </c>
      <c r="E3097" t="s">
        <v>145</v>
      </c>
      <c r="F3097" t="s">
        <v>9041</v>
      </c>
      <c r="G3097" t="s">
        <v>206</v>
      </c>
      <c r="H3097" t="s">
        <v>61</v>
      </c>
      <c r="I3097" t="s">
        <v>129</v>
      </c>
      <c r="J3097" t="s">
        <v>130</v>
      </c>
      <c r="K3097" t="s">
        <v>131</v>
      </c>
      <c r="L3097" t="s">
        <v>9042</v>
      </c>
      <c r="M3097" t="s">
        <v>9043</v>
      </c>
      <c r="N3097">
        <v>6.7359999999999998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6.74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3012039</v>
      </c>
      <c r="B3098">
        <v>2</v>
      </c>
      <c r="C3098" t="s">
        <v>75</v>
      </c>
      <c r="D3098" t="s">
        <v>95</v>
      </c>
      <c r="E3098" t="s">
        <v>169</v>
      </c>
      <c r="F3098" t="s">
        <v>9044</v>
      </c>
      <c r="G3098" t="s">
        <v>161</v>
      </c>
      <c r="H3098" t="s">
        <v>61</v>
      </c>
      <c r="I3098" t="s">
        <v>129</v>
      </c>
      <c r="J3098" t="s">
        <v>130</v>
      </c>
      <c r="K3098" t="s">
        <v>137</v>
      </c>
      <c r="L3098" t="s">
        <v>9045</v>
      </c>
      <c r="M3098" t="s">
        <v>9046</v>
      </c>
      <c r="N3098">
        <v>0.41099999999999998</v>
      </c>
      <c r="O3098">
        <v>0</v>
      </c>
      <c r="P3098">
        <v>294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120.76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3011402</v>
      </c>
      <c r="B3099">
        <v>1</v>
      </c>
      <c r="C3099" t="s">
        <v>75</v>
      </c>
      <c r="D3099" t="s">
        <v>85</v>
      </c>
      <c r="E3099" t="s">
        <v>221</v>
      </c>
      <c r="F3099" t="s">
        <v>9047</v>
      </c>
      <c r="G3099" t="s">
        <v>192</v>
      </c>
      <c r="H3099" t="s">
        <v>58</v>
      </c>
      <c r="I3099" t="s">
        <v>129</v>
      </c>
      <c r="J3099" t="s">
        <v>130</v>
      </c>
      <c r="K3099" t="s">
        <v>137</v>
      </c>
      <c r="L3099" t="s">
        <v>9048</v>
      </c>
      <c r="M3099" t="s">
        <v>9049</v>
      </c>
      <c r="N3099">
        <v>2.2280000000000002</v>
      </c>
      <c r="O3099">
        <v>0</v>
      </c>
      <c r="P3099">
        <v>0</v>
      </c>
      <c r="Q3099">
        <v>5</v>
      </c>
      <c r="R3099">
        <v>1617</v>
      </c>
      <c r="S3099">
        <v>13</v>
      </c>
      <c r="T3099">
        <v>652</v>
      </c>
      <c r="U3099">
        <v>0</v>
      </c>
      <c r="V3099">
        <v>0</v>
      </c>
      <c r="W3099">
        <v>11.14</v>
      </c>
      <c r="X3099">
        <v>3601.87</v>
      </c>
      <c r="Y3099">
        <v>28.96</v>
      </c>
      <c r="Z3099">
        <v>1452.33</v>
      </c>
    </row>
    <row r="3100" spans="1:26" x14ac:dyDescent="0.3">
      <c r="A3100">
        <v>3016143</v>
      </c>
      <c r="B3100">
        <v>1</v>
      </c>
      <c r="C3100" t="s">
        <v>75</v>
      </c>
      <c r="D3100" t="s">
        <v>99</v>
      </c>
      <c r="E3100" t="s">
        <v>221</v>
      </c>
      <c r="F3100" t="s">
        <v>9050</v>
      </c>
      <c r="G3100" t="s">
        <v>128</v>
      </c>
      <c r="H3100" t="s">
        <v>58</v>
      </c>
      <c r="I3100" t="s">
        <v>129</v>
      </c>
      <c r="J3100" t="s">
        <v>130</v>
      </c>
      <c r="K3100" t="s">
        <v>131</v>
      </c>
      <c r="L3100" t="s">
        <v>9051</v>
      </c>
      <c r="M3100" t="s">
        <v>9052</v>
      </c>
      <c r="N3100">
        <v>0.28899999999999998</v>
      </c>
      <c r="O3100">
        <v>56</v>
      </c>
      <c r="P3100">
        <v>264</v>
      </c>
      <c r="Q3100">
        <v>0</v>
      </c>
      <c r="R3100">
        <v>0</v>
      </c>
      <c r="S3100">
        <v>0</v>
      </c>
      <c r="T3100">
        <v>0</v>
      </c>
      <c r="U3100">
        <v>16.18</v>
      </c>
      <c r="V3100">
        <v>76.27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3016566</v>
      </c>
      <c r="B3101">
        <v>1</v>
      </c>
      <c r="C3101" t="s">
        <v>106</v>
      </c>
      <c r="D3101" t="s">
        <v>108</v>
      </c>
      <c r="E3101" t="s">
        <v>145</v>
      </c>
      <c r="F3101" t="s">
        <v>9053</v>
      </c>
      <c r="G3101" t="s">
        <v>147</v>
      </c>
      <c r="H3101" t="s">
        <v>61</v>
      </c>
      <c r="I3101" t="s">
        <v>129</v>
      </c>
      <c r="J3101" t="s">
        <v>130</v>
      </c>
      <c r="K3101" t="s">
        <v>131</v>
      </c>
      <c r="L3101" t="s">
        <v>9054</v>
      </c>
      <c r="M3101" t="s">
        <v>9055</v>
      </c>
      <c r="N3101">
        <v>1.772</v>
      </c>
      <c r="O3101">
        <v>0</v>
      </c>
      <c r="P3101">
        <v>0</v>
      </c>
      <c r="Q3101">
        <v>0</v>
      </c>
      <c r="R3101">
        <v>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3.54</v>
      </c>
      <c r="Y3101">
        <v>0</v>
      </c>
      <c r="Z3101">
        <v>0</v>
      </c>
    </row>
    <row r="3102" spans="1:26" x14ac:dyDescent="0.3">
      <c r="A3102">
        <v>3012333</v>
      </c>
      <c r="B3102">
        <v>1</v>
      </c>
      <c r="C3102" t="s">
        <v>106</v>
      </c>
      <c r="D3102" t="s">
        <v>108</v>
      </c>
      <c r="E3102" t="s">
        <v>140</v>
      </c>
      <c r="F3102" t="s">
        <v>9056</v>
      </c>
      <c r="G3102" t="s">
        <v>142</v>
      </c>
      <c r="H3102" t="s">
        <v>61</v>
      </c>
      <c r="I3102" t="s">
        <v>129</v>
      </c>
      <c r="J3102" t="s">
        <v>130</v>
      </c>
      <c r="K3102" t="s">
        <v>131</v>
      </c>
      <c r="L3102" t="s">
        <v>9057</v>
      </c>
      <c r="M3102" t="s">
        <v>9058</v>
      </c>
      <c r="N3102">
        <v>2.653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6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15.92</v>
      </c>
    </row>
    <row r="3103" spans="1:26" x14ac:dyDescent="0.3">
      <c r="A3103">
        <v>3013348</v>
      </c>
      <c r="B3103">
        <v>1</v>
      </c>
      <c r="C3103" t="s">
        <v>75</v>
      </c>
      <c r="D3103" t="s">
        <v>102</v>
      </c>
      <c r="E3103" t="s">
        <v>221</v>
      </c>
      <c r="F3103" t="s">
        <v>9059</v>
      </c>
      <c r="G3103" t="s">
        <v>128</v>
      </c>
      <c r="H3103" t="s">
        <v>58</v>
      </c>
      <c r="I3103" t="s">
        <v>129</v>
      </c>
      <c r="J3103" t="s">
        <v>130</v>
      </c>
      <c r="K3103" t="s">
        <v>131</v>
      </c>
      <c r="L3103" t="s">
        <v>9060</v>
      </c>
      <c r="M3103" t="s">
        <v>9061</v>
      </c>
      <c r="N3103">
        <v>1.597</v>
      </c>
      <c r="O3103">
        <v>3</v>
      </c>
      <c r="P3103">
        <v>2911</v>
      </c>
      <c r="Q3103">
        <v>0</v>
      </c>
      <c r="R3103">
        <v>0</v>
      </c>
      <c r="S3103">
        <v>0</v>
      </c>
      <c r="T3103">
        <v>0</v>
      </c>
      <c r="U3103">
        <v>4.79</v>
      </c>
      <c r="V3103">
        <v>4647.8999999999996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3015616</v>
      </c>
      <c r="B3104">
        <v>1</v>
      </c>
      <c r="C3104" t="s">
        <v>75</v>
      </c>
      <c r="D3104" t="s">
        <v>100</v>
      </c>
      <c r="E3104" t="s">
        <v>169</v>
      </c>
      <c r="F3104" t="s">
        <v>9062</v>
      </c>
      <c r="G3104" t="s">
        <v>171</v>
      </c>
      <c r="H3104" t="s">
        <v>61</v>
      </c>
      <c r="I3104" t="s">
        <v>129</v>
      </c>
      <c r="J3104" t="s">
        <v>130</v>
      </c>
      <c r="K3104" t="s">
        <v>131</v>
      </c>
      <c r="L3104" t="s">
        <v>9063</v>
      </c>
      <c r="M3104" t="s">
        <v>9064</v>
      </c>
      <c r="N3104">
        <v>0.95899999999999996</v>
      </c>
      <c r="O3104">
        <v>0</v>
      </c>
      <c r="P3104">
        <v>107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102.61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3017295</v>
      </c>
      <c r="B3105">
        <v>1</v>
      </c>
      <c r="C3105" t="s">
        <v>75</v>
      </c>
      <c r="D3105" t="s">
        <v>92</v>
      </c>
      <c r="E3105" t="s">
        <v>140</v>
      </c>
      <c r="F3105" t="s">
        <v>9065</v>
      </c>
      <c r="G3105" t="s">
        <v>166</v>
      </c>
      <c r="H3105" t="s">
        <v>61</v>
      </c>
      <c r="I3105" t="s">
        <v>129</v>
      </c>
      <c r="J3105" t="s">
        <v>130</v>
      </c>
      <c r="K3105" t="s">
        <v>131</v>
      </c>
      <c r="L3105" t="s">
        <v>9066</v>
      </c>
      <c r="M3105" t="s">
        <v>9067</v>
      </c>
      <c r="N3105">
        <v>1.5509999999999999</v>
      </c>
      <c r="O3105">
        <v>0</v>
      </c>
      <c r="P3105">
        <v>131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203.15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3016201</v>
      </c>
      <c r="B3106">
        <v>1</v>
      </c>
      <c r="C3106" t="s">
        <v>75</v>
      </c>
      <c r="D3106" t="s">
        <v>104</v>
      </c>
      <c r="E3106" t="s">
        <v>145</v>
      </c>
      <c r="F3106" t="s">
        <v>9068</v>
      </c>
      <c r="G3106" t="s">
        <v>206</v>
      </c>
      <c r="H3106" t="s">
        <v>61</v>
      </c>
      <c r="I3106" t="s">
        <v>129</v>
      </c>
      <c r="J3106" t="s">
        <v>130</v>
      </c>
      <c r="K3106" t="s">
        <v>131</v>
      </c>
      <c r="L3106" t="s">
        <v>9069</v>
      </c>
      <c r="M3106" t="s">
        <v>9070</v>
      </c>
      <c r="N3106">
        <v>8.2550000000000008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8.26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3016714</v>
      </c>
      <c r="B3107">
        <v>1</v>
      </c>
      <c r="C3107" t="s">
        <v>75</v>
      </c>
      <c r="D3107" t="s">
        <v>97</v>
      </c>
      <c r="E3107" t="s">
        <v>140</v>
      </c>
      <c r="F3107" t="s">
        <v>9071</v>
      </c>
      <c r="G3107" t="s">
        <v>161</v>
      </c>
      <c r="H3107" t="s">
        <v>61</v>
      </c>
      <c r="I3107" t="s">
        <v>129</v>
      </c>
      <c r="J3107" t="s">
        <v>130</v>
      </c>
      <c r="K3107" t="s">
        <v>131</v>
      </c>
      <c r="L3107" t="s">
        <v>9072</v>
      </c>
      <c r="M3107" t="s">
        <v>9073</v>
      </c>
      <c r="N3107">
        <v>0.81100000000000005</v>
      </c>
      <c r="O3107">
        <v>0</v>
      </c>
      <c r="P3107">
        <v>27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21.89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3018263</v>
      </c>
      <c r="B3108">
        <v>1</v>
      </c>
      <c r="C3108" t="s">
        <v>106</v>
      </c>
      <c r="D3108" t="s">
        <v>115</v>
      </c>
      <c r="E3108" t="s">
        <v>153</v>
      </c>
      <c r="F3108" t="s">
        <v>9074</v>
      </c>
      <c r="G3108" t="s">
        <v>196</v>
      </c>
      <c r="H3108" t="s">
        <v>58</v>
      </c>
      <c r="I3108" t="s">
        <v>129</v>
      </c>
      <c r="J3108" t="s">
        <v>130</v>
      </c>
      <c r="K3108" t="s">
        <v>131</v>
      </c>
      <c r="L3108" t="s">
        <v>9075</v>
      </c>
      <c r="M3108" t="s">
        <v>9076</v>
      </c>
      <c r="N3108">
        <v>1.353</v>
      </c>
      <c r="O3108">
        <v>0</v>
      </c>
      <c r="P3108">
        <v>0</v>
      </c>
      <c r="Q3108">
        <v>0</v>
      </c>
      <c r="R3108">
        <v>0</v>
      </c>
      <c r="S3108">
        <v>1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1.35</v>
      </c>
      <c r="Z3108">
        <v>0</v>
      </c>
    </row>
    <row r="3109" spans="1:26" x14ac:dyDescent="0.3">
      <c r="A3109">
        <v>3014857</v>
      </c>
      <c r="B3109">
        <v>1</v>
      </c>
      <c r="C3109" t="s">
        <v>106</v>
      </c>
      <c r="D3109" t="s">
        <v>122</v>
      </c>
      <c r="E3109" t="s">
        <v>169</v>
      </c>
      <c r="F3109" t="s">
        <v>2277</v>
      </c>
      <c r="G3109" t="s">
        <v>136</v>
      </c>
      <c r="H3109" t="s">
        <v>61</v>
      </c>
      <c r="I3109" t="s">
        <v>129</v>
      </c>
      <c r="J3109" t="s">
        <v>130</v>
      </c>
      <c r="K3109" t="s">
        <v>137</v>
      </c>
      <c r="L3109" t="s">
        <v>9077</v>
      </c>
      <c r="M3109" t="s">
        <v>9078</v>
      </c>
      <c r="N3109">
        <v>7.2460000000000004</v>
      </c>
      <c r="O3109">
        <v>0</v>
      </c>
      <c r="P3109">
        <v>117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847.8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3010425</v>
      </c>
      <c r="B3110">
        <v>1</v>
      </c>
      <c r="C3110" t="s">
        <v>75</v>
      </c>
      <c r="D3110" t="s">
        <v>89</v>
      </c>
      <c r="E3110" t="s">
        <v>140</v>
      </c>
      <c r="F3110" t="s">
        <v>9079</v>
      </c>
      <c r="G3110" t="s">
        <v>166</v>
      </c>
      <c r="H3110" t="s">
        <v>61</v>
      </c>
      <c r="I3110" t="s">
        <v>129</v>
      </c>
      <c r="J3110" t="s">
        <v>130</v>
      </c>
      <c r="K3110" t="s">
        <v>131</v>
      </c>
      <c r="L3110" t="s">
        <v>9080</v>
      </c>
      <c r="M3110" t="s">
        <v>9081</v>
      </c>
      <c r="N3110">
        <v>5.7380000000000004</v>
      </c>
      <c r="O3110">
        <v>0</v>
      </c>
      <c r="P3110">
        <v>92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527.86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3014707</v>
      </c>
      <c r="B3111">
        <v>1</v>
      </c>
      <c r="C3111" t="s">
        <v>75</v>
      </c>
      <c r="D3111" t="s">
        <v>96</v>
      </c>
      <c r="E3111" t="s">
        <v>169</v>
      </c>
      <c r="F3111" t="s">
        <v>8477</v>
      </c>
      <c r="G3111" t="s">
        <v>171</v>
      </c>
      <c r="H3111" t="s">
        <v>61</v>
      </c>
      <c r="I3111" t="s">
        <v>129</v>
      </c>
      <c r="J3111" t="s">
        <v>130</v>
      </c>
      <c r="K3111" t="s">
        <v>131</v>
      </c>
      <c r="L3111" t="s">
        <v>9082</v>
      </c>
      <c r="M3111" t="s">
        <v>9083</v>
      </c>
      <c r="N3111">
        <v>0.89300000000000002</v>
      </c>
      <c r="O3111">
        <v>0</v>
      </c>
      <c r="P3111">
        <v>302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269.62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3014697</v>
      </c>
      <c r="B3112">
        <v>1</v>
      </c>
      <c r="C3112" t="s">
        <v>75</v>
      </c>
      <c r="D3112" t="s">
        <v>95</v>
      </c>
      <c r="E3112" t="s">
        <v>140</v>
      </c>
      <c r="F3112" t="s">
        <v>9084</v>
      </c>
      <c r="G3112" t="s">
        <v>166</v>
      </c>
      <c r="H3112" t="s">
        <v>61</v>
      </c>
      <c r="I3112" t="s">
        <v>129</v>
      </c>
      <c r="J3112" t="s">
        <v>130</v>
      </c>
      <c r="K3112" t="s">
        <v>131</v>
      </c>
      <c r="L3112" t="s">
        <v>9085</v>
      </c>
      <c r="M3112" t="s">
        <v>9086</v>
      </c>
      <c r="N3112">
        <v>2.1150000000000002</v>
      </c>
      <c r="O3112">
        <v>0</v>
      </c>
      <c r="P3112">
        <v>155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327.79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3014856</v>
      </c>
      <c r="B3113">
        <v>1</v>
      </c>
      <c r="C3113" t="s">
        <v>106</v>
      </c>
      <c r="D3113" t="s">
        <v>122</v>
      </c>
      <c r="E3113" t="s">
        <v>169</v>
      </c>
      <c r="F3113" t="s">
        <v>2277</v>
      </c>
      <c r="G3113" t="s">
        <v>136</v>
      </c>
      <c r="H3113" t="s">
        <v>61</v>
      </c>
      <c r="I3113" t="s">
        <v>129</v>
      </c>
      <c r="J3113" t="s">
        <v>130</v>
      </c>
      <c r="K3113" t="s">
        <v>137</v>
      </c>
      <c r="L3113" t="s">
        <v>9087</v>
      </c>
      <c r="M3113" t="s">
        <v>9088</v>
      </c>
      <c r="N3113">
        <v>6.7119999999999997</v>
      </c>
      <c r="O3113">
        <v>0</v>
      </c>
      <c r="P3113">
        <v>117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785.27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3013715</v>
      </c>
      <c r="B3114">
        <v>1</v>
      </c>
      <c r="C3114" t="s">
        <v>106</v>
      </c>
      <c r="D3114" t="s">
        <v>109</v>
      </c>
      <c r="E3114" t="s">
        <v>153</v>
      </c>
      <c r="F3114" t="s">
        <v>9089</v>
      </c>
      <c r="G3114" t="s">
        <v>161</v>
      </c>
      <c r="H3114" t="s">
        <v>58</v>
      </c>
      <c r="I3114" t="s">
        <v>129</v>
      </c>
      <c r="J3114" t="s">
        <v>130</v>
      </c>
      <c r="K3114" t="s">
        <v>131</v>
      </c>
      <c r="L3114" t="s">
        <v>9090</v>
      </c>
      <c r="M3114" t="s">
        <v>9091</v>
      </c>
      <c r="N3114">
        <v>2.1030000000000002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92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193.46</v>
      </c>
    </row>
    <row r="3115" spans="1:26" x14ac:dyDescent="0.3">
      <c r="A3115">
        <v>3015608</v>
      </c>
      <c r="B3115">
        <v>1</v>
      </c>
      <c r="C3115" t="s">
        <v>106</v>
      </c>
      <c r="D3115" t="s">
        <v>108</v>
      </c>
      <c r="E3115" t="s">
        <v>140</v>
      </c>
      <c r="F3115" t="s">
        <v>9092</v>
      </c>
      <c r="G3115" t="s">
        <v>142</v>
      </c>
      <c r="H3115" t="s">
        <v>61</v>
      </c>
      <c r="I3115" t="s">
        <v>129</v>
      </c>
      <c r="J3115" t="s">
        <v>130</v>
      </c>
      <c r="K3115" t="s">
        <v>131</v>
      </c>
      <c r="L3115" t="s">
        <v>9093</v>
      </c>
      <c r="M3115" t="s">
        <v>9094</v>
      </c>
      <c r="N3115">
        <v>1.516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2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3.03</v>
      </c>
    </row>
    <row r="3116" spans="1:26" x14ac:dyDescent="0.3">
      <c r="A3116">
        <v>3016147</v>
      </c>
      <c r="B3116">
        <v>1</v>
      </c>
      <c r="C3116" t="s">
        <v>75</v>
      </c>
      <c r="D3116" t="s">
        <v>102</v>
      </c>
      <c r="E3116" t="s">
        <v>221</v>
      </c>
      <c r="F3116" t="s">
        <v>9095</v>
      </c>
      <c r="G3116" t="s">
        <v>136</v>
      </c>
      <c r="H3116" t="s">
        <v>58</v>
      </c>
      <c r="I3116" t="s">
        <v>129</v>
      </c>
      <c r="J3116" t="s">
        <v>130</v>
      </c>
      <c r="K3116" t="s">
        <v>137</v>
      </c>
      <c r="L3116" t="s">
        <v>9096</v>
      </c>
      <c r="M3116" t="s">
        <v>9097</v>
      </c>
      <c r="N3116">
        <v>2.278</v>
      </c>
      <c r="O3116">
        <v>37</v>
      </c>
      <c r="P3116">
        <v>966</v>
      </c>
      <c r="Q3116">
        <v>0</v>
      </c>
      <c r="R3116">
        <v>0</v>
      </c>
      <c r="S3116">
        <v>1</v>
      </c>
      <c r="T3116">
        <v>0</v>
      </c>
      <c r="U3116">
        <v>84.29</v>
      </c>
      <c r="V3116">
        <v>2200.6</v>
      </c>
      <c r="W3116">
        <v>0</v>
      </c>
      <c r="X3116">
        <v>0</v>
      </c>
      <c r="Y3116">
        <v>2.2799999999999998</v>
      </c>
      <c r="Z3116">
        <v>0</v>
      </c>
    </row>
    <row r="3117" spans="1:26" x14ac:dyDescent="0.3">
      <c r="A3117">
        <v>3016808</v>
      </c>
      <c r="B3117">
        <v>1</v>
      </c>
      <c r="C3117" t="s">
        <v>75</v>
      </c>
      <c r="D3117" t="s">
        <v>94</v>
      </c>
      <c r="E3117" t="s">
        <v>126</v>
      </c>
      <c r="F3117" t="s">
        <v>9098</v>
      </c>
      <c r="G3117" t="s">
        <v>128</v>
      </c>
      <c r="H3117" t="s">
        <v>58</v>
      </c>
      <c r="I3117" t="s">
        <v>1703</v>
      </c>
      <c r="J3117" t="s">
        <v>130</v>
      </c>
      <c r="K3117" t="s">
        <v>131</v>
      </c>
      <c r="L3117" t="s">
        <v>9099</v>
      </c>
      <c r="M3117" t="s">
        <v>9100</v>
      </c>
      <c r="N3117">
        <v>4.9000000000000002E-2</v>
      </c>
      <c r="O3117">
        <v>0</v>
      </c>
      <c r="P3117">
        <v>0</v>
      </c>
      <c r="Q3117">
        <v>5</v>
      </c>
      <c r="R3117">
        <v>877</v>
      </c>
      <c r="S3117">
        <v>0</v>
      </c>
      <c r="T3117">
        <v>3</v>
      </c>
      <c r="U3117">
        <v>0</v>
      </c>
      <c r="V3117">
        <v>0</v>
      </c>
      <c r="W3117">
        <v>0.24</v>
      </c>
      <c r="X3117">
        <v>42.63</v>
      </c>
      <c r="Y3117">
        <v>0</v>
      </c>
      <c r="Z3117">
        <v>0.15</v>
      </c>
    </row>
    <row r="3118" spans="1:26" x14ac:dyDescent="0.3">
      <c r="A3118">
        <v>3020229</v>
      </c>
      <c r="B3118">
        <v>1</v>
      </c>
      <c r="C3118" t="s">
        <v>106</v>
      </c>
      <c r="D3118" t="s">
        <v>115</v>
      </c>
      <c r="E3118" t="s">
        <v>126</v>
      </c>
      <c r="F3118" t="s">
        <v>9101</v>
      </c>
      <c r="G3118" t="s">
        <v>128</v>
      </c>
      <c r="H3118" t="s">
        <v>58</v>
      </c>
      <c r="I3118" t="s">
        <v>129</v>
      </c>
      <c r="J3118" t="s">
        <v>130</v>
      </c>
      <c r="K3118" t="s">
        <v>131</v>
      </c>
      <c r="L3118" t="s">
        <v>9102</v>
      </c>
      <c r="M3118" t="s">
        <v>9103</v>
      </c>
      <c r="N3118">
        <v>4.4180000000000001</v>
      </c>
      <c r="O3118">
        <v>0</v>
      </c>
      <c r="P3118">
        <v>94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415.32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3016906</v>
      </c>
      <c r="B3119">
        <v>1</v>
      </c>
      <c r="C3119" t="s">
        <v>75</v>
      </c>
      <c r="D3119" t="s">
        <v>81</v>
      </c>
      <c r="E3119" t="s">
        <v>169</v>
      </c>
      <c r="F3119" t="s">
        <v>9104</v>
      </c>
      <c r="G3119" t="s">
        <v>2284</v>
      </c>
      <c r="H3119" t="s">
        <v>61</v>
      </c>
      <c r="I3119" t="s">
        <v>129</v>
      </c>
      <c r="J3119" t="s">
        <v>59</v>
      </c>
      <c r="K3119" t="s">
        <v>131</v>
      </c>
      <c r="L3119" t="s">
        <v>9105</v>
      </c>
      <c r="M3119" t="s">
        <v>9106</v>
      </c>
      <c r="N3119">
        <v>1.7849999999999999</v>
      </c>
      <c r="O3119">
        <v>0</v>
      </c>
      <c r="P3119">
        <v>984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1756.44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3013761</v>
      </c>
      <c r="B3120">
        <v>1</v>
      </c>
      <c r="C3120" t="s">
        <v>75</v>
      </c>
      <c r="D3120" t="s">
        <v>91</v>
      </c>
      <c r="E3120" t="s">
        <v>164</v>
      </c>
      <c r="F3120" t="s">
        <v>8451</v>
      </c>
      <c r="G3120" t="s">
        <v>185</v>
      </c>
      <c r="H3120" t="s">
        <v>61</v>
      </c>
      <c r="I3120" t="s">
        <v>129</v>
      </c>
      <c r="J3120" t="s">
        <v>130</v>
      </c>
      <c r="K3120" t="s">
        <v>131</v>
      </c>
      <c r="L3120" t="s">
        <v>9107</v>
      </c>
      <c r="M3120" t="s">
        <v>9108</v>
      </c>
      <c r="N3120">
        <v>3.67</v>
      </c>
      <c r="O3120">
        <v>0</v>
      </c>
      <c r="P3120">
        <v>93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341.34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3020410</v>
      </c>
      <c r="B3121">
        <v>1</v>
      </c>
      <c r="C3121" t="s">
        <v>75</v>
      </c>
      <c r="D3121" t="s">
        <v>86</v>
      </c>
      <c r="E3121" t="s">
        <v>153</v>
      </c>
      <c r="F3121" t="s">
        <v>9109</v>
      </c>
      <c r="G3121" t="s">
        <v>196</v>
      </c>
      <c r="H3121" t="s">
        <v>58</v>
      </c>
      <c r="I3121" t="s">
        <v>129</v>
      </c>
      <c r="J3121" t="s">
        <v>130</v>
      </c>
      <c r="K3121" t="s">
        <v>131</v>
      </c>
      <c r="L3121" t="s">
        <v>9110</v>
      </c>
      <c r="M3121" t="s">
        <v>9111</v>
      </c>
      <c r="N3121">
        <v>2.0169999999999999</v>
      </c>
      <c r="O3121">
        <v>1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2.02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3016578</v>
      </c>
      <c r="B3122">
        <v>1</v>
      </c>
      <c r="C3122" t="s">
        <v>106</v>
      </c>
      <c r="D3122" t="s">
        <v>120</v>
      </c>
      <c r="E3122" t="s">
        <v>140</v>
      </c>
      <c r="F3122" t="s">
        <v>9112</v>
      </c>
      <c r="G3122" t="s">
        <v>2201</v>
      </c>
      <c r="H3122" t="s">
        <v>61</v>
      </c>
      <c r="I3122" t="s">
        <v>129</v>
      </c>
      <c r="J3122" t="s">
        <v>130</v>
      </c>
      <c r="K3122" t="s">
        <v>131</v>
      </c>
      <c r="L3122" t="s">
        <v>9113</v>
      </c>
      <c r="M3122" t="s">
        <v>9114</v>
      </c>
      <c r="N3122">
        <v>1.3779999999999999</v>
      </c>
      <c r="O3122">
        <v>0</v>
      </c>
      <c r="P3122">
        <v>91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125.43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3008540</v>
      </c>
      <c r="B3123">
        <v>1</v>
      </c>
      <c r="C3123" t="s">
        <v>75</v>
      </c>
      <c r="D3123" t="s">
        <v>81</v>
      </c>
      <c r="E3123" t="s">
        <v>145</v>
      </c>
      <c r="F3123" t="s">
        <v>9115</v>
      </c>
      <c r="G3123" t="s">
        <v>256</v>
      </c>
      <c r="H3123" t="s">
        <v>61</v>
      </c>
      <c r="I3123" t="s">
        <v>129</v>
      </c>
      <c r="J3123" t="s">
        <v>130</v>
      </c>
      <c r="K3123" t="s">
        <v>131</v>
      </c>
      <c r="L3123" t="s">
        <v>9116</v>
      </c>
      <c r="M3123" t="s">
        <v>9117</v>
      </c>
      <c r="N3123">
        <v>0.92200000000000004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0.92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3016859</v>
      </c>
      <c r="B3124">
        <v>1</v>
      </c>
      <c r="C3124" t="s">
        <v>75</v>
      </c>
      <c r="D3124" t="s">
        <v>100</v>
      </c>
      <c r="E3124" t="s">
        <v>140</v>
      </c>
      <c r="F3124" t="s">
        <v>9118</v>
      </c>
      <c r="G3124" t="s">
        <v>206</v>
      </c>
      <c r="H3124" t="s">
        <v>61</v>
      </c>
      <c r="I3124" t="s">
        <v>129</v>
      </c>
      <c r="J3124" t="s">
        <v>130</v>
      </c>
      <c r="K3124" t="s">
        <v>131</v>
      </c>
      <c r="L3124" t="s">
        <v>9119</v>
      </c>
      <c r="M3124" t="s">
        <v>9120</v>
      </c>
      <c r="N3124">
        <v>1.8560000000000001</v>
      </c>
      <c r="O3124">
        <v>0</v>
      </c>
      <c r="P3124">
        <v>87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161.51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3016241</v>
      </c>
      <c r="B3125">
        <v>1</v>
      </c>
      <c r="C3125" t="s">
        <v>75</v>
      </c>
      <c r="D3125" t="s">
        <v>97</v>
      </c>
      <c r="E3125" t="s">
        <v>164</v>
      </c>
      <c r="F3125" t="s">
        <v>9121</v>
      </c>
      <c r="G3125" t="s">
        <v>452</v>
      </c>
      <c r="H3125" t="s">
        <v>61</v>
      </c>
      <c r="I3125" t="s">
        <v>129</v>
      </c>
      <c r="J3125" t="s">
        <v>130</v>
      </c>
      <c r="K3125" t="s">
        <v>131</v>
      </c>
      <c r="L3125" t="s">
        <v>9122</v>
      </c>
      <c r="M3125" t="s">
        <v>9123</v>
      </c>
      <c r="N3125">
        <v>2.2930000000000001</v>
      </c>
      <c r="O3125">
        <v>0</v>
      </c>
      <c r="P3125">
        <v>73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167.35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3016508</v>
      </c>
      <c r="B3126">
        <v>1</v>
      </c>
      <c r="C3126" t="s">
        <v>75</v>
      </c>
      <c r="D3126" t="s">
        <v>83</v>
      </c>
      <c r="E3126" t="s">
        <v>164</v>
      </c>
      <c r="F3126" t="s">
        <v>4916</v>
      </c>
      <c r="G3126" t="s">
        <v>378</v>
      </c>
      <c r="H3126" t="s">
        <v>61</v>
      </c>
      <c r="I3126" t="s">
        <v>129</v>
      </c>
      <c r="J3126" t="s">
        <v>130</v>
      </c>
      <c r="K3126" t="s">
        <v>131</v>
      </c>
      <c r="L3126" t="s">
        <v>9124</v>
      </c>
      <c r="M3126" t="s">
        <v>9125</v>
      </c>
      <c r="N3126">
        <v>3.16</v>
      </c>
      <c r="O3126">
        <v>0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3.16</v>
      </c>
      <c r="Y3126">
        <v>0</v>
      </c>
      <c r="Z3126">
        <v>0</v>
      </c>
    </row>
    <row r="3127" spans="1:26" x14ac:dyDescent="0.3">
      <c r="A3127">
        <v>3017346</v>
      </c>
      <c r="B3127">
        <v>1</v>
      </c>
      <c r="C3127" t="s">
        <v>106</v>
      </c>
      <c r="D3127" t="s">
        <v>108</v>
      </c>
      <c r="E3127" t="s">
        <v>153</v>
      </c>
      <c r="F3127" t="s">
        <v>9126</v>
      </c>
      <c r="G3127" t="s">
        <v>196</v>
      </c>
      <c r="H3127" t="s">
        <v>58</v>
      </c>
      <c r="I3127" t="s">
        <v>129</v>
      </c>
      <c r="J3127" t="s">
        <v>130</v>
      </c>
      <c r="K3127" t="s">
        <v>131</v>
      </c>
      <c r="L3127" t="s">
        <v>9127</v>
      </c>
      <c r="M3127" t="s">
        <v>9128</v>
      </c>
      <c r="N3127">
        <v>2.081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52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108.2</v>
      </c>
    </row>
    <row r="3128" spans="1:26" x14ac:dyDescent="0.3">
      <c r="A3128">
        <v>3016507</v>
      </c>
      <c r="B3128">
        <v>1</v>
      </c>
      <c r="C3128" t="s">
        <v>75</v>
      </c>
      <c r="D3128" t="s">
        <v>97</v>
      </c>
      <c r="E3128" t="s">
        <v>145</v>
      </c>
      <c r="F3128" t="s">
        <v>9129</v>
      </c>
      <c r="G3128" t="s">
        <v>147</v>
      </c>
      <c r="H3128" t="s">
        <v>61</v>
      </c>
      <c r="I3128" t="s">
        <v>129</v>
      </c>
      <c r="J3128" t="s">
        <v>130</v>
      </c>
      <c r="K3128" t="s">
        <v>131</v>
      </c>
      <c r="L3128" t="s">
        <v>9130</v>
      </c>
      <c r="M3128" t="s">
        <v>9131</v>
      </c>
      <c r="N3128">
        <v>3.4670000000000001</v>
      </c>
      <c r="O3128">
        <v>0</v>
      </c>
      <c r="P3128">
        <v>4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13.87</v>
      </c>
      <c r="W3128">
        <v>0</v>
      </c>
      <c r="X3128">
        <v>0</v>
      </c>
      <c r="Y3128">
        <v>0</v>
      </c>
      <c r="Z3128">
        <v>0</v>
      </c>
    </row>
    <row r="3129" spans="1:26" x14ac:dyDescent="0.3">
      <c r="A3129">
        <v>3002122</v>
      </c>
      <c r="B3129">
        <v>1</v>
      </c>
      <c r="C3129" t="s">
        <v>75</v>
      </c>
      <c r="D3129" t="s">
        <v>81</v>
      </c>
      <c r="E3129" t="s">
        <v>134</v>
      </c>
      <c r="F3129" t="s">
        <v>9132</v>
      </c>
      <c r="G3129" t="s">
        <v>128</v>
      </c>
      <c r="H3129" t="s">
        <v>58</v>
      </c>
      <c r="I3129" t="s">
        <v>129</v>
      </c>
      <c r="J3129" t="s">
        <v>130</v>
      </c>
      <c r="K3129" t="s">
        <v>131</v>
      </c>
      <c r="L3129" t="s">
        <v>9133</v>
      </c>
      <c r="M3129" t="s">
        <v>9134</v>
      </c>
      <c r="N3129">
        <v>0.222</v>
      </c>
      <c r="O3129">
        <v>100</v>
      </c>
      <c r="P3129">
        <v>3692</v>
      </c>
      <c r="Q3129">
        <v>0</v>
      </c>
      <c r="R3129">
        <v>0</v>
      </c>
      <c r="S3129">
        <v>0</v>
      </c>
      <c r="T3129">
        <v>0</v>
      </c>
      <c r="U3129">
        <v>22.22</v>
      </c>
      <c r="V3129">
        <v>820.44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3013341</v>
      </c>
      <c r="B3130">
        <v>1</v>
      </c>
      <c r="C3130" t="s">
        <v>106</v>
      </c>
      <c r="D3130" t="s">
        <v>122</v>
      </c>
      <c r="E3130" t="s">
        <v>145</v>
      </c>
      <c r="F3130" t="s">
        <v>9135</v>
      </c>
      <c r="G3130" t="s">
        <v>378</v>
      </c>
      <c r="H3130" t="s">
        <v>61</v>
      </c>
      <c r="I3130" t="s">
        <v>129</v>
      </c>
      <c r="J3130" t="s">
        <v>130</v>
      </c>
      <c r="K3130" t="s">
        <v>131</v>
      </c>
      <c r="L3130" t="s">
        <v>9136</v>
      </c>
      <c r="M3130" t="s">
        <v>9137</v>
      </c>
      <c r="N3130">
        <v>1.381</v>
      </c>
      <c r="O3130">
        <v>0</v>
      </c>
      <c r="P3130">
        <v>6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8.2799999999999994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3019370</v>
      </c>
      <c r="B3131">
        <v>2</v>
      </c>
      <c r="C3131" t="s">
        <v>106</v>
      </c>
      <c r="D3131" t="s">
        <v>122</v>
      </c>
      <c r="E3131" t="s">
        <v>169</v>
      </c>
      <c r="F3131" t="s">
        <v>9138</v>
      </c>
      <c r="G3131" t="s">
        <v>142</v>
      </c>
      <c r="H3131" t="s">
        <v>61</v>
      </c>
      <c r="I3131" t="s">
        <v>129</v>
      </c>
      <c r="J3131" t="s">
        <v>130</v>
      </c>
      <c r="K3131" t="s">
        <v>131</v>
      </c>
      <c r="L3131" t="s">
        <v>8027</v>
      </c>
      <c r="M3131" t="s">
        <v>9139</v>
      </c>
      <c r="N3131">
        <v>0.60399999999999998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114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68.88</v>
      </c>
    </row>
    <row r="3132" spans="1:26" x14ac:dyDescent="0.3">
      <c r="A3132">
        <v>3012670</v>
      </c>
      <c r="B3132">
        <v>1</v>
      </c>
      <c r="C3132" t="s">
        <v>106</v>
      </c>
      <c r="D3132" t="s">
        <v>115</v>
      </c>
      <c r="E3132" t="s">
        <v>153</v>
      </c>
      <c r="F3132" t="s">
        <v>9140</v>
      </c>
      <c r="G3132" t="s">
        <v>136</v>
      </c>
      <c r="H3132" t="s">
        <v>58</v>
      </c>
      <c r="I3132" t="s">
        <v>129</v>
      </c>
      <c r="J3132" t="s">
        <v>130</v>
      </c>
      <c r="K3132" t="s">
        <v>137</v>
      </c>
      <c r="L3132" t="s">
        <v>9141</v>
      </c>
      <c r="M3132" t="s">
        <v>9142</v>
      </c>
      <c r="N3132">
        <v>4.0060000000000002</v>
      </c>
      <c r="O3132">
        <v>26</v>
      </c>
      <c r="P3132">
        <v>72</v>
      </c>
      <c r="Q3132">
        <v>0</v>
      </c>
      <c r="R3132">
        <v>0</v>
      </c>
      <c r="S3132">
        <v>0</v>
      </c>
      <c r="T3132">
        <v>0</v>
      </c>
      <c r="U3132">
        <v>104.14</v>
      </c>
      <c r="V3132">
        <v>288.39999999999998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3014216</v>
      </c>
      <c r="B3133">
        <v>1</v>
      </c>
      <c r="C3133" t="s">
        <v>106</v>
      </c>
      <c r="D3133" t="s">
        <v>119</v>
      </c>
      <c r="E3133" t="s">
        <v>153</v>
      </c>
      <c r="F3133" t="s">
        <v>9143</v>
      </c>
      <c r="G3133" t="s">
        <v>196</v>
      </c>
      <c r="H3133" t="s">
        <v>58</v>
      </c>
      <c r="I3133" t="s">
        <v>129</v>
      </c>
      <c r="J3133" t="s">
        <v>130</v>
      </c>
      <c r="K3133" t="s">
        <v>131</v>
      </c>
      <c r="L3133" t="s">
        <v>9144</v>
      </c>
      <c r="M3133" t="s">
        <v>9145</v>
      </c>
      <c r="N3133">
        <v>4.0039999999999996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118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472.52</v>
      </c>
    </row>
    <row r="3134" spans="1:26" x14ac:dyDescent="0.3">
      <c r="A3134">
        <v>3012080</v>
      </c>
      <c r="B3134">
        <v>1</v>
      </c>
      <c r="C3134" t="s">
        <v>75</v>
      </c>
      <c r="D3134" t="s">
        <v>89</v>
      </c>
      <c r="E3134" t="s">
        <v>145</v>
      </c>
      <c r="F3134" t="s">
        <v>9146</v>
      </c>
      <c r="G3134" t="s">
        <v>256</v>
      </c>
      <c r="H3134" t="s">
        <v>61</v>
      </c>
      <c r="I3134" t="s">
        <v>129</v>
      </c>
      <c r="J3134" t="s">
        <v>130</v>
      </c>
      <c r="K3134" t="s">
        <v>131</v>
      </c>
      <c r="L3134" t="s">
        <v>9147</v>
      </c>
      <c r="M3134" t="s">
        <v>9148</v>
      </c>
      <c r="N3134">
        <v>3.044</v>
      </c>
      <c r="O3134">
        <v>0</v>
      </c>
      <c r="P3134">
        <v>18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54.79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3017489</v>
      </c>
      <c r="B3135">
        <v>1</v>
      </c>
      <c r="C3135" t="s">
        <v>75</v>
      </c>
      <c r="D3135" t="s">
        <v>83</v>
      </c>
      <c r="E3135" t="s">
        <v>145</v>
      </c>
      <c r="F3135" t="s">
        <v>9149</v>
      </c>
      <c r="G3135" t="s">
        <v>147</v>
      </c>
      <c r="H3135" t="s">
        <v>61</v>
      </c>
      <c r="I3135" t="s">
        <v>129</v>
      </c>
      <c r="J3135" t="s">
        <v>130</v>
      </c>
      <c r="K3135" t="s">
        <v>131</v>
      </c>
      <c r="L3135" t="s">
        <v>9150</v>
      </c>
      <c r="M3135" t="s">
        <v>9151</v>
      </c>
      <c r="N3135">
        <v>3.069</v>
      </c>
      <c r="O3135">
        <v>0</v>
      </c>
      <c r="P3135">
        <v>0</v>
      </c>
      <c r="Q3135">
        <v>0</v>
      </c>
      <c r="R3135">
        <v>5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15.34</v>
      </c>
      <c r="Y3135">
        <v>0</v>
      </c>
      <c r="Z3135">
        <v>0</v>
      </c>
    </row>
    <row r="3136" spans="1:26" x14ac:dyDescent="0.3">
      <c r="A3136">
        <v>3014091</v>
      </c>
      <c r="B3136">
        <v>1</v>
      </c>
      <c r="C3136" t="s">
        <v>75</v>
      </c>
      <c r="D3136" t="s">
        <v>99</v>
      </c>
      <c r="E3136" t="s">
        <v>169</v>
      </c>
      <c r="F3136" t="s">
        <v>9152</v>
      </c>
      <c r="G3136" t="s">
        <v>171</v>
      </c>
      <c r="H3136" t="s">
        <v>61</v>
      </c>
      <c r="I3136" t="s">
        <v>129</v>
      </c>
      <c r="J3136" t="s">
        <v>130</v>
      </c>
      <c r="K3136" t="s">
        <v>131</v>
      </c>
      <c r="L3136" t="s">
        <v>9153</v>
      </c>
      <c r="M3136" t="s">
        <v>9154</v>
      </c>
      <c r="N3136">
        <v>4.2709999999999999</v>
      </c>
      <c r="O3136">
        <v>0</v>
      </c>
      <c r="P3136">
        <v>21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89.69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3003651</v>
      </c>
      <c r="B3137">
        <v>1</v>
      </c>
      <c r="C3137" t="s">
        <v>75</v>
      </c>
      <c r="D3137" t="s">
        <v>84</v>
      </c>
      <c r="E3137" t="s">
        <v>134</v>
      </c>
      <c r="F3137" t="s">
        <v>9155</v>
      </c>
      <c r="G3137" t="s">
        <v>128</v>
      </c>
      <c r="H3137" t="s">
        <v>58</v>
      </c>
      <c r="I3137" t="s">
        <v>129</v>
      </c>
      <c r="J3137" t="s">
        <v>130</v>
      </c>
      <c r="K3137" t="s">
        <v>131</v>
      </c>
      <c r="L3137" t="s">
        <v>9156</v>
      </c>
      <c r="M3137" t="s">
        <v>9157</v>
      </c>
      <c r="N3137">
        <v>1.7350000000000001</v>
      </c>
      <c r="O3137">
        <v>2</v>
      </c>
      <c r="P3137">
        <v>2622</v>
      </c>
      <c r="Q3137">
        <v>0</v>
      </c>
      <c r="R3137">
        <v>0</v>
      </c>
      <c r="S3137">
        <v>0</v>
      </c>
      <c r="T3137">
        <v>0</v>
      </c>
      <c r="U3137">
        <v>3.47</v>
      </c>
      <c r="V3137">
        <v>4549.3999999999996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3016163</v>
      </c>
      <c r="B3138">
        <v>1</v>
      </c>
      <c r="C3138" t="s">
        <v>75</v>
      </c>
      <c r="D3138" t="s">
        <v>82</v>
      </c>
      <c r="E3138" t="s">
        <v>221</v>
      </c>
      <c r="F3138" t="s">
        <v>9158</v>
      </c>
      <c r="G3138" t="s">
        <v>136</v>
      </c>
      <c r="H3138" t="s">
        <v>58</v>
      </c>
      <c r="I3138" t="s">
        <v>129</v>
      </c>
      <c r="J3138" t="s">
        <v>130</v>
      </c>
      <c r="K3138" t="s">
        <v>137</v>
      </c>
      <c r="L3138" t="s">
        <v>9159</v>
      </c>
      <c r="M3138" t="s">
        <v>9160</v>
      </c>
      <c r="N3138">
        <v>0.79400000000000004</v>
      </c>
      <c r="O3138">
        <v>1</v>
      </c>
      <c r="P3138">
        <v>12649</v>
      </c>
      <c r="Q3138">
        <v>0</v>
      </c>
      <c r="R3138">
        <v>0</v>
      </c>
      <c r="S3138">
        <v>0</v>
      </c>
      <c r="T3138">
        <v>0</v>
      </c>
      <c r="U3138">
        <v>0.79</v>
      </c>
      <c r="V3138">
        <v>10048.93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3012115</v>
      </c>
      <c r="B3139">
        <v>1</v>
      </c>
      <c r="C3139" t="s">
        <v>75</v>
      </c>
      <c r="D3139" t="s">
        <v>84</v>
      </c>
      <c r="E3139" t="s">
        <v>126</v>
      </c>
      <c r="F3139" t="s">
        <v>9161</v>
      </c>
      <c r="G3139" t="s">
        <v>136</v>
      </c>
      <c r="H3139" t="s">
        <v>58</v>
      </c>
      <c r="I3139" t="s">
        <v>129</v>
      </c>
      <c r="J3139" t="s">
        <v>130</v>
      </c>
      <c r="K3139" t="s">
        <v>137</v>
      </c>
      <c r="L3139" t="s">
        <v>9162</v>
      </c>
      <c r="M3139" t="s">
        <v>9163</v>
      </c>
      <c r="N3139">
        <v>0.76400000000000001</v>
      </c>
      <c r="O3139">
        <v>2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1.53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3003615</v>
      </c>
      <c r="B3140">
        <v>1</v>
      </c>
      <c r="C3140" t="s">
        <v>75</v>
      </c>
      <c r="D3140" t="s">
        <v>91</v>
      </c>
      <c r="E3140" t="s">
        <v>153</v>
      </c>
      <c r="F3140" t="s">
        <v>9164</v>
      </c>
      <c r="G3140" t="s">
        <v>2444</v>
      </c>
      <c r="H3140" t="s">
        <v>58</v>
      </c>
      <c r="I3140" t="s">
        <v>129</v>
      </c>
      <c r="J3140" t="s">
        <v>130</v>
      </c>
      <c r="K3140" t="s">
        <v>131</v>
      </c>
      <c r="L3140" t="s">
        <v>9165</v>
      </c>
      <c r="M3140" t="s">
        <v>9166</v>
      </c>
      <c r="N3140">
        <v>1.5669999999999999</v>
      </c>
      <c r="O3140">
        <v>0</v>
      </c>
      <c r="P3140">
        <v>1191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1865.9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3014394</v>
      </c>
      <c r="B3141">
        <v>1</v>
      </c>
      <c r="C3141" t="s">
        <v>106</v>
      </c>
      <c r="D3141" t="s">
        <v>122</v>
      </c>
      <c r="E3141" t="s">
        <v>145</v>
      </c>
      <c r="F3141" t="s">
        <v>9167</v>
      </c>
      <c r="G3141" t="s">
        <v>256</v>
      </c>
      <c r="H3141" t="s">
        <v>61</v>
      </c>
      <c r="I3141" t="s">
        <v>129</v>
      </c>
      <c r="J3141" t="s">
        <v>130</v>
      </c>
      <c r="K3141" t="s">
        <v>131</v>
      </c>
      <c r="L3141" t="s">
        <v>9168</v>
      </c>
      <c r="M3141" t="s">
        <v>9169</v>
      </c>
      <c r="N3141">
        <v>4.0750000000000002</v>
      </c>
      <c r="O3141">
        <v>0</v>
      </c>
      <c r="P3141">
        <v>10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40.75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3019420</v>
      </c>
      <c r="B3142">
        <v>1</v>
      </c>
      <c r="C3142" t="s">
        <v>106</v>
      </c>
      <c r="D3142" t="s">
        <v>107</v>
      </c>
      <c r="E3142" t="s">
        <v>145</v>
      </c>
      <c r="F3142" t="s">
        <v>9170</v>
      </c>
      <c r="G3142" t="s">
        <v>147</v>
      </c>
      <c r="H3142" t="s">
        <v>61</v>
      </c>
      <c r="I3142" t="s">
        <v>129</v>
      </c>
      <c r="J3142" t="s">
        <v>130</v>
      </c>
      <c r="K3142" t="s">
        <v>131</v>
      </c>
      <c r="L3142" t="s">
        <v>9171</v>
      </c>
      <c r="M3142" t="s">
        <v>9172</v>
      </c>
      <c r="N3142">
        <v>1.736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1.74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3015526</v>
      </c>
      <c r="B3143">
        <v>1</v>
      </c>
      <c r="C3143" t="s">
        <v>75</v>
      </c>
      <c r="D3143" t="s">
        <v>103</v>
      </c>
      <c r="E3143" t="s">
        <v>145</v>
      </c>
      <c r="F3143" t="s">
        <v>9173</v>
      </c>
      <c r="G3143" t="s">
        <v>147</v>
      </c>
      <c r="H3143" t="s">
        <v>61</v>
      </c>
      <c r="I3143" t="s">
        <v>129</v>
      </c>
      <c r="J3143" t="s">
        <v>130</v>
      </c>
      <c r="K3143" t="s">
        <v>131</v>
      </c>
      <c r="L3143" t="s">
        <v>9174</v>
      </c>
      <c r="M3143" t="s">
        <v>9175</v>
      </c>
      <c r="N3143">
        <v>4.7</v>
      </c>
      <c r="O3143">
        <v>0</v>
      </c>
      <c r="P3143">
        <v>2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9.4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3014724</v>
      </c>
      <c r="B3144">
        <v>1</v>
      </c>
      <c r="C3144" t="s">
        <v>75</v>
      </c>
      <c r="D3144" t="s">
        <v>96</v>
      </c>
      <c r="E3144" t="s">
        <v>145</v>
      </c>
      <c r="F3144" t="s">
        <v>9176</v>
      </c>
      <c r="G3144" t="s">
        <v>256</v>
      </c>
      <c r="H3144" t="s">
        <v>61</v>
      </c>
      <c r="I3144" t="s">
        <v>129</v>
      </c>
      <c r="J3144" t="s">
        <v>130</v>
      </c>
      <c r="K3144" t="s">
        <v>131</v>
      </c>
      <c r="L3144" t="s">
        <v>9177</v>
      </c>
      <c r="M3144" t="s">
        <v>9178</v>
      </c>
      <c r="N3144">
        <v>1.972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1.97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3014200</v>
      </c>
      <c r="B3145">
        <v>1</v>
      </c>
      <c r="C3145" t="s">
        <v>75</v>
      </c>
      <c r="D3145" t="s">
        <v>99</v>
      </c>
      <c r="E3145" t="s">
        <v>221</v>
      </c>
      <c r="F3145" t="s">
        <v>3426</v>
      </c>
      <c r="G3145" t="s">
        <v>128</v>
      </c>
      <c r="H3145" t="s">
        <v>58</v>
      </c>
      <c r="I3145" t="s">
        <v>129</v>
      </c>
      <c r="J3145" t="s">
        <v>130</v>
      </c>
      <c r="K3145" t="s">
        <v>131</v>
      </c>
      <c r="L3145" t="s">
        <v>9179</v>
      </c>
      <c r="M3145" t="s">
        <v>9180</v>
      </c>
      <c r="N3145">
        <v>0.374</v>
      </c>
      <c r="O3145">
        <v>55</v>
      </c>
      <c r="P3145">
        <v>257</v>
      </c>
      <c r="Q3145">
        <v>0</v>
      </c>
      <c r="R3145">
        <v>0</v>
      </c>
      <c r="S3145">
        <v>0</v>
      </c>
      <c r="T3145">
        <v>0</v>
      </c>
      <c r="U3145">
        <v>20.58</v>
      </c>
      <c r="V3145">
        <v>96.16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3011437</v>
      </c>
      <c r="B3146">
        <v>1</v>
      </c>
      <c r="C3146" t="s">
        <v>75</v>
      </c>
      <c r="D3146" t="s">
        <v>97</v>
      </c>
      <c r="E3146" t="s">
        <v>169</v>
      </c>
      <c r="F3146" t="s">
        <v>9181</v>
      </c>
      <c r="G3146" t="s">
        <v>136</v>
      </c>
      <c r="H3146" t="s">
        <v>61</v>
      </c>
      <c r="I3146" t="s">
        <v>129</v>
      </c>
      <c r="J3146" t="s">
        <v>130</v>
      </c>
      <c r="K3146" t="s">
        <v>137</v>
      </c>
      <c r="L3146" t="s">
        <v>9182</v>
      </c>
      <c r="M3146" t="s">
        <v>9183</v>
      </c>
      <c r="N3146">
        <v>7.9379999999999997</v>
      </c>
      <c r="O3146">
        <v>0</v>
      </c>
      <c r="P3146">
        <v>260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2063.75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3011444</v>
      </c>
      <c r="B3147">
        <v>1</v>
      </c>
      <c r="C3147" t="s">
        <v>75</v>
      </c>
      <c r="D3147" t="s">
        <v>91</v>
      </c>
      <c r="E3147" t="s">
        <v>164</v>
      </c>
      <c r="F3147" t="s">
        <v>9184</v>
      </c>
      <c r="G3147" t="s">
        <v>181</v>
      </c>
      <c r="H3147" t="s">
        <v>61</v>
      </c>
      <c r="I3147" t="s">
        <v>129</v>
      </c>
      <c r="J3147" t="s">
        <v>130</v>
      </c>
      <c r="K3147" t="s">
        <v>137</v>
      </c>
      <c r="L3147" t="s">
        <v>9185</v>
      </c>
      <c r="M3147" t="s">
        <v>9186</v>
      </c>
      <c r="N3147">
        <v>2.9910000000000001</v>
      </c>
      <c r="O3147">
        <v>0</v>
      </c>
      <c r="P3147">
        <v>50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149.56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3019645</v>
      </c>
      <c r="B3148">
        <v>1</v>
      </c>
      <c r="C3148" t="s">
        <v>75</v>
      </c>
      <c r="D3148" t="s">
        <v>79</v>
      </c>
      <c r="E3148" t="s">
        <v>140</v>
      </c>
      <c r="F3148" t="s">
        <v>9187</v>
      </c>
      <c r="G3148" t="s">
        <v>161</v>
      </c>
      <c r="H3148" t="s">
        <v>61</v>
      </c>
      <c r="I3148" t="s">
        <v>129</v>
      </c>
      <c r="J3148" t="s">
        <v>130</v>
      </c>
      <c r="K3148" t="s">
        <v>131</v>
      </c>
      <c r="L3148" t="s">
        <v>9188</v>
      </c>
      <c r="M3148" t="s">
        <v>9189</v>
      </c>
      <c r="N3148">
        <v>0.85</v>
      </c>
      <c r="O3148">
        <v>0</v>
      </c>
      <c r="P3148">
        <v>33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28.06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3019372</v>
      </c>
      <c r="B3149">
        <v>1</v>
      </c>
      <c r="C3149" t="s">
        <v>106</v>
      </c>
      <c r="D3149" t="s">
        <v>115</v>
      </c>
      <c r="E3149" t="s">
        <v>126</v>
      </c>
      <c r="F3149" t="s">
        <v>9190</v>
      </c>
      <c r="G3149" t="s">
        <v>128</v>
      </c>
      <c r="H3149" t="s">
        <v>58</v>
      </c>
      <c r="I3149" t="s">
        <v>129</v>
      </c>
      <c r="J3149" t="s">
        <v>130</v>
      </c>
      <c r="K3149" t="s">
        <v>131</v>
      </c>
      <c r="L3149" t="s">
        <v>9191</v>
      </c>
      <c r="M3149" t="s">
        <v>9192</v>
      </c>
      <c r="N3149">
        <v>0.24099999999999999</v>
      </c>
      <c r="O3149">
        <v>47</v>
      </c>
      <c r="P3149">
        <v>223</v>
      </c>
      <c r="Q3149">
        <v>0</v>
      </c>
      <c r="R3149">
        <v>0</v>
      </c>
      <c r="S3149">
        <v>0</v>
      </c>
      <c r="T3149">
        <v>0</v>
      </c>
      <c r="U3149">
        <v>11.32</v>
      </c>
      <c r="V3149">
        <v>53.7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3016786</v>
      </c>
      <c r="B3150">
        <v>1</v>
      </c>
      <c r="C3150" t="s">
        <v>106</v>
      </c>
      <c r="D3150" t="s">
        <v>119</v>
      </c>
      <c r="E3150" t="s">
        <v>221</v>
      </c>
      <c r="F3150" t="s">
        <v>3800</v>
      </c>
      <c r="G3150" t="s">
        <v>136</v>
      </c>
      <c r="H3150" t="s">
        <v>58</v>
      </c>
      <c r="I3150" t="s">
        <v>129</v>
      </c>
      <c r="J3150" t="s">
        <v>130</v>
      </c>
      <c r="K3150" t="s">
        <v>137</v>
      </c>
      <c r="L3150" t="s">
        <v>9193</v>
      </c>
      <c r="M3150" t="s">
        <v>9194</v>
      </c>
      <c r="N3150">
        <v>1.8109999999999999</v>
      </c>
      <c r="O3150">
        <v>3</v>
      </c>
      <c r="P3150">
        <v>4305</v>
      </c>
      <c r="Q3150">
        <v>0</v>
      </c>
      <c r="R3150">
        <v>0</v>
      </c>
      <c r="S3150">
        <v>0</v>
      </c>
      <c r="T3150">
        <v>0</v>
      </c>
      <c r="U3150">
        <v>5.43</v>
      </c>
      <c r="V3150">
        <v>7798.03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3014481</v>
      </c>
      <c r="B3151">
        <v>1</v>
      </c>
      <c r="C3151" t="s">
        <v>106</v>
      </c>
      <c r="D3151" t="s">
        <v>108</v>
      </c>
      <c r="E3151" t="s">
        <v>126</v>
      </c>
      <c r="F3151" t="s">
        <v>9195</v>
      </c>
      <c r="G3151" t="s">
        <v>128</v>
      </c>
      <c r="H3151" t="s">
        <v>58</v>
      </c>
      <c r="I3151" t="s">
        <v>129</v>
      </c>
      <c r="J3151" t="s">
        <v>130</v>
      </c>
      <c r="K3151" t="s">
        <v>131</v>
      </c>
      <c r="L3151" t="s">
        <v>9196</v>
      </c>
      <c r="M3151" t="s">
        <v>9197</v>
      </c>
      <c r="N3151">
        <v>0.151</v>
      </c>
      <c r="O3151">
        <v>0</v>
      </c>
      <c r="P3151">
        <v>0</v>
      </c>
      <c r="Q3151">
        <v>0</v>
      </c>
      <c r="R3151">
        <v>0</v>
      </c>
      <c r="S3151">
        <v>2</v>
      </c>
      <c r="T3151">
        <v>91</v>
      </c>
      <c r="U3151">
        <v>0</v>
      </c>
      <c r="V3151">
        <v>0</v>
      </c>
      <c r="W3151">
        <v>0</v>
      </c>
      <c r="X3151">
        <v>0</v>
      </c>
      <c r="Y3151">
        <v>0.3</v>
      </c>
      <c r="Z3151">
        <v>13.73</v>
      </c>
    </row>
    <row r="3152" spans="1:26" x14ac:dyDescent="0.3">
      <c r="A3152">
        <v>3014201</v>
      </c>
      <c r="B3152">
        <v>1</v>
      </c>
      <c r="C3152" t="s">
        <v>75</v>
      </c>
      <c r="D3152" t="s">
        <v>83</v>
      </c>
      <c r="E3152" t="s">
        <v>140</v>
      </c>
      <c r="F3152" t="s">
        <v>9198</v>
      </c>
      <c r="G3152" t="s">
        <v>142</v>
      </c>
      <c r="H3152" t="s">
        <v>61</v>
      </c>
      <c r="I3152" t="s">
        <v>129</v>
      </c>
      <c r="J3152" t="s">
        <v>130</v>
      </c>
      <c r="K3152" t="s">
        <v>131</v>
      </c>
      <c r="L3152" t="s">
        <v>9199</v>
      </c>
      <c r="M3152" t="s">
        <v>9200</v>
      </c>
      <c r="N3152">
        <v>0.45900000000000002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10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4.59</v>
      </c>
    </row>
    <row r="3153" spans="1:26" x14ac:dyDescent="0.3">
      <c r="A3153">
        <v>3011998</v>
      </c>
      <c r="B3153">
        <v>1</v>
      </c>
      <c r="C3153" t="s">
        <v>106</v>
      </c>
      <c r="D3153" t="s">
        <v>122</v>
      </c>
      <c r="E3153" t="s">
        <v>153</v>
      </c>
      <c r="F3153" t="s">
        <v>9201</v>
      </c>
      <c r="G3153" t="s">
        <v>136</v>
      </c>
      <c r="H3153" t="s">
        <v>58</v>
      </c>
      <c r="I3153" t="s">
        <v>129</v>
      </c>
      <c r="J3153" t="s">
        <v>130</v>
      </c>
      <c r="K3153" t="s">
        <v>137</v>
      </c>
      <c r="L3153" t="s">
        <v>9202</v>
      </c>
      <c r="M3153" t="s">
        <v>9203</v>
      </c>
      <c r="N3153">
        <v>2.5539999999999998</v>
      </c>
      <c r="O3153">
        <v>0</v>
      </c>
      <c r="P3153">
        <v>305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778.85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3019018</v>
      </c>
      <c r="B3154">
        <v>1</v>
      </c>
      <c r="C3154" t="s">
        <v>75</v>
      </c>
      <c r="D3154" t="s">
        <v>89</v>
      </c>
      <c r="E3154" t="s">
        <v>145</v>
      </c>
      <c r="F3154" t="s">
        <v>9204</v>
      </c>
      <c r="G3154" t="s">
        <v>147</v>
      </c>
      <c r="H3154" t="s">
        <v>61</v>
      </c>
      <c r="I3154" t="s">
        <v>129</v>
      </c>
      <c r="J3154" t="s">
        <v>130</v>
      </c>
      <c r="K3154" t="s">
        <v>131</v>
      </c>
      <c r="L3154" t="s">
        <v>9205</v>
      </c>
      <c r="M3154" t="s">
        <v>9206</v>
      </c>
      <c r="N3154">
        <v>2.456</v>
      </c>
      <c r="O3154">
        <v>0</v>
      </c>
      <c r="P3154">
        <v>4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9.82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3019053</v>
      </c>
      <c r="B3155">
        <v>1</v>
      </c>
      <c r="C3155" t="s">
        <v>75</v>
      </c>
      <c r="D3155" t="s">
        <v>93</v>
      </c>
      <c r="E3155" t="s">
        <v>140</v>
      </c>
      <c r="F3155" t="s">
        <v>9207</v>
      </c>
      <c r="G3155" t="s">
        <v>142</v>
      </c>
      <c r="H3155" t="s">
        <v>61</v>
      </c>
      <c r="I3155" t="s">
        <v>129</v>
      </c>
      <c r="J3155" t="s">
        <v>130</v>
      </c>
      <c r="K3155" t="s">
        <v>131</v>
      </c>
      <c r="L3155" t="s">
        <v>9208</v>
      </c>
      <c r="M3155" t="s">
        <v>9209</v>
      </c>
      <c r="N3155">
        <v>3.8220000000000001</v>
      </c>
      <c r="O3155">
        <v>0</v>
      </c>
      <c r="P3155">
        <v>1</v>
      </c>
      <c r="Q3155">
        <v>0</v>
      </c>
      <c r="R3155">
        <v>0</v>
      </c>
      <c r="S3155">
        <v>0</v>
      </c>
      <c r="T3155">
        <v>26</v>
      </c>
      <c r="U3155">
        <v>0</v>
      </c>
      <c r="V3155">
        <v>3.82</v>
      </c>
      <c r="W3155">
        <v>0</v>
      </c>
      <c r="X3155">
        <v>0</v>
      </c>
      <c r="Y3155">
        <v>0</v>
      </c>
      <c r="Z3155">
        <v>99.37</v>
      </c>
    </row>
    <row r="3156" spans="1:26" x14ac:dyDescent="0.3">
      <c r="A3156">
        <v>3019478</v>
      </c>
      <c r="B3156">
        <v>1</v>
      </c>
      <c r="C3156" t="s">
        <v>75</v>
      </c>
      <c r="D3156" t="s">
        <v>88</v>
      </c>
      <c r="E3156" t="s">
        <v>145</v>
      </c>
      <c r="F3156" t="s">
        <v>9210</v>
      </c>
      <c r="G3156" t="s">
        <v>147</v>
      </c>
      <c r="H3156" t="s">
        <v>61</v>
      </c>
      <c r="I3156" t="s">
        <v>129</v>
      </c>
      <c r="J3156" t="s">
        <v>130</v>
      </c>
      <c r="K3156" t="s">
        <v>131</v>
      </c>
      <c r="L3156" t="s">
        <v>9211</v>
      </c>
      <c r="M3156" t="s">
        <v>9212</v>
      </c>
      <c r="N3156">
        <v>2.3359999999999999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2.34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3015202</v>
      </c>
      <c r="B3157">
        <v>1</v>
      </c>
      <c r="C3157" t="s">
        <v>75</v>
      </c>
      <c r="D3157" t="s">
        <v>97</v>
      </c>
      <c r="E3157" t="s">
        <v>164</v>
      </c>
      <c r="F3157" t="s">
        <v>9213</v>
      </c>
      <c r="G3157" t="s">
        <v>185</v>
      </c>
      <c r="H3157" t="s">
        <v>61</v>
      </c>
      <c r="I3157" t="s">
        <v>129</v>
      </c>
      <c r="J3157" t="s">
        <v>130</v>
      </c>
      <c r="K3157" t="s">
        <v>131</v>
      </c>
      <c r="L3157" t="s">
        <v>9214</v>
      </c>
      <c r="M3157" t="s">
        <v>9215</v>
      </c>
      <c r="N3157">
        <v>2.3730000000000002</v>
      </c>
      <c r="O3157">
        <v>0</v>
      </c>
      <c r="P3157">
        <v>64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151.9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3001701</v>
      </c>
      <c r="B3158">
        <v>1</v>
      </c>
      <c r="C3158" t="s">
        <v>75</v>
      </c>
      <c r="D3158" t="s">
        <v>82</v>
      </c>
      <c r="E3158" t="s">
        <v>145</v>
      </c>
      <c r="F3158" t="s">
        <v>5593</v>
      </c>
      <c r="G3158" t="s">
        <v>256</v>
      </c>
      <c r="H3158" t="s">
        <v>61</v>
      </c>
      <c r="I3158" t="s">
        <v>129</v>
      </c>
      <c r="J3158" t="s">
        <v>130</v>
      </c>
      <c r="K3158" t="s">
        <v>131</v>
      </c>
      <c r="L3158" t="s">
        <v>9216</v>
      </c>
      <c r="M3158" t="s">
        <v>9217</v>
      </c>
      <c r="N3158">
        <v>2.355</v>
      </c>
      <c r="O3158">
        <v>0</v>
      </c>
      <c r="P3158">
        <v>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2.36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3013482</v>
      </c>
      <c r="B3159">
        <v>1</v>
      </c>
      <c r="C3159" t="s">
        <v>75</v>
      </c>
      <c r="D3159" t="s">
        <v>85</v>
      </c>
      <c r="E3159" t="s">
        <v>140</v>
      </c>
      <c r="F3159" t="s">
        <v>9218</v>
      </c>
      <c r="G3159" t="s">
        <v>142</v>
      </c>
      <c r="H3159" t="s">
        <v>61</v>
      </c>
      <c r="I3159" t="s">
        <v>129</v>
      </c>
      <c r="J3159" t="s">
        <v>130</v>
      </c>
      <c r="K3159" t="s">
        <v>131</v>
      </c>
      <c r="L3159" t="s">
        <v>9219</v>
      </c>
      <c r="M3159" t="s">
        <v>9220</v>
      </c>
      <c r="N3159">
        <v>2.5779999999999998</v>
      </c>
      <c r="O3159">
        <v>0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2.58</v>
      </c>
      <c r="Y3159">
        <v>0</v>
      </c>
      <c r="Z3159">
        <v>0</v>
      </c>
    </row>
    <row r="3160" spans="1:26" x14ac:dyDescent="0.3">
      <c r="A3160">
        <v>3014479</v>
      </c>
      <c r="B3160">
        <v>1</v>
      </c>
      <c r="C3160" t="s">
        <v>106</v>
      </c>
      <c r="D3160" t="s">
        <v>120</v>
      </c>
      <c r="E3160" t="s">
        <v>126</v>
      </c>
      <c r="F3160" t="s">
        <v>601</v>
      </c>
      <c r="G3160" t="s">
        <v>128</v>
      </c>
      <c r="H3160" t="s">
        <v>58</v>
      </c>
      <c r="I3160" t="s">
        <v>129</v>
      </c>
      <c r="J3160" t="s">
        <v>130</v>
      </c>
      <c r="K3160" t="s">
        <v>131</v>
      </c>
      <c r="L3160" t="s">
        <v>9221</v>
      </c>
      <c r="M3160" t="s">
        <v>9222</v>
      </c>
      <c r="N3160">
        <v>0.65500000000000003</v>
      </c>
      <c r="O3160">
        <v>22</v>
      </c>
      <c r="P3160">
        <v>26</v>
      </c>
      <c r="Q3160">
        <v>0</v>
      </c>
      <c r="R3160">
        <v>0</v>
      </c>
      <c r="S3160">
        <v>0</v>
      </c>
      <c r="T3160">
        <v>0</v>
      </c>
      <c r="U3160">
        <v>14.42</v>
      </c>
      <c r="V3160">
        <v>17.04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3019607</v>
      </c>
      <c r="B3161">
        <v>1</v>
      </c>
      <c r="C3161" t="s">
        <v>75</v>
      </c>
      <c r="D3161" t="s">
        <v>82</v>
      </c>
      <c r="E3161" t="s">
        <v>169</v>
      </c>
      <c r="F3161" t="s">
        <v>9223</v>
      </c>
      <c r="G3161" t="s">
        <v>270</v>
      </c>
      <c r="H3161" t="s">
        <v>61</v>
      </c>
      <c r="I3161" t="s">
        <v>129</v>
      </c>
      <c r="J3161" t="s">
        <v>130</v>
      </c>
      <c r="K3161" t="s">
        <v>131</v>
      </c>
      <c r="L3161" t="s">
        <v>9224</v>
      </c>
      <c r="M3161" t="s">
        <v>9225</v>
      </c>
      <c r="N3161">
        <v>1.1419999999999999</v>
      </c>
      <c r="O3161">
        <v>0</v>
      </c>
      <c r="P3161">
        <v>568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648.62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3014109</v>
      </c>
      <c r="B3162">
        <v>1</v>
      </c>
      <c r="C3162" t="s">
        <v>75</v>
      </c>
      <c r="D3162" t="s">
        <v>89</v>
      </c>
      <c r="E3162" t="s">
        <v>145</v>
      </c>
      <c r="F3162" t="s">
        <v>9226</v>
      </c>
      <c r="G3162" t="s">
        <v>147</v>
      </c>
      <c r="H3162" t="s">
        <v>61</v>
      </c>
      <c r="I3162" t="s">
        <v>129</v>
      </c>
      <c r="J3162" t="s">
        <v>130</v>
      </c>
      <c r="K3162" t="s">
        <v>131</v>
      </c>
      <c r="L3162" t="s">
        <v>9227</v>
      </c>
      <c r="M3162" t="s">
        <v>9228</v>
      </c>
      <c r="N3162">
        <v>0.58399999999999996</v>
      </c>
      <c r="O3162">
        <v>0</v>
      </c>
      <c r="P3162">
        <v>4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2.34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3013376</v>
      </c>
      <c r="B3163">
        <v>1</v>
      </c>
      <c r="C3163" t="s">
        <v>75</v>
      </c>
      <c r="D3163" t="s">
        <v>93</v>
      </c>
      <c r="E3163" t="s">
        <v>169</v>
      </c>
      <c r="F3163" t="s">
        <v>9229</v>
      </c>
      <c r="G3163" t="s">
        <v>161</v>
      </c>
      <c r="H3163" t="s">
        <v>61</v>
      </c>
      <c r="I3163" t="s">
        <v>129</v>
      </c>
      <c r="J3163" t="s">
        <v>130</v>
      </c>
      <c r="K3163" t="s">
        <v>131</v>
      </c>
      <c r="L3163" t="s">
        <v>9230</v>
      </c>
      <c r="M3163" t="s">
        <v>9231</v>
      </c>
      <c r="N3163">
        <v>0.35099999999999998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41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14.38</v>
      </c>
    </row>
    <row r="3164" spans="1:26" x14ac:dyDescent="0.3">
      <c r="A3164">
        <v>3014242</v>
      </c>
      <c r="B3164">
        <v>1</v>
      </c>
      <c r="C3164" t="s">
        <v>75</v>
      </c>
      <c r="D3164" t="s">
        <v>99</v>
      </c>
      <c r="E3164" t="s">
        <v>221</v>
      </c>
      <c r="F3164" t="s">
        <v>9232</v>
      </c>
      <c r="G3164" t="s">
        <v>128</v>
      </c>
      <c r="H3164" t="s">
        <v>58</v>
      </c>
      <c r="I3164" t="s">
        <v>129</v>
      </c>
      <c r="J3164" t="s">
        <v>130</v>
      </c>
      <c r="K3164" t="s">
        <v>131</v>
      </c>
      <c r="L3164" t="s">
        <v>9233</v>
      </c>
      <c r="M3164" t="s">
        <v>9234</v>
      </c>
      <c r="N3164">
        <v>0.81200000000000006</v>
      </c>
      <c r="O3164">
        <v>43</v>
      </c>
      <c r="P3164">
        <v>349</v>
      </c>
      <c r="Q3164">
        <v>0</v>
      </c>
      <c r="R3164">
        <v>0</v>
      </c>
      <c r="S3164">
        <v>0</v>
      </c>
      <c r="T3164">
        <v>0</v>
      </c>
      <c r="U3164">
        <v>34.9</v>
      </c>
      <c r="V3164">
        <v>283.27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3010862</v>
      </c>
      <c r="B3165">
        <v>1</v>
      </c>
      <c r="C3165" t="s">
        <v>75</v>
      </c>
      <c r="D3165" t="s">
        <v>91</v>
      </c>
      <c r="E3165" t="s">
        <v>140</v>
      </c>
      <c r="F3165" t="s">
        <v>9235</v>
      </c>
      <c r="G3165" t="s">
        <v>142</v>
      </c>
      <c r="H3165" t="s">
        <v>61</v>
      </c>
      <c r="I3165" t="s">
        <v>129</v>
      </c>
      <c r="J3165" t="s">
        <v>130</v>
      </c>
      <c r="K3165" t="s">
        <v>131</v>
      </c>
      <c r="L3165" t="s">
        <v>9236</v>
      </c>
      <c r="M3165" t="s">
        <v>9237</v>
      </c>
      <c r="N3165">
        <v>1.8360000000000001</v>
      </c>
      <c r="O3165">
        <v>0</v>
      </c>
      <c r="P3165">
        <v>127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233.19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3009990</v>
      </c>
      <c r="B3166">
        <v>1</v>
      </c>
      <c r="C3166" t="s">
        <v>75</v>
      </c>
      <c r="D3166" t="s">
        <v>83</v>
      </c>
      <c r="E3166" t="s">
        <v>145</v>
      </c>
      <c r="F3166" t="s">
        <v>9238</v>
      </c>
      <c r="G3166" t="s">
        <v>206</v>
      </c>
      <c r="H3166" t="s">
        <v>61</v>
      </c>
      <c r="I3166" t="s">
        <v>129</v>
      </c>
      <c r="J3166" t="s">
        <v>130</v>
      </c>
      <c r="K3166" t="s">
        <v>131</v>
      </c>
      <c r="L3166" t="s">
        <v>9239</v>
      </c>
      <c r="M3166" t="s">
        <v>9240</v>
      </c>
      <c r="N3166">
        <v>4.5860000000000003</v>
      </c>
      <c r="O3166">
        <v>0</v>
      </c>
      <c r="P3166">
        <v>0</v>
      </c>
      <c r="Q3166">
        <v>0</v>
      </c>
      <c r="R3166">
        <v>7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32.1</v>
      </c>
      <c r="Y3166">
        <v>0</v>
      </c>
      <c r="Z3166">
        <v>0</v>
      </c>
    </row>
    <row r="3167" spans="1:26" x14ac:dyDescent="0.3">
      <c r="A3167">
        <v>3019221</v>
      </c>
      <c r="B3167">
        <v>1</v>
      </c>
      <c r="C3167" t="s">
        <v>75</v>
      </c>
      <c r="D3167" t="s">
        <v>95</v>
      </c>
      <c r="E3167" t="s">
        <v>145</v>
      </c>
      <c r="F3167" t="s">
        <v>9241</v>
      </c>
      <c r="G3167" t="s">
        <v>256</v>
      </c>
      <c r="H3167" t="s">
        <v>61</v>
      </c>
      <c r="I3167" t="s">
        <v>129</v>
      </c>
      <c r="J3167" t="s">
        <v>130</v>
      </c>
      <c r="K3167" t="s">
        <v>131</v>
      </c>
      <c r="L3167" t="s">
        <v>9242</v>
      </c>
      <c r="M3167" t="s">
        <v>9243</v>
      </c>
      <c r="N3167">
        <v>4.4560000000000004</v>
      </c>
      <c r="O3167">
        <v>0</v>
      </c>
      <c r="P3167">
        <v>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8.91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3018961</v>
      </c>
      <c r="B3168">
        <v>1</v>
      </c>
      <c r="C3168" t="s">
        <v>106</v>
      </c>
      <c r="D3168" t="s">
        <v>111</v>
      </c>
      <c r="E3168" t="s">
        <v>153</v>
      </c>
      <c r="F3168" t="s">
        <v>9244</v>
      </c>
      <c r="G3168" t="s">
        <v>196</v>
      </c>
      <c r="H3168" t="s">
        <v>58</v>
      </c>
      <c r="I3168" t="s">
        <v>129</v>
      </c>
      <c r="J3168" t="s">
        <v>130</v>
      </c>
      <c r="K3168" t="s">
        <v>131</v>
      </c>
      <c r="L3168" t="s">
        <v>9245</v>
      </c>
      <c r="M3168" t="s">
        <v>9246</v>
      </c>
      <c r="N3168">
        <v>4.069</v>
      </c>
      <c r="O3168">
        <v>0</v>
      </c>
      <c r="P3168">
        <v>0</v>
      </c>
      <c r="Q3168">
        <v>0</v>
      </c>
      <c r="R3168">
        <v>0</v>
      </c>
      <c r="S3168">
        <v>1</v>
      </c>
      <c r="T3168">
        <v>64</v>
      </c>
      <c r="U3168">
        <v>0</v>
      </c>
      <c r="V3168">
        <v>0</v>
      </c>
      <c r="W3168">
        <v>0</v>
      </c>
      <c r="X3168">
        <v>0</v>
      </c>
      <c r="Y3168">
        <v>4.07</v>
      </c>
      <c r="Z3168">
        <v>260.44</v>
      </c>
    </row>
    <row r="3169" spans="1:26" x14ac:dyDescent="0.3">
      <c r="A3169">
        <v>3014333</v>
      </c>
      <c r="B3169">
        <v>1</v>
      </c>
      <c r="C3169" t="s">
        <v>75</v>
      </c>
      <c r="D3169" t="s">
        <v>103</v>
      </c>
      <c r="E3169" t="s">
        <v>140</v>
      </c>
      <c r="F3169" t="s">
        <v>9247</v>
      </c>
      <c r="G3169" t="s">
        <v>2617</v>
      </c>
      <c r="H3169" t="s">
        <v>61</v>
      </c>
      <c r="I3169" t="s">
        <v>129</v>
      </c>
      <c r="J3169" t="s">
        <v>130</v>
      </c>
      <c r="K3169" t="s">
        <v>131</v>
      </c>
      <c r="L3169" t="s">
        <v>9248</v>
      </c>
      <c r="M3169" t="s">
        <v>9249</v>
      </c>
      <c r="N3169">
        <v>2.452</v>
      </c>
      <c r="O3169">
        <v>0</v>
      </c>
      <c r="P3169">
        <v>224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549.20000000000005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3016079</v>
      </c>
      <c r="B3170">
        <v>1</v>
      </c>
      <c r="C3170" t="s">
        <v>75</v>
      </c>
      <c r="D3170" t="s">
        <v>104</v>
      </c>
      <c r="E3170" t="s">
        <v>221</v>
      </c>
      <c r="F3170" t="s">
        <v>2925</v>
      </c>
      <c r="G3170" t="s">
        <v>128</v>
      </c>
      <c r="H3170" t="s">
        <v>58</v>
      </c>
      <c r="I3170" t="s">
        <v>129</v>
      </c>
      <c r="J3170" t="s">
        <v>130</v>
      </c>
      <c r="K3170" t="s">
        <v>131</v>
      </c>
      <c r="L3170" t="s">
        <v>9250</v>
      </c>
      <c r="M3170" t="s">
        <v>9251</v>
      </c>
      <c r="N3170">
        <v>0.504</v>
      </c>
      <c r="O3170">
        <v>34</v>
      </c>
      <c r="P3170">
        <v>1499</v>
      </c>
      <c r="Q3170">
        <v>0</v>
      </c>
      <c r="R3170">
        <v>0</v>
      </c>
      <c r="S3170">
        <v>0</v>
      </c>
      <c r="T3170">
        <v>0</v>
      </c>
      <c r="U3170">
        <v>17.12</v>
      </c>
      <c r="V3170">
        <v>754.91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3016451</v>
      </c>
      <c r="B3171">
        <v>1</v>
      </c>
      <c r="C3171" t="s">
        <v>106</v>
      </c>
      <c r="D3171" t="s">
        <v>108</v>
      </c>
      <c r="E3171" t="s">
        <v>145</v>
      </c>
      <c r="F3171" t="s">
        <v>9252</v>
      </c>
      <c r="G3171" t="s">
        <v>147</v>
      </c>
      <c r="H3171" t="s">
        <v>61</v>
      </c>
      <c r="I3171" t="s">
        <v>129</v>
      </c>
      <c r="J3171" t="s">
        <v>130</v>
      </c>
      <c r="K3171" t="s">
        <v>131</v>
      </c>
      <c r="L3171" t="s">
        <v>9253</v>
      </c>
      <c r="M3171" t="s">
        <v>9254</v>
      </c>
      <c r="N3171">
        <v>1.502</v>
      </c>
      <c r="O3171">
        <v>0</v>
      </c>
      <c r="P3171">
        <v>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3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3019672</v>
      </c>
      <c r="B3172">
        <v>2</v>
      </c>
      <c r="C3172" t="s">
        <v>75</v>
      </c>
      <c r="D3172" t="s">
        <v>90</v>
      </c>
      <c r="E3172" t="s">
        <v>140</v>
      </c>
      <c r="F3172" t="s">
        <v>9255</v>
      </c>
      <c r="G3172" t="s">
        <v>166</v>
      </c>
      <c r="H3172" t="s">
        <v>61</v>
      </c>
      <c r="I3172" t="s">
        <v>129</v>
      </c>
      <c r="J3172" t="s">
        <v>130</v>
      </c>
      <c r="K3172" t="s">
        <v>131</v>
      </c>
      <c r="L3172" t="s">
        <v>9256</v>
      </c>
      <c r="M3172" t="s">
        <v>9257</v>
      </c>
      <c r="N3172">
        <v>2.2559999999999998</v>
      </c>
      <c r="O3172">
        <v>0</v>
      </c>
      <c r="P3172">
        <v>12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27.07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3019340</v>
      </c>
      <c r="B3173">
        <v>1</v>
      </c>
      <c r="C3173" t="s">
        <v>75</v>
      </c>
      <c r="D3173" t="s">
        <v>83</v>
      </c>
      <c r="E3173" t="s">
        <v>140</v>
      </c>
      <c r="F3173" t="s">
        <v>9258</v>
      </c>
      <c r="G3173" t="s">
        <v>378</v>
      </c>
      <c r="H3173" t="s">
        <v>61</v>
      </c>
      <c r="I3173" t="s">
        <v>129</v>
      </c>
      <c r="J3173" t="s">
        <v>130</v>
      </c>
      <c r="K3173" t="s">
        <v>131</v>
      </c>
      <c r="L3173" t="s">
        <v>9259</v>
      </c>
      <c r="M3173" t="s">
        <v>9260</v>
      </c>
      <c r="N3173">
        <v>1.2410000000000001</v>
      </c>
      <c r="O3173">
        <v>0</v>
      </c>
      <c r="P3173">
        <v>0</v>
      </c>
      <c r="Q3173">
        <v>0</v>
      </c>
      <c r="R3173">
        <v>18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22.34</v>
      </c>
      <c r="Y3173">
        <v>0</v>
      </c>
      <c r="Z3173">
        <v>0</v>
      </c>
    </row>
    <row r="3174" spans="1:26" x14ac:dyDescent="0.3">
      <c r="A3174">
        <v>3019052</v>
      </c>
      <c r="B3174">
        <v>1</v>
      </c>
      <c r="C3174" t="s">
        <v>75</v>
      </c>
      <c r="D3174" t="s">
        <v>95</v>
      </c>
      <c r="E3174" t="s">
        <v>145</v>
      </c>
      <c r="F3174" t="s">
        <v>9261</v>
      </c>
      <c r="G3174" t="s">
        <v>147</v>
      </c>
      <c r="H3174" t="s">
        <v>61</v>
      </c>
      <c r="I3174" t="s">
        <v>129</v>
      </c>
      <c r="J3174" t="s">
        <v>130</v>
      </c>
      <c r="K3174" t="s">
        <v>131</v>
      </c>
      <c r="L3174" t="s">
        <v>9262</v>
      </c>
      <c r="M3174" t="s">
        <v>9263</v>
      </c>
      <c r="N3174">
        <v>1.988</v>
      </c>
      <c r="O3174">
        <v>0</v>
      </c>
      <c r="P3174">
        <v>3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5.96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3012021</v>
      </c>
      <c r="B3175">
        <v>1</v>
      </c>
      <c r="C3175" t="s">
        <v>75</v>
      </c>
      <c r="D3175" t="s">
        <v>74</v>
      </c>
      <c r="E3175" t="s">
        <v>221</v>
      </c>
      <c r="F3175" t="s">
        <v>9264</v>
      </c>
      <c r="G3175" t="s">
        <v>161</v>
      </c>
      <c r="H3175" t="s">
        <v>58</v>
      </c>
      <c r="I3175" t="s">
        <v>129</v>
      </c>
      <c r="J3175" t="s">
        <v>130</v>
      </c>
      <c r="K3175" t="s">
        <v>131</v>
      </c>
      <c r="L3175" t="s">
        <v>9265</v>
      </c>
      <c r="M3175" t="s">
        <v>9266</v>
      </c>
      <c r="N3175">
        <v>1.875</v>
      </c>
      <c r="O3175">
        <v>5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9.3699999999999992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3015521</v>
      </c>
      <c r="B3176">
        <v>1</v>
      </c>
      <c r="C3176" t="s">
        <v>75</v>
      </c>
      <c r="D3176" t="s">
        <v>83</v>
      </c>
      <c r="E3176" t="s">
        <v>164</v>
      </c>
      <c r="F3176" t="s">
        <v>9267</v>
      </c>
      <c r="G3176" t="s">
        <v>378</v>
      </c>
      <c r="H3176" t="s">
        <v>61</v>
      </c>
      <c r="I3176" t="s">
        <v>129</v>
      </c>
      <c r="J3176" t="s">
        <v>59</v>
      </c>
      <c r="K3176" t="s">
        <v>131</v>
      </c>
      <c r="L3176" t="s">
        <v>9268</v>
      </c>
      <c r="M3176" t="s">
        <v>9269</v>
      </c>
      <c r="N3176">
        <v>6.8470000000000004</v>
      </c>
      <c r="O3176">
        <v>0</v>
      </c>
      <c r="P3176">
        <v>0</v>
      </c>
      <c r="Q3176">
        <v>0</v>
      </c>
      <c r="R3176">
        <v>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54.78</v>
      </c>
      <c r="Y3176">
        <v>0</v>
      </c>
      <c r="Z3176">
        <v>0</v>
      </c>
    </row>
    <row r="3177" spans="1:26" x14ac:dyDescent="0.3">
      <c r="A3177">
        <v>3017237</v>
      </c>
      <c r="B3177">
        <v>1</v>
      </c>
      <c r="C3177" t="s">
        <v>75</v>
      </c>
      <c r="D3177" t="s">
        <v>84</v>
      </c>
      <c r="E3177" t="s">
        <v>153</v>
      </c>
      <c r="F3177" t="s">
        <v>9270</v>
      </c>
      <c r="G3177" t="s">
        <v>128</v>
      </c>
      <c r="H3177" t="s">
        <v>58</v>
      </c>
      <c r="I3177" t="s">
        <v>129</v>
      </c>
      <c r="J3177" t="s">
        <v>130</v>
      </c>
      <c r="K3177" t="s">
        <v>131</v>
      </c>
      <c r="L3177" t="s">
        <v>9271</v>
      </c>
      <c r="M3177" t="s">
        <v>9272</v>
      </c>
      <c r="N3177">
        <v>1.0680000000000001</v>
      </c>
      <c r="O3177">
        <v>27</v>
      </c>
      <c r="P3177">
        <v>1321</v>
      </c>
      <c r="Q3177">
        <v>0</v>
      </c>
      <c r="R3177">
        <v>0</v>
      </c>
      <c r="S3177">
        <v>0</v>
      </c>
      <c r="T3177">
        <v>0</v>
      </c>
      <c r="U3177">
        <v>28.82</v>
      </c>
      <c r="V3177">
        <v>1410.17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3014264</v>
      </c>
      <c r="B3178">
        <v>1</v>
      </c>
      <c r="C3178" t="s">
        <v>75</v>
      </c>
      <c r="D3178" t="s">
        <v>90</v>
      </c>
      <c r="E3178" t="s">
        <v>145</v>
      </c>
      <c r="F3178" t="s">
        <v>9273</v>
      </c>
      <c r="G3178" t="s">
        <v>206</v>
      </c>
      <c r="H3178" t="s">
        <v>61</v>
      </c>
      <c r="I3178" t="s">
        <v>129</v>
      </c>
      <c r="J3178" t="s">
        <v>130</v>
      </c>
      <c r="K3178" t="s">
        <v>131</v>
      </c>
      <c r="L3178" t="s">
        <v>9274</v>
      </c>
      <c r="M3178" t="s">
        <v>9275</v>
      </c>
      <c r="N3178">
        <v>2.2629999999999999</v>
      </c>
      <c r="O3178">
        <v>0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2.2599999999999998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3003409</v>
      </c>
      <c r="B3179">
        <v>1</v>
      </c>
      <c r="C3179" t="s">
        <v>75</v>
      </c>
      <c r="D3179" t="s">
        <v>95</v>
      </c>
      <c r="E3179" t="s">
        <v>140</v>
      </c>
      <c r="F3179" t="s">
        <v>7973</v>
      </c>
      <c r="G3179" t="s">
        <v>142</v>
      </c>
      <c r="H3179" t="s">
        <v>61</v>
      </c>
      <c r="I3179" t="s">
        <v>129</v>
      </c>
      <c r="J3179" t="s">
        <v>130</v>
      </c>
      <c r="K3179" t="s">
        <v>131</v>
      </c>
      <c r="L3179" t="s">
        <v>9276</v>
      </c>
      <c r="M3179" t="s">
        <v>9277</v>
      </c>
      <c r="N3179">
        <v>1.758</v>
      </c>
      <c r="O3179">
        <v>0</v>
      </c>
      <c r="P3179">
        <v>89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156.41999999999999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3013784</v>
      </c>
      <c r="B3180">
        <v>1</v>
      </c>
      <c r="C3180" t="s">
        <v>75</v>
      </c>
      <c r="D3180" t="s">
        <v>94</v>
      </c>
      <c r="E3180" t="s">
        <v>140</v>
      </c>
      <c r="F3180" t="s">
        <v>9278</v>
      </c>
      <c r="G3180" t="s">
        <v>142</v>
      </c>
      <c r="H3180" t="s">
        <v>61</v>
      </c>
      <c r="I3180" t="s">
        <v>129</v>
      </c>
      <c r="J3180" t="s">
        <v>130</v>
      </c>
      <c r="K3180" t="s">
        <v>131</v>
      </c>
      <c r="L3180" t="s">
        <v>9279</v>
      </c>
      <c r="M3180" t="s">
        <v>9280</v>
      </c>
      <c r="N3180">
        <v>0.60099999999999998</v>
      </c>
      <c r="O3180">
        <v>0</v>
      </c>
      <c r="P3180">
        <v>0</v>
      </c>
      <c r="Q3180">
        <v>0</v>
      </c>
      <c r="R3180">
        <v>11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6.61</v>
      </c>
      <c r="Y3180">
        <v>0</v>
      </c>
      <c r="Z3180">
        <v>0</v>
      </c>
    </row>
    <row r="3181" spans="1:26" x14ac:dyDescent="0.3">
      <c r="A3181">
        <v>3013391</v>
      </c>
      <c r="B3181">
        <v>1</v>
      </c>
      <c r="C3181" t="s">
        <v>75</v>
      </c>
      <c r="D3181" t="s">
        <v>104</v>
      </c>
      <c r="E3181" t="s">
        <v>145</v>
      </c>
      <c r="F3181" t="s">
        <v>9281</v>
      </c>
      <c r="G3181" t="s">
        <v>206</v>
      </c>
      <c r="H3181" t="s">
        <v>61</v>
      </c>
      <c r="I3181" t="s">
        <v>129</v>
      </c>
      <c r="J3181" t="s">
        <v>130</v>
      </c>
      <c r="K3181" t="s">
        <v>131</v>
      </c>
      <c r="L3181" t="s">
        <v>9282</v>
      </c>
      <c r="M3181" t="s">
        <v>9283</v>
      </c>
      <c r="N3181">
        <v>7.5880000000000001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7.59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3013770</v>
      </c>
      <c r="B3182">
        <v>1</v>
      </c>
      <c r="C3182" t="s">
        <v>75</v>
      </c>
      <c r="D3182" t="s">
        <v>82</v>
      </c>
      <c r="E3182" t="s">
        <v>145</v>
      </c>
      <c r="F3182" t="s">
        <v>9284</v>
      </c>
      <c r="G3182" t="s">
        <v>206</v>
      </c>
      <c r="H3182" t="s">
        <v>61</v>
      </c>
      <c r="I3182" t="s">
        <v>129</v>
      </c>
      <c r="J3182" t="s">
        <v>130</v>
      </c>
      <c r="K3182" t="s">
        <v>131</v>
      </c>
      <c r="L3182" t="s">
        <v>9285</v>
      </c>
      <c r="M3182" t="s">
        <v>9286</v>
      </c>
      <c r="N3182">
        <v>7.91</v>
      </c>
      <c r="O3182">
        <v>0</v>
      </c>
      <c r="P3182">
        <v>8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63.28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3019092</v>
      </c>
      <c r="B3183">
        <v>1</v>
      </c>
      <c r="C3183" t="s">
        <v>75</v>
      </c>
      <c r="D3183" t="s">
        <v>97</v>
      </c>
      <c r="E3183" t="s">
        <v>145</v>
      </c>
      <c r="F3183" t="s">
        <v>9287</v>
      </c>
      <c r="G3183" t="s">
        <v>206</v>
      </c>
      <c r="H3183" t="s">
        <v>61</v>
      </c>
      <c r="I3183" t="s">
        <v>129</v>
      </c>
      <c r="J3183" t="s">
        <v>130</v>
      </c>
      <c r="K3183" t="s">
        <v>131</v>
      </c>
      <c r="L3183" t="s">
        <v>9288</v>
      </c>
      <c r="M3183" t="s">
        <v>9289</v>
      </c>
      <c r="N3183">
        <v>5.5419999999999998</v>
      </c>
      <c r="O3183">
        <v>0</v>
      </c>
      <c r="P3183">
        <v>2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11.08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3019120</v>
      </c>
      <c r="B3184">
        <v>1</v>
      </c>
      <c r="C3184" t="s">
        <v>75</v>
      </c>
      <c r="D3184" t="s">
        <v>104</v>
      </c>
      <c r="E3184" t="s">
        <v>221</v>
      </c>
      <c r="F3184" t="s">
        <v>9290</v>
      </c>
      <c r="G3184" t="s">
        <v>128</v>
      </c>
      <c r="H3184" t="s">
        <v>58</v>
      </c>
      <c r="I3184" t="s">
        <v>129</v>
      </c>
      <c r="J3184" t="s">
        <v>130</v>
      </c>
      <c r="K3184" t="s">
        <v>131</v>
      </c>
      <c r="L3184" t="s">
        <v>9291</v>
      </c>
      <c r="M3184" t="s">
        <v>9292</v>
      </c>
      <c r="N3184">
        <v>0.60299999999999998</v>
      </c>
      <c r="O3184">
        <v>6</v>
      </c>
      <c r="P3184">
        <v>4061</v>
      </c>
      <c r="Q3184">
        <v>0</v>
      </c>
      <c r="R3184">
        <v>0</v>
      </c>
      <c r="S3184">
        <v>0</v>
      </c>
      <c r="T3184">
        <v>0</v>
      </c>
      <c r="U3184">
        <v>3.62</v>
      </c>
      <c r="V3184">
        <v>2447.88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3014106</v>
      </c>
      <c r="B3185">
        <v>1</v>
      </c>
      <c r="C3185" t="s">
        <v>75</v>
      </c>
      <c r="D3185" t="s">
        <v>79</v>
      </c>
      <c r="E3185" t="s">
        <v>164</v>
      </c>
      <c r="F3185" t="s">
        <v>9293</v>
      </c>
      <c r="G3185" t="s">
        <v>185</v>
      </c>
      <c r="H3185" t="s">
        <v>61</v>
      </c>
      <c r="I3185" t="s">
        <v>129</v>
      </c>
      <c r="J3185" t="s">
        <v>130</v>
      </c>
      <c r="K3185" t="s">
        <v>131</v>
      </c>
      <c r="L3185" t="s">
        <v>9294</v>
      </c>
      <c r="M3185" t="s">
        <v>9295</v>
      </c>
      <c r="N3185">
        <v>2.82</v>
      </c>
      <c r="O3185">
        <v>0</v>
      </c>
      <c r="P3185">
        <v>19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53.58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3014175</v>
      </c>
      <c r="B3186">
        <v>1</v>
      </c>
      <c r="C3186" t="s">
        <v>75</v>
      </c>
      <c r="D3186" t="s">
        <v>74</v>
      </c>
      <c r="E3186" t="s">
        <v>169</v>
      </c>
      <c r="F3186" t="s">
        <v>9296</v>
      </c>
      <c r="G3186" t="s">
        <v>161</v>
      </c>
      <c r="H3186" t="s">
        <v>61</v>
      </c>
      <c r="I3186" t="s">
        <v>129</v>
      </c>
      <c r="J3186" t="s">
        <v>130</v>
      </c>
      <c r="K3186" t="s">
        <v>131</v>
      </c>
      <c r="L3186" t="s">
        <v>9297</v>
      </c>
      <c r="M3186" t="s">
        <v>9298</v>
      </c>
      <c r="N3186">
        <v>1.448</v>
      </c>
      <c r="O3186">
        <v>0</v>
      </c>
      <c r="P3186">
        <v>206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298.26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3019417</v>
      </c>
      <c r="B3187">
        <v>2</v>
      </c>
      <c r="C3187" t="s">
        <v>106</v>
      </c>
      <c r="D3187" t="s">
        <v>116</v>
      </c>
      <c r="E3187" t="s">
        <v>169</v>
      </c>
      <c r="F3187" t="s">
        <v>9299</v>
      </c>
      <c r="G3187" t="s">
        <v>142</v>
      </c>
      <c r="H3187" t="s">
        <v>61</v>
      </c>
      <c r="I3187" t="s">
        <v>129</v>
      </c>
      <c r="J3187" t="s">
        <v>130</v>
      </c>
      <c r="K3187" t="s">
        <v>131</v>
      </c>
      <c r="L3187" t="s">
        <v>9300</v>
      </c>
      <c r="M3187" t="s">
        <v>9301</v>
      </c>
      <c r="N3187">
        <v>0.13400000000000001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49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6.56</v>
      </c>
    </row>
    <row r="3188" spans="1:26" x14ac:dyDescent="0.3">
      <c r="A3188">
        <v>3014202</v>
      </c>
      <c r="B3188">
        <v>1</v>
      </c>
      <c r="C3188" t="s">
        <v>75</v>
      </c>
      <c r="D3188" t="s">
        <v>90</v>
      </c>
      <c r="E3188" t="s">
        <v>140</v>
      </c>
      <c r="F3188" t="s">
        <v>9302</v>
      </c>
      <c r="G3188" t="s">
        <v>142</v>
      </c>
      <c r="H3188" t="s">
        <v>61</v>
      </c>
      <c r="I3188" t="s">
        <v>129</v>
      </c>
      <c r="J3188" t="s">
        <v>130</v>
      </c>
      <c r="K3188" t="s">
        <v>131</v>
      </c>
      <c r="L3188" t="s">
        <v>9303</v>
      </c>
      <c r="M3188" t="s">
        <v>9304</v>
      </c>
      <c r="N3188">
        <v>1.232</v>
      </c>
      <c r="O3188">
        <v>0</v>
      </c>
      <c r="P3188">
        <v>28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34.51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3015346</v>
      </c>
      <c r="B3189">
        <v>2</v>
      </c>
      <c r="C3189" t="s">
        <v>106</v>
      </c>
      <c r="D3189" t="s">
        <v>120</v>
      </c>
      <c r="E3189" t="s">
        <v>126</v>
      </c>
      <c r="F3189" t="s">
        <v>9305</v>
      </c>
      <c r="G3189" t="s">
        <v>196</v>
      </c>
      <c r="H3189" t="s">
        <v>58</v>
      </c>
      <c r="I3189" t="s">
        <v>129</v>
      </c>
      <c r="J3189" t="s">
        <v>130</v>
      </c>
      <c r="K3189" t="s">
        <v>131</v>
      </c>
      <c r="L3189" t="s">
        <v>9306</v>
      </c>
      <c r="M3189" t="s">
        <v>9307</v>
      </c>
      <c r="N3189">
        <v>0.751</v>
      </c>
      <c r="O3189">
        <v>316</v>
      </c>
      <c r="P3189">
        <v>47</v>
      </c>
      <c r="Q3189">
        <v>0</v>
      </c>
      <c r="R3189">
        <v>0</v>
      </c>
      <c r="S3189">
        <v>0</v>
      </c>
      <c r="T3189">
        <v>0</v>
      </c>
      <c r="U3189">
        <v>237.44</v>
      </c>
      <c r="V3189">
        <v>35.32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3019054</v>
      </c>
      <c r="B3190">
        <v>1</v>
      </c>
      <c r="C3190" t="s">
        <v>75</v>
      </c>
      <c r="D3190" t="s">
        <v>95</v>
      </c>
      <c r="E3190" t="s">
        <v>145</v>
      </c>
      <c r="F3190" t="s">
        <v>9308</v>
      </c>
      <c r="G3190" t="s">
        <v>206</v>
      </c>
      <c r="H3190" t="s">
        <v>61</v>
      </c>
      <c r="I3190" t="s">
        <v>129</v>
      </c>
      <c r="J3190" t="s">
        <v>130</v>
      </c>
      <c r="K3190" t="s">
        <v>131</v>
      </c>
      <c r="L3190" t="s">
        <v>9309</v>
      </c>
      <c r="M3190" t="s">
        <v>9310</v>
      </c>
      <c r="N3190">
        <v>4.5730000000000004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4.57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3014127</v>
      </c>
      <c r="B3191">
        <v>1</v>
      </c>
      <c r="C3191" t="s">
        <v>75</v>
      </c>
      <c r="D3191" t="s">
        <v>79</v>
      </c>
      <c r="E3191" t="s">
        <v>221</v>
      </c>
      <c r="F3191" t="s">
        <v>9311</v>
      </c>
      <c r="G3191" t="s">
        <v>128</v>
      </c>
      <c r="H3191" t="s">
        <v>58</v>
      </c>
      <c r="I3191" t="s">
        <v>129</v>
      </c>
      <c r="J3191" t="s">
        <v>130</v>
      </c>
      <c r="K3191" t="s">
        <v>131</v>
      </c>
      <c r="L3191" t="s">
        <v>9312</v>
      </c>
      <c r="M3191" t="s">
        <v>9313</v>
      </c>
      <c r="N3191">
        <v>1.018</v>
      </c>
      <c r="O3191">
        <v>0</v>
      </c>
      <c r="P3191">
        <v>0</v>
      </c>
      <c r="Q3191">
        <v>0</v>
      </c>
      <c r="R3191">
        <v>0</v>
      </c>
      <c r="S3191">
        <v>12</v>
      </c>
      <c r="T3191">
        <v>124</v>
      </c>
      <c r="U3191">
        <v>0</v>
      </c>
      <c r="V3191">
        <v>0</v>
      </c>
      <c r="W3191">
        <v>0</v>
      </c>
      <c r="X3191">
        <v>0</v>
      </c>
      <c r="Y3191">
        <v>12.21</v>
      </c>
      <c r="Z3191">
        <v>126.2</v>
      </c>
    </row>
    <row r="3192" spans="1:26" x14ac:dyDescent="0.3">
      <c r="A3192">
        <v>3017513</v>
      </c>
      <c r="B3192">
        <v>1</v>
      </c>
      <c r="C3192" t="s">
        <v>75</v>
      </c>
      <c r="D3192" t="s">
        <v>77</v>
      </c>
      <c r="E3192" t="s">
        <v>140</v>
      </c>
      <c r="F3192" t="s">
        <v>9314</v>
      </c>
      <c r="G3192" t="s">
        <v>161</v>
      </c>
      <c r="H3192" t="s">
        <v>61</v>
      </c>
      <c r="I3192" t="s">
        <v>129</v>
      </c>
      <c r="J3192" t="s">
        <v>130</v>
      </c>
      <c r="K3192" t="s">
        <v>131</v>
      </c>
      <c r="L3192" t="s">
        <v>9315</v>
      </c>
      <c r="M3192" t="s">
        <v>9316</v>
      </c>
      <c r="N3192">
        <v>0.88600000000000001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12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10.63</v>
      </c>
    </row>
    <row r="3193" spans="1:26" x14ac:dyDescent="0.3">
      <c r="A3193">
        <v>3014195</v>
      </c>
      <c r="B3193">
        <v>1</v>
      </c>
      <c r="C3193" t="s">
        <v>75</v>
      </c>
      <c r="D3193" t="s">
        <v>86</v>
      </c>
      <c r="E3193" t="s">
        <v>140</v>
      </c>
      <c r="F3193" t="s">
        <v>9317</v>
      </c>
      <c r="G3193" t="s">
        <v>2201</v>
      </c>
      <c r="H3193" t="s">
        <v>61</v>
      </c>
      <c r="I3193" t="s">
        <v>129</v>
      </c>
      <c r="J3193" t="s">
        <v>130</v>
      </c>
      <c r="K3193" t="s">
        <v>131</v>
      </c>
      <c r="L3193" t="s">
        <v>9318</v>
      </c>
      <c r="M3193" t="s">
        <v>9319</v>
      </c>
      <c r="N3193">
        <v>1.5309999999999999</v>
      </c>
      <c r="O3193">
        <v>0</v>
      </c>
      <c r="P3193">
        <v>46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70.44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3015514</v>
      </c>
      <c r="B3194">
        <v>1</v>
      </c>
      <c r="C3194" t="s">
        <v>75</v>
      </c>
      <c r="D3194" t="s">
        <v>93</v>
      </c>
      <c r="E3194" t="s">
        <v>140</v>
      </c>
      <c r="F3194" t="s">
        <v>9320</v>
      </c>
      <c r="G3194" t="s">
        <v>161</v>
      </c>
      <c r="H3194" t="s">
        <v>61</v>
      </c>
      <c r="I3194" t="s">
        <v>129</v>
      </c>
      <c r="J3194" t="s">
        <v>130</v>
      </c>
      <c r="K3194" t="s">
        <v>131</v>
      </c>
      <c r="L3194" t="s">
        <v>9321</v>
      </c>
      <c r="M3194" t="s">
        <v>9322</v>
      </c>
      <c r="N3194">
        <v>3.2480000000000002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16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51.97</v>
      </c>
    </row>
    <row r="3195" spans="1:26" x14ac:dyDescent="0.3">
      <c r="A3195">
        <v>3014270</v>
      </c>
      <c r="B3195">
        <v>1</v>
      </c>
      <c r="C3195" t="s">
        <v>75</v>
      </c>
      <c r="D3195" t="s">
        <v>96</v>
      </c>
      <c r="E3195" t="s">
        <v>169</v>
      </c>
      <c r="F3195" t="s">
        <v>8477</v>
      </c>
      <c r="G3195" t="s">
        <v>171</v>
      </c>
      <c r="H3195" t="s">
        <v>61</v>
      </c>
      <c r="I3195" t="s">
        <v>129</v>
      </c>
      <c r="J3195" t="s">
        <v>130</v>
      </c>
      <c r="K3195" t="s">
        <v>131</v>
      </c>
      <c r="L3195" t="s">
        <v>9323</v>
      </c>
      <c r="M3195" t="s">
        <v>9324</v>
      </c>
      <c r="N3195">
        <v>2.71</v>
      </c>
      <c r="O3195">
        <v>0</v>
      </c>
      <c r="P3195">
        <v>302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818.36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3019406</v>
      </c>
      <c r="B3196">
        <v>1</v>
      </c>
      <c r="C3196" t="s">
        <v>75</v>
      </c>
      <c r="D3196" t="s">
        <v>91</v>
      </c>
      <c r="E3196" t="s">
        <v>164</v>
      </c>
      <c r="F3196" t="s">
        <v>9184</v>
      </c>
      <c r="G3196" t="s">
        <v>161</v>
      </c>
      <c r="H3196" t="s">
        <v>61</v>
      </c>
      <c r="I3196" t="s">
        <v>129</v>
      </c>
      <c r="J3196" t="s">
        <v>130</v>
      </c>
      <c r="K3196" t="s">
        <v>131</v>
      </c>
      <c r="L3196" t="s">
        <v>9325</v>
      </c>
      <c r="M3196" t="s">
        <v>9326</v>
      </c>
      <c r="N3196">
        <v>1.9079999999999999</v>
      </c>
      <c r="O3196">
        <v>0</v>
      </c>
      <c r="P3196">
        <v>50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95.41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3017188</v>
      </c>
      <c r="B3197">
        <v>1</v>
      </c>
      <c r="C3197" t="s">
        <v>75</v>
      </c>
      <c r="D3197" t="s">
        <v>89</v>
      </c>
      <c r="E3197" t="s">
        <v>169</v>
      </c>
      <c r="F3197" t="s">
        <v>9327</v>
      </c>
      <c r="G3197" t="s">
        <v>192</v>
      </c>
      <c r="H3197" t="s">
        <v>61</v>
      </c>
      <c r="I3197" t="s">
        <v>129</v>
      </c>
      <c r="J3197" t="s">
        <v>130</v>
      </c>
      <c r="K3197" t="s">
        <v>137</v>
      </c>
      <c r="L3197" t="s">
        <v>9328</v>
      </c>
      <c r="M3197" t="s">
        <v>9329</v>
      </c>
      <c r="N3197">
        <v>2.327</v>
      </c>
      <c r="O3197">
        <v>0</v>
      </c>
      <c r="P3197">
        <v>597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1389.19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3019550</v>
      </c>
      <c r="B3198">
        <v>1</v>
      </c>
      <c r="C3198" t="s">
        <v>75</v>
      </c>
      <c r="D3198" t="s">
        <v>88</v>
      </c>
      <c r="E3198" t="s">
        <v>145</v>
      </c>
      <c r="F3198" t="s">
        <v>9330</v>
      </c>
      <c r="G3198" t="s">
        <v>206</v>
      </c>
      <c r="H3198" t="s">
        <v>61</v>
      </c>
      <c r="I3198" t="s">
        <v>129</v>
      </c>
      <c r="J3198" t="s">
        <v>130</v>
      </c>
      <c r="K3198" t="s">
        <v>131</v>
      </c>
      <c r="L3198" t="s">
        <v>9331</v>
      </c>
      <c r="M3198" t="s">
        <v>9332</v>
      </c>
      <c r="N3198">
        <v>0.78600000000000003</v>
      </c>
      <c r="O3198">
        <v>0</v>
      </c>
      <c r="P3198">
        <v>2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1.57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3005331</v>
      </c>
      <c r="B3199">
        <v>1</v>
      </c>
      <c r="C3199" t="s">
        <v>75</v>
      </c>
      <c r="D3199" t="s">
        <v>82</v>
      </c>
      <c r="E3199" t="s">
        <v>153</v>
      </c>
      <c r="F3199" t="s">
        <v>9333</v>
      </c>
      <c r="G3199" t="s">
        <v>181</v>
      </c>
      <c r="H3199" t="s">
        <v>58</v>
      </c>
      <c r="I3199" t="s">
        <v>129</v>
      </c>
      <c r="J3199" t="s">
        <v>130</v>
      </c>
      <c r="K3199" t="s">
        <v>137</v>
      </c>
      <c r="L3199" t="s">
        <v>9334</v>
      </c>
      <c r="M3199" t="s">
        <v>9335</v>
      </c>
      <c r="N3199">
        <v>1.4870000000000001</v>
      </c>
      <c r="O3199">
        <v>23</v>
      </c>
      <c r="P3199">
        <v>155</v>
      </c>
      <c r="Q3199">
        <v>0</v>
      </c>
      <c r="R3199">
        <v>0</v>
      </c>
      <c r="S3199">
        <v>0</v>
      </c>
      <c r="T3199">
        <v>0</v>
      </c>
      <c r="U3199">
        <v>34.200000000000003</v>
      </c>
      <c r="V3199">
        <v>230.48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3018991</v>
      </c>
      <c r="B3200">
        <v>1</v>
      </c>
      <c r="C3200" t="s">
        <v>75</v>
      </c>
      <c r="D3200" t="s">
        <v>86</v>
      </c>
      <c r="E3200" t="s">
        <v>140</v>
      </c>
      <c r="F3200" t="s">
        <v>9336</v>
      </c>
      <c r="G3200" t="s">
        <v>161</v>
      </c>
      <c r="H3200" t="s">
        <v>61</v>
      </c>
      <c r="I3200" t="s">
        <v>129</v>
      </c>
      <c r="J3200" t="s">
        <v>130</v>
      </c>
      <c r="K3200" t="s">
        <v>131</v>
      </c>
      <c r="L3200" t="s">
        <v>9337</v>
      </c>
      <c r="M3200" t="s">
        <v>9338</v>
      </c>
      <c r="N3200">
        <v>0.93500000000000005</v>
      </c>
      <c r="O3200">
        <v>0</v>
      </c>
      <c r="P3200">
        <v>73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68.28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3019455</v>
      </c>
      <c r="B3201">
        <v>1</v>
      </c>
      <c r="C3201" t="s">
        <v>106</v>
      </c>
      <c r="D3201" t="s">
        <v>112</v>
      </c>
      <c r="E3201" t="s">
        <v>145</v>
      </c>
      <c r="F3201" t="s">
        <v>9339</v>
      </c>
      <c r="G3201" t="s">
        <v>147</v>
      </c>
      <c r="H3201" t="s">
        <v>61</v>
      </c>
      <c r="I3201" t="s">
        <v>129</v>
      </c>
      <c r="J3201" t="s">
        <v>130</v>
      </c>
      <c r="K3201" t="s">
        <v>131</v>
      </c>
      <c r="L3201" t="s">
        <v>9340</v>
      </c>
      <c r="M3201" t="s">
        <v>9341</v>
      </c>
      <c r="N3201">
        <v>1.2270000000000001</v>
      </c>
      <c r="O3201">
        <v>0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1.23</v>
      </c>
      <c r="Y3201">
        <v>0</v>
      </c>
      <c r="Z3201">
        <v>0</v>
      </c>
    </row>
    <row r="3202" spans="1:26" x14ac:dyDescent="0.3">
      <c r="A3202">
        <v>3017274</v>
      </c>
      <c r="B3202">
        <v>1</v>
      </c>
      <c r="C3202" t="s">
        <v>75</v>
      </c>
      <c r="D3202" t="s">
        <v>83</v>
      </c>
      <c r="E3202" t="s">
        <v>164</v>
      </c>
      <c r="F3202" t="s">
        <v>9342</v>
      </c>
      <c r="G3202" t="s">
        <v>452</v>
      </c>
      <c r="H3202" t="s">
        <v>61</v>
      </c>
      <c r="I3202" t="s">
        <v>129</v>
      </c>
      <c r="J3202" t="s">
        <v>130</v>
      </c>
      <c r="K3202" t="s">
        <v>131</v>
      </c>
      <c r="L3202" t="s">
        <v>9343</v>
      </c>
      <c r="M3202" t="s">
        <v>9344</v>
      </c>
      <c r="N3202">
        <v>3.3940000000000001</v>
      </c>
      <c r="O3202">
        <v>0</v>
      </c>
      <c r="P3202">
        <v>0</v>
      </c>
      <c r="Q3202">
        <v>0</v>
      </c>
      <c r="R3202">
        <v>4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13.57</v>
      </c>
      <c r="Y3202">
        <v>0</v>
      </c>
      <c r="Z3202">
        <v>0</v>
      </c>
    </row>
    <row r="3203" spans="1:26" x14ac:dyDescent="0.3">
      <c r="A3203">
        <v>3014118</v>
      </c>
      <c r="B3203">
        <v>1</v>
      </c>
      <c r="C3203" t="s">
        <v>106</v>
      </c>
      <c r="D3203" t="s">
        <v>119</v>
      </c>
      <c r="E3203" t="s">
        <v>126</v>
      </c>
      <c r="F3203" t="s">
        <v>9345</v>
      </c>
      <c r="G3203" t="s">
        <v>128</v>
      </c>
      <c r="H3203" t="s">
        <v>58</v>
      </c>
      <c r="I3203" t="s">
        <v>129</v>
      </c>
      <c r="J3203" t="s">
        <v>130</v>
      </c>
      <c r="K3203" t="s">
        <v>131</v>
      </c>
      <c r="L3203" t="s">
        <v>9346</v>
      </c>
      <c r="M3203" t="s">
        <v>9347</v>
      </c>
      <c r="N3203">
        <v>0.82</v>
      </c>
      <c r="O3203">
        <v>4</v>
      </c>
      <c r="P3203">
        <v>0</v>
      </c>
      <c r="Q3203">
        <v>0</v>
      </c>
      <c r="R3203">
        <v>0</v>
      </c>
      <c r="S3203">
        <v>0</v>
      </c>
      <c r="T3203">
        <v>118</v>
      </c>
      <c r="U3203">
        <v>3.28</v>
      </c>
      <c r="V3203">
        <v>0</v>
      </c>
      <c r="W3203">
        <v>0</v>
      </c>
      <c r="X3203">
        <v>0</v>
      </c>
      <c r="Y3203">
        <v>0</v>
      </c>
      <c r="Z3203">
        <v>96.76</v>
      </c>
    </row>
    <row r="3204" spans="1:26" x14ac:dyDescent="0.3">
      <c r="A3204">
        <v>3018560</v>
      </c>
      <c r="B3204">
        <v>1</v>
      </c>
      <c r="C3204" t="s">
        <v>106</v>
      </c>
      <c r="D3204" t="s">
        <v>122</v>
      </c>
      <c r="E3204" t="s">
        <v>153</v>
      </c>
      <c r="F3204" t="s">
        <v>9348</v>
      </c>
      <c r="G3204" t="s">
        <v>192</v>
      </c>
      <c r="H3204" t="s">
        <v>58</v>
      </c>
      <c r="I3204" t="s">
        <v>129</v>
      </c>
      <c r="J3204" t="s">
        <v>130</v>
      </c>
      <c r="K3204" t="s">
        <v>137</v>
      </c>
      <c r="L3204" t="s">
        <v>9349</v>
      </c>
      <c r="M3204" t="s">
        <v>9350</v>
      </c>
      <c r="N3204">
        <v>7.3280000000000003</v>
      </c>
      <c r="O3204">
        <v>6</v>
      </c>
      <c r="P3204">
        <v>211</v>
      </c>
      <c r="Q3204">
        <v>0</v>
      </c>
      <c r="R3204">
        <v>0</v>
      </c>
      <c r="S3204">
        <v>0</v>
      </c>
      <c r="T3204">
        <v>0</v>
      </c>
      <c r="U3204">
        <v>43.97</v>
      </c>
      <c r="V3204">
        <v>1546.16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3004710</v>
      </c>
      <c r="B3205">
        <v>1</v>
      </c>
      <c r="C3205" t="s">
        <v>75</v>
      </c>
      <c r="D3205" t="s">
        <v>86</v>
      </c>
      <c r="E3205" t="s">
        <v>153</v>
      </c>
      <c r="F3205" t="s">
        <v>9351</v>
      </c>
      <c r="G3205" t="s">
        <v>196</v>
      </c>
      <c r="H3205" t="s">
        <v>58</v>
      </c>
      <c r="I3205" t="s">
        <v>129</v>
      </c>
      <c r="J3205" t="s">
        <v>130</v>
      </c>
      <c r="K3205" t="s">
        <v>131</v>
      </c>
      <c r="L3205" t="s">
        <v>9352</v>
      </c>
      <c r="M3205" t="s">
        <v>9353</v>
      </c>
      <c r="N3205">
        <v>4.9260000000000002</v>
      </c>
      <c r="O3205">
        <v>2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9.85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3019035</v>
      </c>
      <c r="B3206">
        <v>1</v>
      </c>
      <c r="C3206" t="s">
        <v>75</v>
      </c>
      <c r="D3206" t="s">
        <v>86</v>
      </c>
      <c r="E3206" t="s">
        <v>164</v>
      </c>
      <c r="F3206" t="s">
        <v>9354</v>
      </c>
      <c r="G3206" t="s">
        <v>452</v>
      </c>
      <c r="H3206" t="s">
        <v>61</v>
      </c>
      <c r="I3206" t="s">
        <v>129</v>
      </c>
      <c r="J3206" t="s">
        <v>130</v>
      </c>
      <c r="K3206" t="s">
        <v>131</v>
      </c>
      <c r="L3206" t="s">
        <v>9355</v>
      </c>
      <c r="M3206" t="s">
        <v>9356</v>
      </c>
      <c r="N3206">
        <v>5.1040000000000001</v>
      </c>
      <c r="O3206">
        <v>0</v>
      </c>
      <c r="P3206">
        <v>11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56.15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3013792</v>
      </c>
      <c r="B3207">
        <v>1</v>
      </c>
      <c r="C3207" t="s">
        <v>75</v>
      </c>
      <c r="D3207" t="s">
        <v>81</v>
      </c>
      <c r="E3207" t="s">
        <v>169</v>
      </c>
      <c r="F3207" t="s">
        <v>9357</v>
      </c>
      <c r="G3207" t="s">
        <v>171</v>
      </c>
      <c r="H3207" t="s">
        <v>61</v>
      </c>
      <c r="I3207" t="s">
        <v>129</v>
      </c>
      <c r="J3207" t="s">
        <v>130</v>
      </c>
      <c r="K3207" t="s">
        <v>131</v>
      </c>
      <c r="L3207" t="s">
        <v>9358</v>
      </c>
      <c r="M3207" t="s">
        <v>9359</v>
      </c>
      <c r="N3207">
        <v>0.96699999999999997</v>
      </c>
      <c r="O3207">
        <v>0</v>
      </c>
      <c r="P3207">
        <v>276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266.8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3013334</v>
      </c>
      <c r="B3208">
        <v>1</v>
      </c>
      <c r="C3208" t="s">
        <v>106</v>
      </c>
      <c r="D3208" t="s">
        <v>118</v>
      </c>
      <c r="E3208" t="s">
        <v>221</v>
      </c>
      <c r="F3208" t="s">
        <v>8465</v>
      </c>
      <c r="G3208" t="s">
        <v>128</v>
      </c>
      <c r="H3208" t="s">
        <v>58</v>
      </c>
      <c r="I3208" t="s">
        <v>129</v>
      </c>
      <c r="J3208" t="s">
        <v>130</v>
      </c>
      <c r="K3208" t="s">
        <v>131</v>
      </c>
      <c r="L3208" t="s">
        <v>9360</v>
      </c>
      <c r="M3208" t="s">
        <v>9361</v>
      </c>
      <c r="N3208">
        <v>0.53700000000000003</v>
      </c>
      <c r="O3208">
        <v>0</v>
      </c>
      <c r="P3208">
        <v>0</v>
      </c>
      <c r="Q3208">
        <v>6</v>
      </c>
      <c r="R3208">
        <v>229</v>
      </c>
      <c r="S3208">
        <v>11</v>
      </c>
      <c r="T3208">
        <v>1339</v>
      </c>
      <c r="U3208">
        <v>0</v>
      </c>
      <c r="V3208">
        <v>0</v>
      </c>
      <c r="W3208">
        <v>3.22</v>
      </c>
      <c r="X3208">
        <v>123.02</v>
      </c>
      <c r="Y3208">
        <v>5.91</v>
      </c>
      <c r="Z3208">
        <v>719.34</v>
      </c>
    </row>
    <row r="3209" spans="1:26" x14ac:dyDescent="0.3">
      <c r="A3209">
        <v>3019017</v>
      </c>
      <c r="B3209">
        <v>1</v>
      </c>
      <c r="C3209" t="s">
        <v>75</v>
      </c>
      <c r="D3209" t="s">
        <v>82</v>
      </c>
      <c r="E3209" t="s">
        <v>145</v>
      </c>
      <c r="F3209" t="s">
        <v>9362</v>
      </c>
      <c r="G3209" t="s">
        <v>256</v>
      </c>
      <c r="H3209" t="s">
        <v>61</v>
      </c>
      <c r="I3209" t="s">
        <v>129</v>
      </c>
      <c r="J3209" t="s">
        <v>130</v>
      </c>
      <c r="K3209" t="s">
        <v>131</v>
      </c>
      <c r="L3209" t="s">
        <v>9363</v>
      </c>
      <c r="M3209" t="s">
        <v>9364</v>
      </c>
      <c r="N3209">
        <v>2.956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2.96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3019419</v>
      </c>
      <c r="B3210">
        <v>1</v>
      </c>
      <c r="C3210" t="s">
        <v>75</v>
      </c>
      <c r="D3210" t="s">
        <v>103</v>
      </c>
      <c r="E3210" t="s">
        <v>145</v>
      </c>
      <c r="F3210" t="s">
        <v>9365</v>
      </c>
      <c r="G3210" t="s">
        <v>147</v>
      </c>
      <c r="H3210" t="s">
        <v>61</v>
      </c>
      <c r="I3210" t="s">
        <v>129</v>
      </c>
      <c r="J3210" t="s">
        <v>130</v>
      </c>
      <c r="K3210" t="s">
        <v>131</v>
      </c>
      <c r="L3210" t="s">
        <v>9366</v>
      </c>
      <c r="M3210" t="s">
        <v>9367</v>
      </c>
      <c r="N3210">
        <v>3.2029999999999998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3.2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3014533</v>
      </c>
      <c r="B3211">
        <v>1</v>
      </c>
      <c r="C3211" t="s">
        <v>75</v>
      </c>
      <c r="D3211" t="s">
        <v>100</v>
      </c>
      <c r="E3211" t="s">
        <v>153</v>
      </c>
      <c r="F3211" t="s">
        <v>9368</v>
      </c>
      <c r="G3211" t="s">
        <v>128</v>
      </c>
      <c r="H3211" t="s">
        <v>58</v>
      </c>
      <c r="I3211" t="s">
        <v>129</v>
      </c>
      <c r="J3211" t="s">
        <v>130</v>
      </c>
      <c r="K3211" t="s">
        <v>131</v>
      </c>
      <c r="L3211" t="s">
        <v>9369</v>
      </c>
      <c r="M3211" t="s">
        <v>9370</v>
      </c>
      <c r="N3211">
        <v>0.86199999999999999</v>
      </c>
      <c r="O3211">
        <v>3</v>
      </c>
      <c r="P3211">
        <v>1539</v>
      </c>
      <c r="Q3211">
        <v>0</v>
      </c>
      <c r="R3211">
        <v>0</v>
      </c>
      <c r="S3211">
        <v>0</v>
      </c>
      <c r="T3211">
        <v>0</v>
      </c>
      <c r="U3211">
        <v>2.59</v>
      </c>
      <c r="V3211">
        <v>1326.11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3015578</v>
      </c>
      <c r="B3212">
        <v>2</v>
      </c>
      <c r="C3212" t="s">
        <v>106</v>
      </c>
      <c r="D3212" t="s">
        <v>112</v>
      </c>
      <c r="E3212" t="s">
        <v>169</v>
      </c>
      <c r="F3212" t="s">
        <v>9371</v>
      </c>
      <c r="G3212" t="s">
        <v>166</v>
      </c>
      <c r="H3212" t="s">
        <v>61</v>
      </c>
      <c r="I3212" t="s">
        <v>129</v>
      </c>
      <c r="J3212" t="s">
        <v>130</v>
      </c>
      <c r="K3212" t="s">
        <v>131</v>
      </c>
      <c r="L3212" t="s">
        <v>8928</v>
      </c>
      <c r="M3212" t="s">
        <v>9372</v>
      </c>
      <c r="N3212">
        <v>1.466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98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143.62</v>
      </c>
    </row>
    <row r="3213" spans="1:26" x14ac:dyDescent="0.3">
      <c r="A3213">
        <v>3014469</v>
      </c>
      <c r="B3213">
        <v>1</v>
      </c>
      <c r="C3213" t="s">
        <v>75</v>
      </c>
      <c r="D3213" t="s">
        <v>104</v>
      </c>
      <c r="E3213" t="s">
        <v>169</v>
      </c>
      <c r="F3213" t="s">
        <v>9373</v>
      </c>
      <c r="G3213" t="s">
        <v>185</v>
      </c>
      <c r="H3213" t="s">
        <v>61</v>
      </c>
      <c r="I3213" t="s">
        <v>129</v>
      </c>
      <c r="J3213" t="s">
        <v>130</v>
      </c>
      <c r="K3213" t="s">
        <v>131</v>
      </c>
      <c r="L3213" t="s">
        <v>9374</v>
      </c>
      <c r="M3213" t="s">
        <v>9375</v>
      </c>
      <c r="N3213">
        <v>1.7749999999999999</v>
      </c>
      <c r="O3213">
        <v>0</v>
      </c>
      <c r="P3213">
        <v>131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232.51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3013340</v>
      </c>
      <c r="B3214">
        <v>1</v>
      </c>
      <c r="C3214" t="s">
        <v>106</v>
      </c>
      <c r="D3214" t="s">
        <v>108</v>
      </c>
      <c r="E3214" t="s">
        <v>145</v>
      </c>
      <c r="F3214" t="s">
        <v>9376</v>
      </c>
      <c r="G3214" t="s">
        <v>206</v>
      </c>
      <c r="H3214" t="s">
        <v>61</v>
      </c>
      <c r="I3214" t="s">
        <v>129</v>
      </c>
      <c r="J3214" t="s">
        <v>130</v>
      </c>
      <c r="K3214" t="s">
        <v>131</v>
      </c>
      <c r="L3214" t="s">
        <v>9377</v>
      </c>
      <c r="M3214" t="s">
        <v>9378</v>
      </c>
      <c r="N3214">
        <v>0.84699999999999998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0.85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3019493</v>
      </c>
      <c r="B3215">
        <v>1</v>
      </c>
      <c r="C3215" t="s">
        <v>106</v>
      </c>
      <c r="D3215" t="s">
        <v>111</v>
      </c>
      <c r="E3215" t="s">
        <v>140</v>
      </c>
      <c r="F3215" t="s">
        <v>9379</v>
      </c>
      <c r="G3215" t="s">
        <v>142</v>
      </c>
      <c r="H3215" t="s">
        <v>61</v>
      </c>
      <c r="I3215" t="s">
        <v>129</v>
      </c>
      <c r="J3215" t="s">
        <v>130</v>
      </c>
      <c r="K3215" t="s">
        <v>131</v>
      </c>
      <c r="L3215" t="s">
        <v>9380</v>
      </c>
      <c r="M3215" t="s">
        <v>9381</v>
      </c>
      <c r="N3215">
        <v>1.1399999999999999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8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9.1199999999999992</v>
      </c>
    </row>
    <row r="3216" spans="1:26" x14ac:dyDescent="0.3">
      <c r="A3216">
        <v>3016831</v>
      </c>
      <c r="B3216">
        <v>1</v>
      </c>
      <c r="C3216" t="s">
        <v>75</v>
      </c>
      <c r="D3216" t="s">
        <v>85</v>
      </c>
      <c r="E3216" t="s">
        <v>140</v>
      </c>
      <c r="F3216" t="s">
        <v>9382</v>
      </c>
      <c r="G3216" t="s">
        <v>161</v>
      </c>
      <c r="H3216" t="s">
        <v>61</v>
      </c>
      <c r="I3216" t="s">
        <v>129</v>
      </c>
      <c r="J3216" t="s">
        <v>130</v>
      </c>
      <c r="K3216" t="s">
        <v>131</v>
      </c>
      <c r="L3216" t="s">
        <v>9383</v>
      </c>
      <c r="M3216" t="s">
        <v>9384</v>
      </c>
      <c r="N3216">
        <v>1.2110000000000001</v>
      </c>
      <c r="O3216">
        <v>0</v>
      </c>
      <c r="P3216">
        <v>0</v>
      </c>
      <c r="Q3216">
        <v>0</v>
      </c>
      <c r="R3216">
        <v>11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13.32</v>
      </c>
      <c r="Y3216">
        <v>0</v>
      </c>
      <c r="Z3216">
        <v>0</v>
      </c>
    </row>
    <row r="3217" spans="1:26" x14ac:dyDescent="0.3">
      <c r="A3217">
        <v>3019579</v>
      </c>
      <c r="B3217">
        <v>1</v>
      </c>
      <c r="C3217" t="s">
        <v>75</v>
      </c>
      <c r="D3217" t="s">
        <v>77</v>
      </c>
      <c r="E3217" t="s">
        <v>145</v>
      </c>
      <c r="F3217" t="s">
        <v>9385</v>
      </c>
      <c r="G3217" t="s">
        <v>147</v>
      </c>
      <c r="H3217" t="s">
        <v>61</v>
      </c>
      <c r="I3217" t="s">
        <v>129</v>
      </c>
      <c r="J3217" t="s">
        <v>130</v>
      </c>
      <c r="K3217" t="s">
        <v>131</v>
      </c>
      <c r="L3217" t="s">
        <v>9386</v>
      </c>
      <c r="M3217" t="s">
        <v>9387</v>
      </c>
      <c r="N3217">
        <v>3.7909999999999999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3.79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3015466</v>
      </c>
      <c r="B3218">
        <v>1</v>
      </c>
      <c r="C3218" t="s">
        <v>75</v>
      </c>
      <c r="D3218" t="s">
        <v>102</v>
      </c>
      <c r="E3218" t="s">
        <v>126</v>
      </c>
      <c r="F3218" t="s">
        <v>9388</v>
      </c>
      <c r="G3218" t="s">
        <v>128</v>
      </c>
      <c r="H3218" t="s">
        <v>58</v>
      </c>
      <c r="I3218" t="s">
        <v>129</v>
      </c>
      <c r="J3218" t="s">
        <v>130</v>
      </c>
      <c r="K3218" t="s">
        <v>131</v>
      </c>
      <c r="L3218" t="s">
        <v>9389</v>
      </c>
      <c r="M3218" t="s">
        <v>9390</v>
      </c>
      <c r="N3218">
        <v>0.46700000000000003</v>
      </c>
      <c r="O3218">
        <v>3</v>
      </c>
      <c r="P3218">
        <v>590</v>
      </c>
      <c r="Q3218">
        <v>0</v>
      </c>
      <c r="R3218">
        <v>0</v>
      </c>
      <c r="S3218">
        <v>0</v>
      </c>
      <c r="T3218">
        <v>0</v>
      </c>
      <c r="U3218">
        <v>1.4</v>
      </c>
      <c r="V3218">
        <v>275.33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3014539</v>
      </c>
      <c r="B3219">
        <v>1</v>
      </c>
      <c r="C3219" t="s">
        <v>106</v>
      </c>
      <c r="D3219" t="s">
        <v>116</v>
      </c>
      <c r="E3219" t="s">
        <v>140</v>
      </c>
      <c r="F3219" t="s">
        <v>9391</v>
      </c>
      <c r="G3219" t="s">
        <v>378</v>
      </c>
      <c r="H3219" t="s">
        <v>61</v>
      </c>
      <c r="I3219" t="s">
        <v>129</v>
      </c>
      <c r="J3219" t="s">
        <v>59</v>
      </c>
      <c r="K3219" t="s">
        <v>131</v>
      </c>
      <c r="L3219" t="s">
        <v>9392</v>
      </c>
      <c r="M3219" t="s">
        <v>9393</v>
      </c>
      <c r="N3219">
        <v>2.7570000000000001</v>
      </c>
      <c r="O3219">
        <v>0</v>
      </c>
      <c r="P3219">
        <v>0</v>
      </c>
      <c r="Q3219">
        <v>0</v>
      </c>
      <c r="R3219">
        <v>7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19.3</v>
      </c>
      <c r="Y3219">
        <v>0</v>
      </c>
      <c r="Z3219">
        <v>0</v>
      </c>
    </row>
    <row r="3220" spans="1:26" x14ac:dyDescent="0.3">
      <c r="A3220">
        <v>3009054</v>
      </c>
      <c r="B3220">
        <v>1</v>
      </c>
      <c r="C3220" t="s">
        <v>106</v>
      </c>
      <c r="D3220" t="s">
        <v>119</v>
      </c>
      <c r="E3220" t="s">
        <v>153</v>
      </c>
      <c r="F3220" t="s">
        <v>9394</v>
      </c>
      <c r="G3220" t="s">
        <v>746</v>
      </c>
      <c r="H3220" t="s">
        <v>58</v>
      </c>
      <c r="I3220" t="s">
        <v>129</v>
      </c>
      <c r="J3220" t="s">
        <v>130</v>
      </c>
      <c r="K3220" t="s">
        <v>131</v>
      </c>
      <c r="L3220" t="s">
        <v>9395</v>
      </c>
      <c r="M3220" t="s">
        <v>9396</v>
      </c>
      <c r="N3220">
        <v>5.0730000000000004</v>
      </c>
      <c r="O3220">
        <v>0</v>
      </c>
      <c r="P3220">
        <v>0</v>
      </c>
      <c r="Q3220">
        <v>0</v>
      </c>
      <c r="R3220">
        <v>0</v>
      </c>
      <c r="S3220">
        <v>2</v>
      </c>
      <c r="T3220">
        <v>317</v>
      </c>
      <c r="U3220">
        <v>0</v>
      </c>
      <c r="V3220">
        <v>0</v>
      </c>
      <c r="W3220">
        <v>0</v>
      </c>
      <c r="X3220">
        <v>0</v>
      </c>
      <c r="Y3220">
        <v>10.15</v>
      </c>
      <c r="Z3220">
        <v>1608.29</v>
      </c>
    </row>
    <row r="3221" spans="1:26" x14ac:dyDescent="0.3">
      <c r="A3221">
        <v>3015511</v>
      </c>
      <c r="B3221">
        <v>1</v>
      </c>
      <c r="C3221" t="s">
        <v>106</v>
      </c>
      <c r="D3221" t="s">
        <v>122</v>
      </c>
      <c r="E3221" t="s">
        <v>140</v>
      </c>
      <c r="F3221" t="s">
        <v>9397</v>
      </c>
      <c r="G3221" t="s">
        <v>161</v>
      </c>
      <c r="H3221" t="s">
        <v>61</v>
      </c>
      <c r="I3221" t="s">
        <v>129</v>
      </c>
      <c r="J3221" t="s">
        <v>130</v>
      </c>
      <c r="K3221" t="s">
        <v>131</v>
      </c>
      <c r="L3221" t="s">
        <v>9398</v>
      </c>
      <c r="M3221" t="s">
        <v>9399</v>
      </c>
      <c r="N3221">
        <v>4.8630000000000004</v>
      </c>
      <c r="O3221">
        <v>0</v>
      </c>
      <c r="P3221">
        <v>303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1473.46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3015524</v>
      </c>
      <c r="B3222">
        <v>1</v>
      </c>
      <c r="C3222" t="s">
        <v>75</v>
      </c>
      <c r="D3222" t="s">
        <v>97</v>
      </c>
      <c r="E3222" t="s">
        <v>126</v>
      </c>
      <c r="F3222" t="s">
        <v>4273</v>
      </c>
      <c r="G3222" t="s">
        <v>128</v>
      </c>
      <c r="H3222" t="s">
        <v>58</v>
      </c>
      <c r="I3222" t="s">
        <v>129</v>
      </c>
      <c r="J3222" t="s">
        <v>130</v>
      </c>
      <c r="K3222" t="s">
        <v>131</v>
      </c>
      <c r="L3222" t="s">
        <v>9400</v>
      </c>
      <c r="M3222" t="s">
        <v>9401</v>
      </c>
      <c r="N3222">
        <v>6.7190000000000003</v>
      </c>
      <c r="O3222">
        <v>24</v>
      </c>
      <c r="P3222">
        <v>187</v>
      </c>
      <c r="Q3222">
        <v>0</v>
      </c>
      <c r="R3222">
        <v>0</v>
      </c>
      <c r="S3222">
        <v>0</v>
      </c>
      <c r="T3222">
        <v>0</v>
      </c>
      <c r="U3222">
        <v>161.25</v>
      </c>
      <c r="V3222">
        <v>1256.43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3015532</v>
      </c>
      <c r="B3223">
        <v>1</v>
      </c>
      <c r="C3223" t="s">
        <v>75</v>
      </c>
      <c r="D3223" t="s">
        <v>99</v>
      </c>
      <c r="E3223" t="s">
        <v>153</v>
      </c>
      <c r="F3223" t="s">
        <v>9402</v>
      </c>
      <c r="G3223" t="s">
        <v>128</v>
      </c>
      <c r="H3223" t="s">
        <v>58</v>
      </c>
      <c r="I3223" t="s">
        <v>129</v>
      </c>
      <c r="J3223" t="s">
        <v>130</v>
      </c>
      <c r="K3223" t="s">
        <v>131</v>
      </c>
      <c r="L3223" t="s">
        <v>9403</v>
      </c>
      <c r="M3223" t="s">
        <v>9404</v>
      </c>
      <c r="N3223">
        <v>0.28899999999999998</v>
      </c>
      <c r="O3223">
        <v>5</v>
      </c>
      <c r="P3223">
        <v>1456</v>
      </c>
      <c r="Q3223">
        <v>0</v>
      </c>
      <c r="R3223">
        <v>0</v>
      </c>
      <c r="S3223">
        <v>0</v>
      </c>
      <c r="T3223">
        <v>0</v>
      </c>
      <c r="U3223">
        <v>1.45</v>
      </c>
      <c r="V3223">
        <v>421.43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3013302</v>
      </c>
      <c r="B3224">
        <v>1</v>
      </c>
      <c r="C3224" t="s">
        <v>75</v>
      </c>
      <c r="D3224" t="s">
        <v>85</v>
      </c>
      <c r="E3224" t="s">
        <v>169</v>
      </c>
      <c r="F3224" t="s">
        <v>9405</v>
      </c>
      <c r="G3224" t="s">
        <v>161</v>
      </c>
      <c r="H3224" t="s">
        <v>61</v>
      </c>
      <c r="I3224" t="s">
        <v>129</v>
      </c>
      <c r="J3224" t="s">
        <v>130</v>
      </c>
      <c r="K3224" t="s">
        <v>131</v>
      </c>
      <c r="L3224" t="s">
        <v>9406</v>
      </c>
      <c r="M3224" t="s">
        <v>9407</v>
      </c>
      <c r="N3224">
        <v>2.0670000000000002</v>
      </c>
      <c r="O3224">
        <v>0</v>
      </c>
      <c r="P3224">
        <v>0</v>
      </c>
      <c r="Q3224">
        <v>0</v>
      </c>
      <c r="R3224">
        <v>34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70.28</v>
      </c>
      <c r="Y3224">
        <v>0</v>
      </c>
      <c r="Z3224">
        <v>0</v>
      </c>
    </row>
    <row r="3225" spans="1:26" x14ac:dyDescent="0.3">
      <c r="A3225">
        <v>3019013</v>
      </c>
      <c r="B3225">
        <v>1</v>
      </c>
      <c r="C3225" t="s">
        <v>106</v>
      </c>
      <c r="D3225" t="s">
        <v>122</v>
      </c>
      <c r="E3225" t="s">
        <v>169</v>
      </c>
      <c r="F3225" t="s">
        <v>6935</v>
      </c>
      <c r="G3225" t="s">
        <v>161</v>
      </c>
      <c r="H3225" t="s">
        <v>61</v>
      </c>
      <c r="I3225" t="s">
        <v>129</v>
      </c>
      <c r="J3225" t="s">
        <v>130</v>
      </c>
      <c r="K3225" t="s">
        <v>131</v>
      </c>
      <c r="L3225" t="s">
        <v>9408</v>
      </c>
      <c r="M3225" t="s">
        <v>9409</v>
      </c>
      <c r="N3225">
        <v>0.89900000000000002</v>
      </c>
      <c r="O3225">
        <v>0</v>
      </c>
      <c r="P3225">
        <v>97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87.19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3013764</v>
      </c>
      <c r="B3226">
        <v>1</v>
      </c>
      <c r="C3226" t="s">
        <v>75</v>
      </c>
      <c r="D3226" t="s">
        <v>89</v>
      </c>
      <c r="E3226" t="s">
        <v>140</v>
      </c>
      <c r="F3226" t="s">
        <v>9410</v>
      </c>
      <c r="G3226" t="s">
        <v>142</v>
      </c>
      <c r="H3226" t="s">
        <v>61</v>
      </c>
      <c r="I3226" t="s">
        <v>129</v>
      </c>
      <c r="J3226" t="s">
        <v>130</v>
      </c>
      <c r="K3226" t="s">
        <v>131</v>
      </c>
      <c r="L3226" t="s">
        <v>9411</v>
      </c>
      <c r="M3226" t="s">
        <v>9412</v>
      </c>
      <c r="N3226">
        <v>2.661</v>
      </c>
      <c r="O3226">
        <v>0</v>
      </c>
      <c r="P3226">
        <v>214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569.42999999999995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3019551</v>
      </c>
      <c r="B3227">
        <v>1</v>
      </c>
      <c r="C3227" t="s">
        <v>75</v>
      </c>
      <c r="D3227" t="s">
        <v>76</v>
      </c>
      <c r="E3227" t="s">
        <v>164</v>
      </c>
      <c r="F3227" t="s">
        <v>9413</v>
      </c>
      <c r="G3227" t="s">
        <v>142</v>
      </c>
      <c r="H3227" t="s">
        <v>61</v>
      </c>
      <c r="I3227" t="s">
        <v>129</v>
      </c>
      <c r="J3227" t="s">
        <v>130</v>
      </c>
      <c r="K3227" t="s">
        <v>131</v>
      </c>
      <c r="L3227" t="s">
        <v>9414</v>
      </c>
      <c r="M3227" t="s">
        <v>9415</v>
      </c>
      <c r="N3227">
        <v>1.514</v>
      </c>
      <c r="O3227">
        <v>0</v>
      </c>
      <c r="P3227">
        <v>204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308.83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3015504</v>
      </c>
      <c r="B3228">
        <v>1</v>
      </c>
      <c r="C3228" t="s">
        <v>106</v>
      </c>
      <c r="D3228" t="s">
        <v>108</v>
      </c>
      <c r="E3228" t="s">
        <v>153</v>
      </c>
      <c r="F3228" t="s">
        <v>9416</v>
      </c>
      <c r="G3228" t="s">
        <v>196</v>
      </c>
      <c r="H3228" t="s">
        <v>58</v>
      </c>
      <c r="I3228" t="s">
        <v>129</v>
      </c>
      <c r="J3228" t="s">
        <v>130</v>
      </c>
      <c r="K3228" t="s">
        <v>131</v>
      </c>
      <c r="L3228" t="s">
        <v>9417</v>
      </c>
      <c r="M3228" t="s">
        <v>9418</v>
      </c>
      <c r="N3228">
        <v>0.59899999999999998</v>
      </c>
      <c r="O3228">
        <v>0</v>
      </c>
      <c r="P3228">
        <v>24</v>
      </c>
      <c r="Q3228">
        <v>0</v>
      </c>
      <c r="R3228">
        <v>0</v>
      </c>
      <c r="S3228">
        <v>0</v>
      </c>
      <c r="T3228">
        <v>57</v>
      </c>
      <c r="U3228">
        <v>0</v>
      </c>
      <c r="V3228">
        <v>14.37</v>
      </c>
      <c r="W3228">
        <v>0</v>
      </c>
      <c r="X3228">
        <v>0</v>
      </c>
      <c r="Y3228">
        <v>0</v>
      </c>
      <c r="Z3228">
        <v>34.130000000000003</v>
      </c>
    </row>
    <row r="3229" spans="1:26" x14ac:dyDescent="0.3">
      <c r="A3229">
        <v>3019519</v>
      </c>
      <c r="B3229">
        <v>2</v>
      </c>
      <c r="C3229" t="s">
        <v>75</v>
      </c>
      <c r="D3229" t="s">
        <v>89</v>
      </c>
      <c r="E3229" t="s">
        <v>169</v>
      </c>
      <c r="F3229" t="s">
        <v>9419</v>
      </c>
      <c r="G3229" t="s">
        <v>142</v>
      </c>
      <c r="H3229" t="s">
        <v>61</v>
      </c>
      <c r="I3229" t="s">
        <v>129</v>
      </c>
      <c r="J3229" t="s">
        <v>130</v>
      </c>
      <c r="K3229" t="s">
        <v>131</v>
      </c>
      <c r="L3229" t="s">
        <v>9420</v>
      </c>
      <c r="M3229" t="s">
        <v>9421</v>
      </c>
      <c r="N3229">
        <v>0.26600000000000001</v>
      </c>
      <c r="O3229">
        <v>0</v>
      </c>
      <c r="P3229">
        <v>760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202.38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3015488</v>
      </c>
      <c r="B3230">
        <v>1</v>
      </c>
      <c r="C3230" t="s">
        <v>106</v>
      </c>
      <c r="D3230" t="s">
        <v>121</v>
      </c>
      <c r="E3230" t="s">
        <v>126</v>
      </c>
      <c r="F3230" t="s">
        <v>9422</v>
      </c>
      <c r="G3230" t="s">
        <v>128</v>
      </c>
      <c r="H3230" t="s">
        <v>58</v>
      </c>
      <c r="I3230" t="s">
        <v>129</v>
      </c>
      <c r="J3230" t="s">
        <v>130</v>
      </c>
      <c r="K3230" t="s">
        <v>131</v>
      </c>
      <c r="L3230" t="s">
        <v>9423</v>
      </c>
      <c r="M3230" t="s">
        <v>9424</v>
      </c>
      <c r="N3230">
        <v>0.44600000000000001</v>
      </c>
      <c r="O3230">
        <v>28</v>
      </c>
      <c r="P3230">
        <v>289</v>
      </c>
      <c r="Q3230">
        <v>0</v>
      </c>
      <c r="R3230">
        <v>0</v>
      </c>
      <c r="S3230">
        <v>0</v>
      </c>
      <c r="T3230">
        <v>0</v>
      </c>
      <c r="U3230">
        <v>12.48</v>
      </c>
      <c r="V3230">
        <v>128.77000000000001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3017241</v>
      </c>
      <c r="B3231">
        <v>1</v>
      </c>
      <c r="C3231" t="s">
        <v>75</v>
      </c>
      <c r="D3231" t="s">
        <v>103</v>
      </c>
      <c r="E3231" t="s">
        <v>221</v>
      </c>
      <c r="F3231" t="s">
        <v>1309</v>
      </c>
      <c r="G3231" t="s">
        <v>128</v>
      </c>
      <c r="H3231" t="s">
        <v>58</v>
      </c>
      <c r="I3231" t="s">
        <v>129</v>
      </c>
      <c r="J3231" t="s">
        <v>130</v>
      </c>
      <c r="K3231" t="s">
        <v>131</v>
      </c>
      <c r="L3231" t="s">
        <v>9425</v>
      </c>
      <c r="M3231" t="s">
        <v>9426</v>
      </c>
      <c r="N3231">
        <v>0.57399999999999995</v>
      </c>
      <c r="O3231">
        <v>23</v>
      </c>
      <c r="P3231">
        <v>112</v>
      </c>
      <c r="Q3231">
        <v>0</v>
      </c>
      <c r="R3231">
        <v>0</v>
      </c>
      <c r="S3231">
        <v>0</v>
      </c>
      <c r="T3231">
        <v>0</v>
      </c>
      <c r="U3231">
        <v>13.21</v>
      </c>
      <c r="V3231">
        <v>64.34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3019002</v>
      </c>
      <c r="B3232">
        <v>1</v>
      </c>
      <c r="C3232" t="s">
        <v>75</v>
      </c>
      <c r="D3232" t="s">
        <v>87</v>
      </c>
      <c r="E3232" t="s">
        <v>145</v>
      </c>
      <c r="F3232" t="s">
        <v>9427</v>
      </c>
      <c r="G3232" t="s">
        <v>147</v>
      </c>
      <c r="H3232" t="s">
        <v>61</v>
      </c>
      <c r="I3232" t="s">
        <v>129</v>
      </c>
      <c r="J3232" t="s">
        <v>130</v>
      </c>
      <c r="K3232" t="s">
        <v>131</v>
      </c>
      <c r="L3232" t="s">
        <v>9428</v>
      </c>
      <c r="M3232" t="s">
        <v>9429</v>
      </c>
      <c r="N3232">
        <v>0.84299999999999997</v>
      </c>
      <c r="O3232">
        <v>0</v>
      </c>
      <c r="P3232">
        <v>4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3.37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3013239</v>
      </c>
      <c r="B3233">
        <v>4</v>
      </c>
      <c r="C3233" t="s">
        <v>75</v>
      </c>
      <c r="D3233" t="s">
        <v>81</v>
      </c>
      <c r="E3233" t="s">
        <v>169</v>
      </c>
      <c r="F3233" t="s">
        <v>9430</v>
      </c>
      <c r="G3233" t="s">
        <v>4892</v>
      </c>
      <c r="H3233" t="s">
        <v>61</v>
      </c>
      <c r="I3233" t="s">
        <v>129</v>
      </c>
      <c r="J3233" t="s">
        <v>130</v>
      </c>
      <c r="K3233" t="s">
        <v>131</v>
      </c>
      <c r="L3233" t="s">
        <v>9431</v>
      </c>
      <c r="M3233" t="s">
        <v>9432</v>
      </c>
      <c r="N3233">
        <v>0.191</v>
      </c>
      <c r="O3233">
        <v>0</v>
      </c>
      <c r="P3233">
        <v>676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128.81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3019563</v>
      </c>
      <c r="B3234">
        <v>1</v>
      </c>
      <c r="C3234" t="s">
        <v>75</v>
      </c>
      <c r="D3234" t="s">
        <v>95</v>
      </c>
      <c r="E3234" t="s">
        <v>145</v>
      </c>
      <c r="F3234" t="s">
        <v>2928</v>
      </c>
      <c r="G3234" t="s">
        <v>256</v>
      </c>
      <c r="H3234" t="s">
        <v>61</v>
      </c>
      <c r="I3234" t="s">
        <v>129</v>
      </c>
      <c r="J3234" t="s">
        <v>130</v>
      </c>
      <c r="K3234" t="s">
        <v>131</v>
      </c>
      <c r="L3234" t="s">
        <v>9433</v>
      </c>
      <c r="M3234" t="s">
        <v>9434</v>
      </c>
      <c r="N3234">
        <v>1.153</v>
      </c>
      <c r="O3234">
        <v>0</v>
      </c>
      <c r="P3234">
        <v>10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11.53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3017745</v>
      </c>
      <c r="B3235">
        <v>1</v>
      </c>
      <c r="C3235" t="s">
        <v>106</v>
      </c>
      <c r="D3235" t="s">
        <v>117</v>
      </c>
      <c r="E3235" t="s">
        <v>140</v>
      </c>
      <c r="F3235" t="s">
        <v>9435</v>
      </c>
      <c r="G3235" t="s">
        <v>142</v>
      </c>
      <c r="H3235" t="s">
        <v>61</v>
      </c>
      <c r="I3235" t="s">
        <v>129</v>
      </c>
      <c r="J3235" t="s">
        <v>130</v>
      </c>
      <c r="K3235" t="s">
        <v>131</v>
      </c>
      <c r="L3235" t="s">
        <v>9436</v>
      </c>
      <c r="M3235" t="s">
        <v>9437</v>
      </c>
      <c r="N3235">
        <v>3.024</v>
      </c>
      <c r="O3235">
        <v>0</v>
      </c>
      <c r="P3235">
        <v>487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1472.87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3014087</v>
      </c>
      <c r="B3236">
        <v>1</v>
      </c>
      <c r="C3236" t="s">
        <v>75</v>
      </c>
      <c r="D3236" t="s">
        <v>90</v>
      </c>
      <c r="E3236" t="s">
        <v>145</v>
      </c>
      <c r="F3236" t="s">
        <v>9438</v>
      </c>
      <c r="G3236" t="s">
        <v>256</v>
      </c>
      <c r="H3236" t="s">
        <v>61</v>
      </c>
      <c r="I3236" t="s">
        <v>129</v>
      </c>
      <c r="J3236" t="s">
        <v>130</v>
      </c>
      <c r="K3236" t="s">
        <v>131</v>
      </c>
      <c r="L3236" t="s">
        <v>9439</v>
      </c>
      <c r="M3236" t="s">
        <v>9440</v>
      </c>
      <c r="N3236">
        <v>1.8380000000000001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1.84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3003607</v>
      </c>
      <c r="B3237">
        <v>1</v>
      </c>
      <c r="C3237" t="s">
        <v>75</v>
      </c>
      <c r="D3237" t="s">
        <v>95</v>
      </c>
      <c r="E3237" t="s">
        <v>153</v>
      </c>
      <c r="F3237" t="s">
        <v>9441</v>
      </c>
      <c r="G3237" t="s">
        <v>962</v>
      </c>
      <c r="H3237" t="s">
        <v>58</v>
      </c>
      <c r="I3237" t="s">
        <v>129</v>
      </c>
      <c r="J3237" t="s">
        <v>130</v>
      </c>
      <c r="K3237" t="s">
        <v>131</v>
      </c>
      <c r="L3237" t="s">
        <v>9442</v>
      </c>
      <c r="M3237" t="s">
        <v>9443</v>
      </c>
      <c r="N3237">
        <v>0.73499999999999999</v>
      </c>
      <c r="O3237">
        <v>0</v>
      </c>
      <c r="P3237">
        <v>196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144.16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3019519</v>
      </c>
      <c r="B3238">
        <v>1</v>
      </c>
      <c r="C3238" t="s">
        <v>75</v>
      </c>
      <c r="D3238" t="s">
        <v>89</v>
      </c>
      <c r="E3238" t="s">
        <v>140</v>
      </c>
      <c r="F3238" t="s">
        <v>9029</v>
      </c>
      <c r="G3238" t="s">
        <v>142</v>
      </c>
      <c r="H3238" t="s">
        <v>61</v>
      </c>
      <c r="I3238" t="s">
        <v>129</v>
      </c>
      <c r="J3238" t="s">
        <v>130</v>
      </c>
      <c r="K3238" t="s">
        <v>131</v>
      </c>
      <c r="L3238" t="s">
        <v>9444</v>
      </c>
      <c r="M3238" t="s">
        <v>9420</v>
      </c>
      <c r="N3238">
        <v>2.1909999999999998</v>
      </c>
      <c r="O3238">
        <v>0</v>
      </c>
      <c r="P3238">
        <v>253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554.25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3015474</v>
      </c>
      <c r="B3239">
        <v>1</v>
      </c>
      <c r="C3239" t="s">
        <v>106</v>
      </c>
      <c r="D3239" t="s">
        <v>117</v>
      </c>
      <c r="E3239" t="s">
        <v>221</v>
      </c>
      <c r="F3239" t="s">
        <v>9445</v>
      </c>
      <c r="G3239" t="s">
        <v>128</v>
      </c>
      <c r="H3239" t="s">
        <v>58</v>
      </c>
      <c r="I3239" t="s">
        <v>129</v>
      </c>
      <c r="J3239" t="s">
        <v>130</v>
      </c>
      <c r="K3239" t="s">
        <v>131</v>
      </c>
      <c r="L3239" t="s">
        <v>9446</v>
      </c>
      <c r="M3239" t="s">
        <v>9447</v>
      </c>
      <c r="N3239">
        <v>0.49399999999999999</v>
      </c>
      <c r="O3239">
        <v>111</v>
      </c>
      <c r="P3239">
        <v>364</v>
      </c>
      <c r="Q3239">
        <v>0</v>
      </c>
      <c r="R3239">
        <v>0</v>
      </c>
      <c r="S3239">
        <v>0</v>
      </c>
      <c r="T3239">
        <v>0</v>
      </c>
      <c r="U3239">
        <v>54.88</v>
      </c>
      <c r="V3239">
        <v>179.98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3019023</v>
      </c>
      <c r="B3240">
        <v>1</v>
      </c>
      <c r="C3240" t="s">
        <v>106</v>
      </c>
      <c r="D3240" t="s">
        <v>122</v>
      </c>
      <c r="E3240" t="s">
        <v>126</v>
      </c>
      <c r="F3240" t="s">
        <v>9448</v>
      </c>
      <c r="G3240" t="s">
        <v>128</v>
      </c>
      <c r="H3240" t="s">
        <v>58</v>
      </c>
      <c r="I3240" t="s">
        <v>129</v>
      </c>
      <c r="J3240" t="s">
        <v>130</v>
      </c>
      <c r="K3240" t="s">
        <v>131</v>
      </c>
      <c r="L3240" t="s">
        <v>9449</v>
      </c>
      <c r="M3240" t="s">
        <v>9450</v>
      </c>
      <c r="N3240">
        <v>0.26800000000000002</v>
      </c>
      <c r="O3240">
        <v>168</v>
      </c>
      <c r="P3240">
        <v>5</v>
      </c>
      <c r="Q3240">
        <v>0</v>
      </c>
      <c r="R3240">
        <v>0</v>
      </c>
      <c r="S3240">
        <v>0</v>
      </c>
      <c r="T3240">
        <v>0</v>
      </c>
      <c r="U3240">
        <v>44.96</v>
      </c>
      <c r="V3240">
        <v>1.34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3019030</v>
      </c>
      <c r="B3241">
        <v>1</v>
      </c>
      <c r="C3241" t="s">
        <v>75</v>
      </c>
      <c r="D3241" t="s">
        <v>103</v>
      </c>
      <c r="E3241" t="s">
        <v>145</v>
      </c>
      <c r="F3241" t="s">
        <v>9451</v>
      </c>
      <c r="G3241" t="s">
        <v>147</v>
      </c>
      <c r="H3241" t="s">
        <v>61</v>
      </c>
      <c r="I3241" t="s">
        <v>129</v>
      </c>
      <c r="J3241" t="s">
        <v>130</v>
      </c>
      <c r="K3241" t="s">
        <v>131</v>
      </c>
      <c r="L3241" t="s">
        <v>9452</v>
      </c>
      <c r="M3241" t="s">
        <v>9453</v>
      </c>
      <c r="N3241">
        <v>1.877</v>
      </c>
      <c r="O3241">
        <v>0</v>
      </c>
      <c r="P3241">
        <v>2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3.75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3006020</v>
      </c>
      <c r="B3242">
        <v>1</v>
      </c>
      <c r="C3242" t="s">
        <v>106</v>
      </c>
      <c r="D3242" t="s">
        <v>122</v>
      </c>
      <c r="E3242" t="s">
        <v>140</v>
      </c>
      <c r="F3242" t="s">
        <v>9454</v>
      </c>
      <c r="G3242" t="s">
        <v>161</v>
      </c>
      <c r="H3242" t="s">
        <v>61</v>
      </c>
      <c r="I3242" t="s">
        <v>129</v>
      </c>
      <c r="J3242" t="s">
        <v>130</v>
      </c>
      <c r="K3242" t="s">
        <v>131</v>
      </c>
      <c r="L3242" t="s">
        <v>9455</v>
      </c>
      <c r="M3242" t="s">
        <v>9456</v>
      </c>
      <c r="N3242">
        <v>0.28000000000000003</v>
      </c>
      <c r="O3242">
        <v>0</v>
      </c>
      <c r="P3242">
        <v>204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57.15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3014006</v>
      </c>
      <c r="B3243">
        <v>2</v>
      </c>
      <c r="C3243" t="s">
        <v>75</v>
      </c>
      <c r="D3243" t="s">
        <v>89</v>
      </c>
      <c r="E3243" t="s">
        <v>169</v>
      </c>
      <c r="F3243" t="s">
        <v>9457</v>
      </c>
      <c r="G3243" t="s">
        <v>166</v>
      </c>
      <c r="H3243" t="s">
        <v>61</v>
      </c>
      <c r="I3243" t="s">
        <v>129</v>
      </c>
      <c r="J3243" t="s">
        <v>130</v>
      </c>
      <c r="K3243" t="s">
        <v>131</v>
      </c>
      <c r="L3243" t="s">
        <v>9458</v>
      </c>
      <c r="M3243" t="s">
        <v>9459</v>
      </c>
      <c r="N3243">
        <v>0.46899999999999997</v>
      </c>
      <c r="O3243">
        <v>0</v>
      </c>
      <c r="P3243">
        <v>471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220.99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3000186</v>
      </c>
      <c r="B3244">
        <v>1</v>
      </c>
      <c r="C3244" t="s">
        <v>75</v>
      </c>
      <c r="D3244" t="s">
        <v>82</v>
      </c>
      <c r="E3244" t="s">
        <v>153</v>
      </c>
      <c r="F3244" t="s">
        <v>9460</v>
      </c>
      <c r="G3244" t="s">
        <v>192</v>
      </c>
      <c r="H3244" t="s">
        <v>58</v>
      </c>
      <c r="I3244" t="s">
        <v>129</v>
      </c>
      <c r="J3244" t="s">
        <v>130</v>
      </c>
      <c r="K3244" t="s">
        <v>137</v>
      </c>
      <c r="L3244" t="s">
        <v>9461</v>
      </c>
      <c r="M3244" t="s">
        <v>9462</v>
      </c>
      <c r="N3244">
        <v>8.1579999999999995</v>
      </c>
      <c r="O3244">
        <v>0</v>
      </c>
      <c r="P3244">
        <v>1342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10948.48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3017184</v>
      </c>
      <c r="B3245">
        <v>1</v>
      </c>
      <c r="C3245" t="s">
        <v>75</v>
      </c>
      <c r="D3245" t="s">
        <v>89</v>
      </c>
      <c r="E3245" t="s">
        <v>169</v>
      </c>
      <c r="F3245" t="s">
        <v>9463</v>
      </c>
      <c r="G3245" t="s">
        <v>192</v>
      </c>
      <c r="H3245" t="s">
        <v>61</v>
      </c>
      <c r="I3245" t="s">
        <v>129</v>
      </c>
      <c r="J3245" t="s">
        <v>130</v>
      </c>
      <c r="K3245" t="s">
        <v>137</v>
      </c>
      <c r="L3245" t="s">
        <v>9464</v>
      </c>
      <c r="M3245" t="s">
        <v>9465</v>
      </c>
      <c r="N3245">
        <v>3.9260000000000002</v>
      </c>
      <c r="O3245">
        <v>0</v>
      </c>
      <c r="P3245">
        <v>1326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5205.66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3010538</v>
      </c>
      <c r="B3246">
        <v>1</v>
      </c>
      <c r="C3246" t="s">
        <v>75</v>
      </c>
      <c r="D3246" t="s">
        <v>104</v>
      </c>
      <c r="E3246" t="s">
        <v>221</v>
      </c>
      <c r="F3246" t="s">
        <v>9466</v>
      </c>
      <c r="G3246" t="s">
        <v>181</v>
      </c>
      <c r="H3246" t="s">
        <v>58</v>
      </c>
      <c r="I3246" t="s">
        <v>129</v>
      </c>
      <c r="J3246" t="s">
        <v>130</v>
      </c>
      <c r="K3246" t="s">
        <v>137</v>
      </c>
      <c r="L3246" t="s">
        <v>9467</v>
      </c>
      <c r="M3246" t="s">
        <v>9468</v>
      </c>
      <c r="N3246">
        <v>1.79</v>
      </c>
      <c r="O3246">
        <v>1</v>
      </c>
      <c r="P3246">
        <v>1046</v>
      </c>
      <c r="Q3246">
        <v>0</v>
      </c>
      <c r="R3246">
        <v>0</v>
      </c>
      <c r="S3246">
        <v>0</v>
      </c>
      <c r="T3246">
        <v>0</v>
      </c>
      <c r="U3246">
        <v>1.79</v>
      </c>
      <c r="V3246">
        <v>1872.24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3019622</v>
      </c>
      <c r="B3247">
        <v>1</v>
      </c>
      <c r="C3247" t="s">
        <v>75</v>
      </c>
      <c r="D3247" t="s">
        <v>104</v>
      </c>
      <c r="E3247" t="s">
        <v>221</v>
      </c>
      <c r="F3247" t="s">
        <v>9469</v>
      </c>
      <c r="G3247" t="s">
        <v>128</v>
      </c>
      <c r="H3247" t="s">
        <v>58</v>
      </c>
      <c r="I3247" t="s">
        <v>129</v>
      </c>
      <c r="J3247" t="s">
        <v>130</v>
      </c>
      <c r="K3247" t="s">
        <v>131</v>
      </c>
      <c r="L3247" t="s">
        <v>9470</v>
      </c>
      <c r="M3247" t="s">
        <v>9471</v>
      </c>
      <c r="N3247">
        <v>0.307</v>
      </c>
      <c r="O3247">
        <v>28</v>
      </c>
      <c r="P3247">
        <v>1905</v>
      </c>
      <c r="Q3247">
        <v>0</v>
      </c>
      <c r="R3247">
        <v>0</v>
      </c>
      <c r="S3247">
        <v>0</v>
      </c>
      <c r="T3247">
        <v>0</v>
      </c>
      <c r="U3247">
        <v>8.6</v>
      </c>
      <c r="V3247">
        <v>585.26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3018995</v>
      </c>
      <c r="B3248">
        <v>1</v>
      </c>
      <c r="C3248" t="s">
        <v>106</v>
      </c>
      <c r="D3248" t="s">
        <v>115</v>
      </c>
      <c r="E3248" t="s">
        <v>145</v>
      </c>
      <c r="F3248" t="s">
        <v>9472</v>
      </c>
      <c r="G3248" t="s">
        <v>147</v>
      </c>
      <c r="H3248" t="s">
        <v>61</v>
      </c>
      <c r="I3248" t="s">
        <v>129</v>
      </c>
      <c r="J3248" t="s">
        <v>130</v>
      </c>
      <c r="K3248" t="s">
        <v>131</v>
      </c>
      <c r="L3248" t="s">
        <v>9473</v>
      </c>
      <c r="M3248" t="s">
        <v>9474</v>
      </c>
      <c r="N3248">
        <v>2.355</v>
      </c>
      <c r="O3248">
        <v>0</v>
      </c>
      <c r="P3248">
        <v>11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25.91</v>
      </c>
      <c r="W3248">
        <v>0</v>
      </c>
      <c r="X3248">
        <v>0</v>
      </c>
      <c r="Y3248">
        <v>0</v>
      </c>
      <c r="Z3248">
        <v>0</v>
      </c>
    </row>
    <row r="3249" spans="1:26" x14ac:dyDescent="0.3">
      <c r="A3249">
        <v>3013769</v>
      </c>
      <c r="B3249">
        <v>1</v>
      </c>
      <c r="C3249" t="s">
        <v>75</v>
      </c>
      <c r="D3249" t="s">
        <v>82</v>
      </c>
      <c r="E3249" t="s">
        <v>145</v>
      </c>
      <c r="F3249" t="s">
        <v>9475</v>
      </c>
      <c r="G3249" t="s">
        <v>256</v>
      </c>
      <c r="H3249" t="s">
        <v>61</v>
      </c>
      <c r="I3249" t="s">
        <v>129</v>
      </c>
      <c r="J3249" t="s">
        <v>130</v>
      </c>
      <c r="K3249" t="s">
        <v>131</v>
      </c>
      <c r="L3249" t="s">
        <v>9476</v>
      </c>
      <c r="M3249" t="s">
        <v>9477</v>
      </c>
      <c r="N3249">
        <v>3.919</v>
      </c>
      <c r="O3249">
        <v>0</v>
      </c>
      <c r="P3249">
        <v>5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19.59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3019064</v>
      </c>
      <c r="B3250">
        <v>1</v>
      </c>
      <c r="C3250" t="s">
        <v>106</v>
      </c>
      <c r="D3250" t="s">
        <v>115</v>
      </c>
      <c r="E3250" t="s">
        <v>126</v>
      </c>
      <c r="F3250" t="s">
        <v>9478</v>
      </c>
      <c r="G3250" t="s">
        <v>128</v>
      </c>
      <c r="H3250" t="s">
        <v>58</v>
      </c>
      <c r="I3250" t="s">
        <v>129</v>
      </c>
      <c r="J3250" t="s">
        <v>130</v>
      </c>
      <c r="K3250" t="s">
        <v>131</v>
      </c>
      <c r="L3250" t="s">
        <v>9479</v>
      </c>
      <c r="M3250" t="s">
        <v>9480</v>
      </c>
      <c r="N3250">
        <v>1.1359999999999999</v>
      </c>
      <c r="O3250">
        <v>6</v>
      </c>
      <c r="P3250">
        <v>7</v>
      </c>
      <c r="Q3250">
        <v>26</v>
      </c>
      <c r="R3250">
        <v>11</v>
      </c>
      <c r="S3250">
        <v>241</v>
      </c>
      <c r="T3250">
        <v>846</v>
      </c>
      <c r="U3250">
        <v>6.81</v>
      </c>
      <c r="V3250">
        <v>7.95</v>
      </c>
      <c r="W3250">
        <v>29.52</v>
      </c>
      <c r="X3250">
        <v>12.49</v>
      </c>
      <c r="Y3250">
        <v>273.67</v>
      </c>
      <c r="Z3250">
        <v>960.68</v>
      </c>
    </row>
    <row r="3251" spans="1:26" x14ac:dyDescent="0.3">
      <c r="A3251">
        <v>3016071</v>
      </c>
      <c r="B3251">
        <v>1</v>
      </c>
      <c r="C3251" t="s">
        <v>106</v>
      </c>
      <c r="D3251" t="s">
        <v>119</v>
      </c>
      <c r="E3251" t="s">
        <v>169</v>
      </c>
      <c r="F3251" t="s">
        <v>9481</v>
      </c>
      <c r="G3251" t="s">
        <v>171</v>
      </c>
      <c r="H3251" t="s">
        <v>61</v>
      </c>
      <c r="I3251" t="s">
        <v>129</v>
      </c>
      <c r="J3251" t="s">
        <v>130</v>
      </c>
      <c r="K3251" t="s">
        <v>131</v>
      </c>
      <c r="L3251" t="s">
        <v>9482</v>
      </c>
      <c r="M3251" t="s">
        <v>9483</v>
      </c>
      <c r="N3251">
        <v>0.60499999999999998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118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71.42</v>
      </c>
    </row>
    <row r="3252" spans="1:26" x14ac:dyDescent="0.3">
      <c r="A3252">
        <v>3010544</v>
      </c>
      <c r="B3252">
        <v>1</v>
      </c>
      <c r="C3252" t="s">
        <v>75</v>
      </c>
      <c r="D3252" t="s">
        <v>79</v>
      </c>
      <c r="E3252" t="s">
        <v>140</v>
      </c>
      <c r="F3252" t="s">
        <v>9484</v>
      </c>
      <c r="G3252" t="s">
        <v>136</v>
      </c>
      <c r="H3252" t="s">
        <v>61</v>
      </c>
      <c r="I3252" t="s">
        <v>129</v>
      </c>
      <c r="J3252" t="s">
        <v>130</v>
      </c>
      <c r="K3252" t="s">
        <v>137</v>
      </c>
      <c r="L3252" t="s">
        <v>9485</v>
      </c>
      <c r="M3252" t="s">
        <v>9486</v>
      </c>
      <c r="N3252">
        <v>4.516</v>
      </c>
      <c r="O3252">
        <v>0</v>
      </c>
      <c r="P3252">
        <v>124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559.96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3014447</v>
      </c>
      <c r="B3253">
        <v>1</v>
      </c>
      <c r="C3253" t="s">
        <v>106</v>
      </c>
      <c r="D3253" t="s">
        <v>113</v>
      </c>
      <c r="E3253" t="s">
        <v>126</v>
      </c>
      <c r="F3253" t="s">
        <v>2362</v>
      </c>
      <c r="G3253" t="s">
        <v>128</v>
      </c>
      <c r="H3253" t="s">
        <v>58</v>
      </c>
      <c r="I3253" t="s">
        <v>129</v>
      </c>
      <c r="J3253" t="s">
        <v>130</v>
      </c>
      <c r="K3253" t="s">
        <v>131</v>
      </c>
      <c r="L3253" t="s">
        <v>9487</v>
      </c>
      <c r="M3253" t="s">
        <v>9488</v>
      </c>
      <c r="N3253">
        <v>0.46899999999999997</v>
      </c>
      <c r="O3253">
        <v>0</v>
      </c>
      <c r="P3253">
        <v>0</v>
      </c>
      <c r="Q3253">
        <v>12</v>
      </c>
      <c r="R3253">
        <v>141</v>
      </c>
      <c r="S3253">
        <v>50</v>
      </c>
      <c r="T3253">
        <v>986</v>
      </c>
      <c r="U3253">
        <v>0</v>
      </c>
      <c r="V3253">
        <v>0</v>
      </c>
      <c r="W3253">
        <v>5.63</v>
      </c>
      <c r="X3253">
        <v>66.150000000000006</v>
      </c>
      <c r="Y3253">
        <v>23.46</v>
      </c>
      <c r="Z3253">
        <v>462.6</v>
      </c>
    </row>
    <row r="3254" spans="1:26" x14ac:dyDescent="0.3">
      <c r="A3254">
        <v>3001339</v>
      </c>
      <c r="B3254">
        <v>1</v>
      </c>
      <c r="C3254" t="s">
        <v>75</v>
      </c>
      <c r="D3254" t="s">
        <v>81</v>
      </c>
      <c r="E3254" t="s">
        <v>153</v>
      </c>
      <c r="F3254" t="s">
        <v>9489</v>
      </c>
      <c r="G3254" t="s">
        <v>136</v>
      </c>
      <c r="H3254" t="s">
        <v>58</v>
      </c>
      <c r="I3254" t="s">
        <v>129</v>
      </c>
      <c r="J3254" t="s">
        <v>130</v>
      </c>
      <c r="K3254" t="s">
        <v>137</v>
      </c>
      <c r="L3254" t="s">
        <v>9490</v>
      </c>
      <c r="M3254" t="s">
        <v>9491</v>
      </c>
      <c r="N3254">
        <v>3.5579999999999998</v>
      </c>
      <c r="O3254">
        <v>13</v>
      </c>
      <c r="P3254">
        <v>876</v>
      </c>
      <c r="Q3254">
        <v>0</v>
      </c>
      <c r="R3254">
        <v>0</v>
      </c>
      <c r="S3254">
        <v>0</v>
      </c>
      <c r="T3254">
        <v>0</v>
      </c>
      <c r="U3254">
        <v>46.25</v>
      </c>
      <c r="V3254">
        <v>3116.86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3017670</v>
      </c>
      <c r="B3255">
        <v>1</v>
      </c>
      <c r="C3255" t="s">
        <v>75</v>
      </c>
      <c r="D3255" t="s">
        <v>91</v>
      </c>
      <c r="E3255" t="s">
        <v>145</v>
      </c>
      <c r="F3255" t="s">
        <v>9492</v>
      </c>
      <c r="G3255" t="s">
        <v>206</v>
      </c>
      <c r="H3255" t="s">
        <v>61</v>
      </c>
      <c r="I3255" t="s">
        <v>129</v>
      </c>
      <c r="J3255" t="s">
        <v>130</v>
      </c>
      <c r="K3255" t="s">
        <v>131</v>
      </c>
      <c r="L3255" t="s">
        <v>9493</v>
      </c>
      <c r="M3255" t="s">
        <v>9494</v>
      </c>
      <c r="N3255">
        <v>0.95499999999999996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0.95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3014457</v>
      </c>
      <c r="B3256">
        <v>1</v>
      </c>
      <c r="C3256" t="s">
        <v>106</v>
      </c>
      <c r="D3256" t="s">
        <v>120</v>
      </c>
      <c r="E3256" t="s">
        <v>126</v>
      </c>
      <c r="F3256" t="s">
        <v>9495</v>
      </c>
      <c r="G3256" t="s">
        <v>128</v>
      </c>
      <c r="H3256" t="s">
        <v>58</v>
      </c>
      <c r="I3256" t="s">
        <v>129</v>
      </c>
      <c r="J3256" t="s">
        <v>130</v>
      </c>
      <c r="K3256" t="s">
        <v>131</v>
      </c>
      <c r="L3256" t="s">
        <v>9496</v>
      </c>
      <c r="M3256" t="s">
        <v>9497</v>
      </c>
      <c r="N3256">
        <v>5.3410000000000002</v>
      </c>
      <c r="O3256">
        <v>46</v>
      </c>
      <c r="P3256">
        <v>64</v>
      </c>
      <c r="Q3256">
        <v>0</v>
      </c>
      <c r="R3256">
        <v>0</v>
      </c>
      <c r="S3256">
        <v>0</v>
      </c>
      <c r="T3256">
        <v>0</v>
      </c>
      <c r="U3256">
        <v>245.7</v>
      </c>
      <c r="V3256">
        <v>341.84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3014167</v>
      </c>
      <c r="B3257">
        <v>1</v>
      </c>
      <c r="C3257" t="s">
        <v>106</v>
      </c>
      <c r="D3257" t="s">
        <v>108</v>
      </c>
      <c r="E3257" t="s">
        <v>145</v>
      </c>
      <c r="F3257" t="s">
        <v>9498</v>
      </c>
      <c r="G3257" t="s">
        <v>147</v>
      </c>
      <c r="H3257" t="s">
        <v>61</v>
      </c>
      <c r="I3257" t="s">
        <v>129</v>
      </c>
      <c r="J3257" t="s">
        <v>130</v>
      </c>
      <c r="K3257" t="s">
        <v>131</v>
      </c>
      <c r="L3257" t="s">
        <v>9499</v>
      </c>
      <c r="M3257" t="s">
        <v>9500</v>
      </c>
      <c r="N3257">
        <v>1.361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1.36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3014499</v>
      </c>
      <c r="B3258">
        <v>1</v>
      </c>
      <c r="C3258" t="s">
        <v>75</v>
      </c>
      <c r="D3258" t="s">
        <v>99</v>
      </c>
      <c r="E3258" t="s">
        <v>140</v>
      </c>
      <c r="F3258" t="s">
        <v>9501</v>
      </c>
      <c r="G3258" t="s">
        <v>142</v>
      </c>
      <c r="H3258" t="s">
        <v>61</v>
      </c>
      <c r="I3258" t="s">
        <v>129</v>
      </c>
      <c r="J3258" t="s">
        <v>130</v>
      </c>
      <c r="K3258" t="s">
        <v>131</v>
      </c>
      <c r="L3258" t="s">
        <v>9502</v>
      </c>
      <c r="M3258" t="s">
        <v>9503</v>
      </c>
      <c r="N3258">
        <v>7.476</v>
      </c>
      <c r="O3258">
        <v>0</v>
      </c>
      <c r="P3258">
        <v>0</v>
      </c>
      <c r="Q3258">
        <v>0</v>
      </c>
      <c r="R3258">
        <v>2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14.95</v>
      </c>
      <c r="Y3258">
        <v>0</v>
      </c>
      <c r="Z3258">
        <v>0</v>
      </c>
    </row>
    <row r="3259" spans="1:26" x14ac:dyDescent="0.3">
      <c r="A3259">
        <v>3014254</v>
      </c>
      <c r="B3259">
        <v>1</v>
      </c>
      <c r="C3259" t="s">
        <v>75</v>
      </c>
      <c r="D3259" t="s">
        <v>104</v>
      </c>
      <c r="E3259" t="s">
        <v>145</v>
      </c>
      <c r="F3259" t="s">
        <v>9504</v>
      </c>
      <c r="G3259" t="s">
        <v>147</v>
      </c>
      <c r="H3259" t="s">
        <v>61</v>
      </c>
      <c r="I3259" t="s">
        <v>129</v>
      </c>
      <c r="J3259" t="s">
        <v>130</v>
      </c>
      <c r="K3259" t="s">
        <v>131</v>
      </c>
      <c r="L3259" t="s">
        <v>9505</v>
      </c>
      <c r="M3259" t="s">
        <v>9506</v>
      </c>
      <c r="N3259">
        <v>2.786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2.79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3017298</v>
      </c>
      <c r="B3260">
        <v>1</v>
      </c>
      <c r="C3260" t="s">
        <v>75</v>
      </c>
      <c r="D3260" t="s">
        <v>97</v>
      </c>
      <c r="E3260" t="s">
        <v>153</v>
      </c>
      <c r="F3260" t="s">
        <v>9507</v>
      </c>
      <c r="G3260" t="s">
        <v>196</v>
      </c>
      <c r="H3260" t="s">
        <v>58</v>
      </c>
      <c r="I3260" t="s">
        <v>129</v>
      </c>
      <c r="J3260" t="s">
        <v>130</v>
      </c>
      <c r="K3260" t="s">
        <v>131</v>
      </c>
      <c r="L3260" t="s">
        <v>9508</v>
      </c>
      <c r="M3260" t="s">
        <v>9509</v>
      </c>
      <c r="N3260">
        <v>6.8209999999999997</v>
      </c>
      <c r="O3260">
        <v>13</v>
      </c>
      <c r="P3260">
        <v>18</v>
      </c>
      <c r="Q3260">
        <v>0</v>
      </c>
      <c r="R3260">
        <v>0</v>
      </c>
      <c r="S3260">
        <v>0</v>
      </c>
      <c r="T3260">
        <v>0</v>
      </c>
      <c r="U3260">
        <v>88.68</v>
      </c>
      <c r="V3260">
        <v>122.78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3008845</v>
      </c>
      <c r="B3261">
        <v>1</v>
      </c>
      <c r="C3261" t="s">
        <v>106</v>
      </c>
      <c r="D3261" t="s">
        <v>115</v>
      </c>
      <c r="E3261" t="s">
        <v>126</v>
      </c>
      <c r="F3261" t="s">
        <v>8598</v>
      </c>
      <c r="G3261" t="s">
        <v>128</v>
      </c>
      <c r="H3261" t="s">
        <v>58</v>
      </c>
      <c r="I3261" t="s">
        <v>129</v>
      </c>
      <c r="J3261" t="s">
        <v>130</v>
      </c>
      <c r="K3261" t="s">
        <v>131</v>
      </c>
      <c r="L3261" t="s">
        <v>9510</v>
      </c>
      <c r="M3261" t="s">
        <v>9511</v>
      </c>
      <c r="N3261">
        <v>0.88300000000000001</v>
      </c>
      <c r="O3261">
        <v>122</v>
      </c>
      <c r="P3261">
        <v>319</v>
      </c>
      <c r="Q3261">
        <v>0</v>
      </c>
      <c r="R3261">
        <v>0</v>
      </c>
      <c r="S3261">
        <v>0</v>
      </c>
      <c r="T3261">
        <v>0</v>
      </c>
      <c r="U3261">
        <v>107.73</v>
      </c>
      <c r="V3261">
        <v>281.69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3013785</v>
      </c>
      <c r="B3262">
        <v>2</v>
      </c>
      <c r="C3262" t="s">
        <v>106</v>
      </c>
      <c r="D3262" t="s">
        <v>108</v>
      </c>
      <c r="E3262" t="s">
        <v>126</v>
      </c>
      <c r="F3262" t="s">
        <v>9512</v>
      </c>
      <c r="G3262" t="s">
        <v>746</v>
      </c>
      <c r="H3262" t="s">
        <v>58</v>
      </c>
      <c r="I3262" t="s">
        <v>129</v>
      </c>
      <c r="J3262" t="s">
        <v>130</v>
      </c>
      <c r="K3262" t="s">
        <v>131</v>
      </c>
      <c r="L3262" t="s">
        <v>9513</v>
      </c>
      <c r="M3262" t="s">
        <v>9514</v>
      </c>
      <c r="N3262">
        <v>1.2889999999999999</v>
      </c>
      <c r="O3262">
        <v>12</v>
      </c>
      <c r="P3262">
        <v>1099</v>
      </c>
      <c r="Q3262">
        <v>0</v>
      </c>
      <c r="R3262">
        <v>0</v>
      </c>
      <c r="S3262">
        <v>0</v>
      </c>
      <c r="T3262">
        <v>0</v>
      </c>
      <c r="U3262">
        <v>15.47</v>
      </c>
      <c r="V3262">
        <v>1416.88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3011392</v>
      </c>
      <c r="B3263">
        <v>1</v>
      </c>
      <c r="C3263" t="s">
        <v>75</v>
      </c>
      <c r="D3263" t="s">
        <v>85</v>
      </c>
      <c r="E3263" t="s">
        <v>126</v>
      </c>
      <c r="F3263" t="s">
        <v>9515</v>
      </c>
      <c r="G3263" t="s">
        <v>192</v>
      </c>
      <c r="H3263" t="s">
        <v>58</v>
      </c>
      <c r="I3263" t="s">
        <v>129</v>
      </c>
      <c r="J3263" t="s">
        <v>130</v>
      </c>
      <c r="K3263" t="s">
        <v>137</v>
      </c>
      <c r="L3263" t="s">
        <v>9516</v>
      </c>
      <c r="M3263" t="s">
        <v>9517</v>
      </c>
      <c r="N3263">
        <v>6.0890000000000004</v>
      </c>
      <c r="O3263">
        <v>0</v>
      </c>
      <c r="P3263">
        <v>0</v>
      </c>
      <c r="Q3263">
        <v>3</v>
      </c>
      <c r="R3263">
        <v>4047</v>
      </c>
      <c r="S3263">
        <v>0</v>
      </c>
      <c r="T3263">
        <v>0</v>
      </c>
      <c r="U3263">
        <v>0</v>
      </c>
      <c r="V3263">
        <v>0</v>
      </c>
      <c r="W3263">
        <v>18.27</v>
      </c>
      <c r="X3263">
        <v>24642.86</v>
      </c>
      <c r="Y3263">
        <v>0</v>
      </c>
      <c r="Z3263">
        <v>0</v>
      </c>
    </row>
    <row r="3264" spans="1:26" x14ac:dyDescent="0.3">
      <c r="A3264">
        <v>3010033</v>
      </c>
      <c r="B3264">
        <v>1</v>
      </c>
      <c r="C3264" t="s">
        <v>106</v>
      </c>
      <c r="D3264" t="s">
        <v>115</v>
      </c>
      <c r="E3264" t="s">
        <v>145</v>
      </c>
      <c r="F3264" t="s">
        <v>9518</v>
      </c>
      <c r="G3264" t="s">
        <v>147</v>
      </c>
      <c r="H3264" t="s">
        <v>61</v>
      </c>
      <c r="I3264" t="s">
        <v>129</v>
      </c>
      <c r="J3264" t="s">
        <v>130</v>
      </c>
      <c r="K3264" t="s">
        <v>131</v>
      </c>
      <c r="L3264" t="s">
        <v>9519</v>
      </c>
      <c r="M3264" t="s">
        <v>9520</v>
      </c>
      <c r="N3264">
        <v>1.4750000000000001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1.47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3013313</v>
      </c>
      <c r="B3265">
        <v>1</v>
      </c>
      <c r="C3265" t="s">
        <v>75</v>
      </c>
      <c r="D3265" t="s">
        <v>90</v>
      </c>
      <c r="E3265" t="s">
        <v>221</v>
      </c>
      <c r="F3265" t="s">
        <v>8404</v>
      </c>
      <c r="G3265" t="s">
        <v>136</v>
      </c>
      <c r="H3265" t="s">
        <v>58</v>
      </c>
      <c r="I3265" t="s">
        <v>129</v>
      </c>
      <c r="J3265" t="s">
        <v>130</v>
      </c>
      <c r="K3265" t="s">
        <v>137</v>
      </c>
      <c r="L3265" t="s">
        <v>9521</v>
      </c>
      <c r="M3265" t="s">
        <v>9522</v>
      </c>
      <c r="N3265">
        <v>0.49199999999999999</v>
      </c>
      <c r="O3265">
        <v>29</v>
      </c>
      <c r="P3265">
        <v>7948</v>
      </c>
      <c r="Q3265">
        <v>0</v>
      </c>
      <c r="R3265">
        <v>0</v>
      </c>
      <c r="S3265">
        <v>0</v>
      </c>
      <c r="T3265">
        <v>599</v>
      </c>
      <c r="U3265">
        <v>14.27</v>
      </c>
      <c r="V3265">
        <v>3912.18</v>
      </c>
      <c r="W3265">
        <v>0</v>
      </c>
      <c r="X3265">
        <v>0</v>
      </c>
      <c r="Y3265">
        <v>0</v>
      </c>
      <c r="Z3265">
        <v>294.83999999999997</v>
      </c>
    </row>
    <row r="3266" spans="1:26" x14ac:dyDescent="0.3">
      <c r="A3266">
        <v>3019058</v>
      </c>
      <c r="B3266">
        <v>1</v>
      </c>
      <c r="C3266" t="s">
        <v>106</v>
      </c>
      <c r="D3266" t="s">
        <v>117</v>
      </c>
      <c r="E3266" t="s">
        <v>221</v>
      </c>
      <c r="F3266" t="s">
        <v>9523</v>
      </c>
      <c r="G3266" t="s">
        <v>128</v>
      </c>
      <c r="H3266" t="s">
        <v>58</v>
      </c>
      <c r="I3266" t="s">
        <v>129</v>
      </c>
      <c r="J3266" t="s">
        <v>130</v>
      </c>
      <c r="K3266" t="s">
        <v>131</v>
      </c>
      <c r="L3266" t="s">
        <v>9524</v>
      </c>
      <c r="M3266" t="s">
        <v>9525</v>
      </c>
      <c r="N3266">
        <v>1.294</v>
      </c>
      <c r="O3266">
        <v>111</v>
      </c>
      <c r="P3266">
        <v>364</v>
      </c>
      <c r="Q3266">
        <v>0</v>
      </c>
      <c r="R3266">
        <v>0</v>
      </c>
      <c r="S3266">
        <v>0</v>
      </c>
      <c r="T3266">
        <v>0</v>
      </c>
      <c r="U3266">
        <v>143.62</v>
      </c>
      <c r="V3266">
        <v>470.98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3014474</v>
      </c>
      <c r="B3267">
        <v>1</v>
      </c>
      <c r="C3267" t="s">
        <v>106</v>
      </c>
      <c r="D3267" t="s">
        <v>108</v>
      </c>
      <c r="E3267" t="s">
        <v>153</v>
      </c>
      <c r="F3267" t="s">
        <v>9526</v>
      </c>
      <c r="G3267" t="s">
        <v>128</v>
      </c>
      <c r="H3267" t="s">
        <v>58</v>
      </c>
      <c r="I3267" t="s">
        <v>129</v>
      </c>
      <c r="J3267" t="s">
        <v>130</v>
      </c>
      <c r="K3267" t="s">
        <v>131</v>
      </c>
      <c r="L3267" t="s">
        <v>9527</v>
      </c>
      <c r="M3267" t="s">
        <v>9528</v>
      </c>
      <c r="N3267">
        <v>2.714</v>
      </c>
      <c r="O3267">
        <v>5</v>
      </c>
      <c r="P3267">
        <v>589</v>
      </c>
      <c r="Q3267">
        <v>0</v>
      </c>
      <c r="R3267">
        <v>0</v>
      </c>
      <c r="S3267">
        <v>0</v>
      </c>
      <c r="T3267">
        <v>0</v>
      </c>
      <c r="U3267">
        <v>13.57</v>
      </c>
      <c r="V3267">
        <v>1598.6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3016075</v>
      </c>
      <c r="B3268">
        <v>1</v>
      </c>
      <c r="C3268" t="s">
        <v>75</v>
      </c>
      <c r="D3268" t="s">
        <v>88</v>
      </c>
      <c r="E3268" t="s">
        <v>221</v>
      </c>
      <c r="F3268" t="s">
        <v>9529</v>
      </c>
      <c r="G3268" t="s">
        <v>128</v>
      </c>
      <c r="H3268" t="s">
        <v>58</v>
      </c>
      <c r="I3268" t="s">
        <v>129</v>
      </c>
      <c r="J3268" t="s">
        <v>130</v>
      </c>
      <c r="K3268" t="s">
        <v>131</v>
      </c>
      <c r="L3268" t="s">
        <v>9530</v>
      </c>
      <c r="M3268" t="s">
        <v>9531</v>
      </c>
      <c r="N3268">
        <v>0.48299999999999998</v>
      </c>
      <c r="O3268">
        <v>17</v>
      </c>
      <c r="P3268">
        <v>1291</v>
      </c>
      <c r="Q3268">
        <v>0</v>
      </c>
      <c r="R3268">
        <v>0</v>
      </c>
      <c r="S3268">
        <v>0</v>
      </c>
      <c r="T3268">
        <v>0</v>
      </c>
      <c r="U3268">
        <v>8.2100000000000009</v>
      </c>
      <c r="V3268">
        <v>623.62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3016499</v>
      </c>
      <c r="B3269">
        <v>1</v>
      </c>
      <c r="C3269" t="s">
        <v>106</v>
      </c>
      <c r="D3269" t="s">
        <v>113</v>
      </c>
      <c r="E3269" t="s">
        <v>145</v>
      </c>
      <c r="F3269" t="s">
        <v>9532</v>
      </c>
      <c r="G3269" t="s">
        <v>206</v>
      </c>
      <c r="H3269" t="s">
        <v>61</v>
      </c>
      <c r="I3269" t="s">
        <v>129</v>
      </c>
      <c r="J3269" t="s">
        <v>130</v>
      </c>
      <c r="K3269" t="s">
        <v>131</v>
      </c>
      <c r="L3269" t="s">
        <v>9533</v>
      </c>
      <c r="M3269" t="s">
        <v>9534</v>
      </c>
      <c r="N3269">
        <v>1.677</v>
      </c>
      <c r="O3269">
        <v>0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1.68</v>
      </c>
      <c r="Y3269">
        <v>0</v>
      </c>
      <c r="Z3269">
        <v>0</v>
      </c>
    </row>
    <row r="3270" spans="1:26" x14ac:dyDescent="0.3">
      <c r="A3270">
        <v>3016340</v>
      </c>
      <c r="B3270">
        <v>1</v>
      </c>
      <c r="C3270" t="s">
        <v>106</v>
      </c>
      <c r="D3270" t="s">
        <v>114</v>
      </c>
      <c r="E3270" t="s">
        <v>169</v>
      </c>
      <c r="F3270" t="s">
        <v>9535</v>
      </c>
      <c r="G3270" t="s">
        <v>171</v>
      </c>
      <c r="H3270" t="s">
        <v>61</v>
      </c>
      <c r="I3270" t="s">
        <v>129</v>
      </c>
      <c r="J3270" t="s">
        <v>130</v>
      </c>
      <c r="K3270" t="s">
        <v>131</v>
      </c>
      <c r="L3270" t="s">
        <v>9536</v>
      </c>
      <c r="M3270" t="s">
        <v>9537</v>
      </c>
      <c r="N3270">
        <v>0.48299999999999998</v>
      </c>
      <c r="O3270">
        <v>0</v>
      </c>
      <c r="P3270">
        <v>0</v>
      </c>
      <c r="Q3270">
        <v>0</v>
      </c>
      <c r="R3270">
        <v>132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63.72</v>
      </c>
      <c r="Y3270">
        <v>0</v>
      </c>
      <c r="Z3270">
        <v>0</v>
      </c>
    </row>
    <row r="3271" spans="1:26" x14ac:dyDescent="0.3">
      <c r="A3271">
        <v>3016486</v>
      </c>
      <c r="B3271">
        <v>1</v>
      </c>
      <c r="C3271" t="s">
        <v>75</v>
      </c>
      <c r="D3271" t="s">
        <v>89</v>
      </c>
      <c r="E3271" t="s">
        <v>145</v>
      </c>
      <c r="F3271" t="s">
        <v>9538</v>
      </c>
      <c r="G3271" t="s">
        <v>147</v>
      </c>
      <c r="H3271" t="s">
        <v>61</v>
      </c>
      <c r="I3271" t="s">
        <v>129</v>
      </c>
      <c r="J3271" t="s">
        <v>130</v>
      </c>
      <c r="K3271" t="s">
        <v>131</v>
      </c>
      <c r="L3271" t="s">
        <v>9539</v>
      </c>
      <c r="M3271" t="s">
        <v>9540</v>
      </c>
      <c r="N3271">
        <v>1.2949999999999999</v>
      </c>
      <c r="O3271">
        <v>0</v>
      </c>
      <c r="P3271">
        <v>4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5.18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3007837</v>
      </c>
      <c r="B3272">
        <v>1</v>
      </c>
      <c r="C3272" t="s">
        <v>75</v>
      </c>
      <c r="D3272" t="s">
        <v>90</v>
      </c>
      <c r="E3272" t="s">
        <v>140</v>
      </c>
      <c r="F3272" t="s">
        <v>9541</v>
      </c>
      <c r="G3272" t="s">
        <v>142</v>
      </c>
      <c r="H3272" t="s">
        <v>61</v>
      </c>
      <c r="I3272" t="s">
        <v>129</v>
      </c>
      <c r="J3272" t="s">
        <v>130</v>
      </c>
      <c r="K3272" t="s">
        <v>131</v>
      </c>
      <c r="L3272" t="s">
        <v>9542</v>
      </c>
      <c r="M3272" t="s">
        <v>9543</v>
      </c>
      <c r="N3272">
        <v>3.867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64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247.48</v>
      </c>
    </row>
    <row r="3273" spans="1:26" x14ac:dyDescent="0.3">
      <c r="A3273">
        <v>3014189</v>
      </c>
      <c r="B3273">
        <v>1</v>
      </c>
      <c r="C3273" t="s">
        <v>75</v>
      </c>
      <c r="D3273" t="s">
        <v>81</v>
      </c>
      <c r="E3273" t="s">
        <v>145</v>
      </c>
      <c r="F3273" t="s">
        <v>9544</v>
      </c>
      <c r="G3273" t="s">
        <v>147</v>
      </c>
      <c r="H3273" t="s">
        <v>61</v>
      </c>
      <c r="I3273" t="s">
        <v>129</v>
      </c>
      <c r="J3273" t="s">
        <v>130</v>
      </c>
      <c r="K3273" t="s">
        <v>131</v>
      </c>
      <c r="L3273" t="s">
        <v>9545</v>
      </c>
      <c r="M3273" t="s">
        <v>9546</v>
      </c>
      <c r="N3273">
        <v>0.67500000000000004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0.67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3014508</v>
      </c>
      <c r="B3274">
        <v>1</v>
      </c>
      <c r="C3274" t="s">
        <v>75</v>
      </c>
      <c r="D3274" t="s">
        <v>91</v>
      </c>
      <c r="E3274" t="s">
        <v>145</v>
      </c>
      <c r="F3274" t="s">
        <v>9547</v>
      </c>
      <c r="G3274" t="s">
        <v>147</v>
      </c>
      <c r="H3274" t="s">
        <v>61</v>
      </c>
      <c r="I3274" t="s">
        <v>129</v>
      </c>
      <c r="J3274" t="s">
        <v>130</v>
      </c>
      <c r="K3274" t="s">
        <v>131</v>
      </c>
      <c r="L3274" t="s">
        <v>9548</v>
      </c>
      <c r="M3274" t="s">
        <v>9549</v>
      </c>
      <c r="N3274">
        <v>3.6269999999999998</v>
      </c>
      <c r="O3274">
        <v>0</v>
      </c>
      <c r="P3274">
        <v>11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39.89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3019008</v>
      </c>
      <c r="B3275">
        <v>1</v>
      </c>
      <c r="C3275" t="s">
        <v>75</v>
      </c>
      <c r="D3275" t="s">
        <v>79</v>
      </c>
      <c r="E3275" t="s">
        <v>145</v>
      </c>
      <c r="F3275" t="s">
        <v>9550</v>
      </c>
      <c r="G3275" t="s">
        <v>206</v>
      </c>
      <c r="H3275" t="s">
        <v>61</v>
      </c>
      <c r="I3275" t="s">
        <v>129</v>
      </c>
      <c r="J3275" t="s">
        <v>130</v>
      </c>
      <c r="K3275" t="s">
        <v>131</v>
      </c>
      <c r="L3275" t="s">
        <v>9551</v>
      </c>
      <c r="M3275" t="s">
        <v>9552</v>
      </c>
      <c r="N3275">
        <v>1.0629999999999999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1.06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3019061</v>
      </c>
      <c r="B3276">
        <v>1</v>
      </c>
      <c r="C3276" t="s">
        <v>75</v>
      </c>
      <c r="D3276" t="s">
        <v>74</v>
      </c>
      <c r="E3276" t="s">
        <v>126</v>
      </c>
      <c r="F3276" t="s">
        <v>4378</v>
      </c>
      <c r="G3276" t="s">
        <v>128</v>
      </c>
      <c r="H3276" t="s">
        <v>58</v>
      </c>
      <c r="I3276" t="s">
        <v>129</v>
      </c>
      <c r="J3276" t="s">
        <v>130</v>
      </c>
      <c r="K3276" t="s">
        <v>131</v>
      </c>
      <c r="L3276" t="s">
        <v>9553</v>
      </c>
      <c r="M3276" t="s">
        <v>9554</v>
      </c>
      <c r="N3276">
        <v>0.86399999999999999</v>
      </c>
      <c r="O3276">
        <v>3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2.59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3010890</v>
      </c>
      <c r="B3277">
        <v>1</v>
      </c>
      <c r="C3277" t="s">
        <v>75</v>
      </c>
      <c r="D3277" t="s">
        <v>98</v>
      </c>
      <c r="E3277" t="s">
        <v>164</v>
      </c>
      <c r="F3277" t="s">
        <v>9555</v>
      </c>
      <c r="G3277" t="s">
        <v>142</v>
      </c>
      <c r="H3277" t="s">
        <v>61</v>
      </c>
      <c r="I3277" t="s">
        <v>129</v>
      </c>
      <c r="J3277" t="s">
        <v>130</v>
      </c>
      <c r="K3277" t="s">
        <v>131</v>
      </c>
      <c r="L3277" t="s">
        <v>9556</v>
      </c>
      <c r="M3277" t="s">
        <v>9557</v>
      </c>
      <c r="N3277">
        <v>1.3220000000000001</v>
      </c>
      <c r="O3277">
        <v>0</v>
      </c>
      <c r="P3277">
        <v>41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54.21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3014135</v>
      </c>
      <c r="B3278">
        <v>1</v>
      </c>
      <c r="C3278" t="s">
        <v>106</v>
      </c>
      <c r="D3278" t="s">
        <v>119</v>
      </c>
      <c r="E3278" t="s">
        <v>221</v>
      </c>
      <c r="F3278" t="s">
        <v>9558</v>
      </c>
      <c r="G3278" t="s">
        <v>128</v>
      </c>
      <c r="H3278" t="s">
        <v>58</v>
      </c>
      <c r="I3278" t="s">
        <v>129</v>
      </c>
      <c r="J3278" t="s">
        <v>130</v>
      </c>
      <c r="K3278" t="s">
        <v>131</v>
      </c>
      <c r="L3278" t="s">
        <v>9559</v>
      </c>
      <c r="M3278" t="s">
        <v>9560</v>
      </c>
      <c r="N3278">
        <v>0.32800000000000001</v>
      </c>
      <c r="O3278">
        <v>179</v>
      </c>
      <c r="P3278">
        <v>4101</v>
      </c>
      <c r="Q3278">
        <v>0</v>
      </c>
      <c r="R3278">
        <v>0</v>
      </c>
      <c r="S3278">
        <v>12</v>
      </c>
      <c r="T3278">
        <v>654</v>
      </c>
      <c r="U3278">
        <v>58.72</v>
      </c>
      <c r="V3278">
        <v>1345.37</v>
      </c>
      <c r="W3278">
        <v>0</v>
      </c>
      <c r="X3278">
        <v>0</v>
      </c>
      <c r="Y3278">
        <v>3.94</v>
      </c>
      <c r="Z3278">
        <v>214.55</v>
      </c>
    </row>
    <row r="3279" spans="1:26" x14ac:dyDescent="0.3">
      <c r="A3279">
        <v>3019560</v>
      </c>
      <c r="B3279">
        <v>1</v>
      </c>
      <c r="C3279" t="s">
        <v>75</v>
      </c>
      <c r="D3279" t="s">
        <v>90</v>
      </c>
      <c r="E3279" t="s">
        <v>145</v>
      </c>
      <c r="F3279" t="s">
        <v>9561</v>
      </c>
      <c r="G3279" t="s">
        <v>206</v>
      </c>
      <c r="H3279" t="s">
        <v>61</v>
      </c>
      <c r="I3279" t="s">
        <v>129</v>
      </c>
      <c r="J3279" t="s">
        <v>130</v>
      </c>
      <c r="K3279" t="s">
        <v>131</v>
      </c>
      <c r="L3279" t="s">
        <v>9562</v>
      </c>
      <c r="M3279" t="s">
        <v>9563</v>
      </c>
      <c r="N3279">
        <v>2.4340000000000002</v>
      </c>
      <c r="O3279">
        <v>0</v>
      </c>
      <c r="P3279">
        <v>2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4.87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3012799</v>
      </c>
      <c r="B3280">
        <v>1</v>
      </c>
      <c r="C3280" t="s">
        <v>75</v>
      </c>
      <c r="D3280" t="s">
        <v>104</v>
      </c>
      <c r="E3280" t="s">
        <v>140</v>
      </c>
      <c r="F3280" t="s">
        <v>9564</v>
      </c>
      <c r="G3280" t="s">
        <v>185</v>
      </c>
      <c r="H3280" t="s">
        <v>61</v>
      </c>
      <c r="I3280" t="s">
        <v>129</v>
      </c>
      <c r="J3280" t="s">
        <v>130</v>
      </c>
      <c r="K3280" t="s">
        <v>131</v>
      </c>
      <c r="L3280" t="s">
        <v>9565</v>
      </c>
      <c r="M3280" t="s">
        <v>9566</v>
      </c>
      <c r="N3280">
        <v>5.6820000000000004</v>
      </c>
      <c r="O3280">
        <v>0</v>
      </c>
      <c r="P3280">
        <v>69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392.08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3016083</v>
      </c>
      <c r="B3281">
        <v>1</v>
      </c>
      <c r="C3281" t="s">
        <v>106</v>
      </c>
      <c r="D3281" t="s">
        <v>108</v>
      </c>
      <c r="E3281" t="s">
        <v>140</v>
      </c>
      <c r="F3281" t="s">
        <v>9567</v>
      </c>
      <c r="G3281" t="s">
        <v>206</v>
      </c>
      <c r="H3281" t="s">
        <v>61</v>
      </c>
      <c r="I3281" t="s">
        <v>129</v>
      </c>
      <c r="J3281" t="s">
        <v>130</v>
      </c>
      <c r="K3281" t="s">
        <v>131</v>
      </c>
      <c r="L3281" t="s">
        <v>9568</v>
      </c>
      <c r="M3281" t="s">
        <v>9569</v>
      </c>
      <c r="N3281">
        <v>1.4239999999999999</v>
      </c>
      <c r="O3281">
        <v>0</v>
      </c>
      <c r="P3281">
        <v>45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64.08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3013817</v>
      </c>
      <c r="B3282">
        <v>1</v>
      </c>
      <c r="C3282" t="s">
        <v>75</v>
      </c>
      <c r="D3282" t="s">
        <v>89</v>
      </c>
      <c r="E3282" t="s">
        <v>145</v>
      </c>
      <c r="F3282" t="s">
        <v>9570</v>
      </c>
      <c r="G3282" t="s">
        <v>147</v>
      </c>
      <c r="H3282" t="s">
        <v>61</v>
      </c>
      <c r="I3282" t="s">
        <v>129</v>
      </c>
      <c r="J3282" t="s">
        <v>130</v>
      </c>
      <c r="K3282" t="s">
        <v>131</v>
      </c>
      <c r="L3282" t="s">
        <v>9571</v>
      </c>
      <c r="M3282" t="s">
        <v>9572</v>
      </c>
      <c r="N3282">
        <v>3.819</v>
      </c>
      <c r="O3282">
        <v>0</v>
      </c>
      <c r="P3282">
        <v>8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30.55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3019108</v>
      </c>
      <c r="B3283">
        <v>1</v>
      </c>
      <c r="C3283" t="s">
        <v>106</v>
      </c>
      <c r="D3283" t="s">
        <v>112</v>
      </c>
      <c r="E3283" t="s">
        <v>169</v>
      </c>
      <c r="F3283" t="s">
        <v>9573</v>
      </c>
      <c r="G3283" t="s">
        <v>934</v>
      </c>
      <c r="H3283" t="s">
        <v>61</v>
      </c>
      <c r="I3283" t="s">
        <v>129</v>
      </c>
      <c r="J3283" t="s">
        <v>130</v>
      </c>
      <c r="K3283" t="s">
        <v>131</v>
      </c>
      <c r="L3283" t="s">
        <v>9574</v>
      </c>
      <c r="M3283" t="s">
        <v>9575</v>
      </c>
      <c r="N3283">
        <v>0.98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265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259.82</v>
      </c>
    </row>
    <row r="3284" spans="1:26" x14ac:dyDescent="0.3">
      <c r="A3284">
        <v>3014205</v>
      </c>
      <c r="B3284">
        <v>1</v>
      </c>
      <c r="C3284" t="s">
        <v>75</v>
      </c>
      <c r="D3284" t="s">
        <v>100</v>
      </c>
      <c r="E3284" t="s">
        <v>145</v>
      </c>
      <c r="F3284" t="s">
        <v>3493</v>
      </c>
      <c r="G3284" t="s">
        <v>206</v>
      </c>
      <c r="H3284" t="s">
        <v>61</v>
      </c>
      <c r="I3284" t="s">
        <v>129</v>
      </c>
      <c r="J3284" t="s">
        <v>130</v>
      </c>
      <c r="K3284" t="s">
        <v>131</v>
      </c>
      <c r="L3284" t="s">
        <v>9576</v>
      </c>
      <c r="M3284" t="s">
        <v>9577</v>
      </c>
      <c r="N3284">
        <v>2.0499999999999998</v>
      </c>
      <c r="O3284">
        <v>0</v>
      </c>
      <c r="P3284">
        <v>7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14.35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3019016</v>
      </c>
      <c r="B3285">
        <v>1</v>
      </c>
      <c r="C3285" t="s">
        <v>75</v>
      </c>
      <c r="D3285" t="s">
        <v>102</v>
      </c>
      <c r="E3285" t="s">
        <v>169</v>
      </c>
      <c r="F3285" t="s">
        <v>9578</v>
      </c>
      <c r="G3285" t="s">
        <v>161</v>
      </c>
      <c r="H3285" t="s">
        <v>61</v>
      </c>
      <c r="I3285" t="s">
        <v>129</v>
      </c>
      <c r="J3285" t="s">
        <v>130</v>
      </c>
      <c r="K3285" t="s">
        <v>131</v>
      </c>
      <c r="L3285" t="s">
        <v>9579</v>
      </c>
      <c r="M3285" t="s">
        <v>9580</v>
      </c>
      <c r="N3285">
        <v>0.82599999999999996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107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88.36</v>
      </c>
    </row>
    <row r="3286" spans="1:26" x14ac:dyDescent="0.3">
      <c r="A3286">
        <v>3019038</v>
      </c>
      <c r="B3286">
        <v>1</v>
      </c>
      <c r="C3286" t="s">
        <v>106</v>
      </c>
      <c r="D3286" t="s">
        <v>121</v>
      </c>
      <c r="E3286" t="s">
        <v>140</v>
      </c>
      <c r="F3286" t="s">
        <v>9581</v>
      </c>
      <c r="G3286" t="s">
        <v>142</v>
      </c>
      <c r="H3286" t="s">
        <v>61</v>
      </c>
      <c r="I3286" t="s">
        <v>129</v>
      </c>
      <c r="J3286" t="s">
        <v>130</v>
      </c>
      <c r="K3286" t="s">
        <v>131</v>
      </c>
      <c r="L3286" t="s">
        <v>9582</v>
      </c>
      <c r="M3286" t="s">
        <v>9583</v>
      </c>
      <c r="N3286">
        <v>2.0009999999999999</v>
      </c>
      <c r="O3286">
        <v>0</v>
      </c>
      <c r="P3286">
        <v>100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200.11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3018627</v>
      </c>
      <c r="B3287">
        <v>1</v>
      </c>
      <c r="C3287" t="s">
        <v>75</v>
      </c>
      <c r="D3287" t="s">
        <v>79</v>
      </c>
      <c r="E3287" t="s">
        <v>140</v>
      </c>
      <c r="F3287" t="s">
        <v>9584</v>
      </c>
      <c r="G3287" t="s">
        <v>270</v>
      </c>
      <c r="H3287" t="s">
        <v>61</v>
      </c>
      <c r="I3287" t="s">
        <v>129</v>
      </c>
      <c r="J3287" t="s">
        <v>130</v>
      </c>
      <c r="K3287" t="s">
        <v>131</v>
      </c>
      <c r="L3287" t="s">
        <v>9585</v>
      </c>
      <c r="M3287" t="s">
        <v>9586</v>
      </c>
      <c r="N3287">
        <v>1.9810000000000001</v>
      </c>
      <c r="O3287">
        <v>0</v>
      </c>
      <c r="P3287">
        <v>16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31.69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3014072</v>
      </c>
      <c r="B3288">
        <v>1</v>
      </c>
      <c r="C3288" t="s">
        <v>106</v>
      </c>
      <c r="D3288" t="s">
        <v>115</v>
      </c>
      <c r="E3288" t="s">
        <v>153</v>
      </c>
      <c r="F3288" t="s">
        <v>9587</v>
      </c>
      <c r="G3288" t="s">
        <v>128</v>
      </c>
      <c r="H3288" t="s">
        <v>58</v>
      </c>
      <c r="I3288" t="s">
        <v>129</v>
      </c>
      <c r="J3288" t="s">
        <v>130</v>
      </c>
      <c r="K3288" t="s">
        <v>131</v>
      </c>
      <c r="L3288" t="s">
        <v>9588</v>
      </c>
      <c r="M3288" t="s">
        <v>9589</v>
      </c>
      <c r="N3288">
        <v>0.55500000000000005</v>
      </c>
      <c r="O3288">
        <v>7</v>
      </c>
      <c r="P3288">
        <v>550</v>
      </c>
      <c r="Q3288">
        <v>0</v>
      </c>
      <c r="R3288">
        <v>0</v>
      </c>
      <c r="S3288">
        <v>0</v>
      </c>
      <c r="T3288">
        <v>0</v>
      </c>
      <c r="U3288">
        <v>3.89</v>
      </c>
      <c r="V3288">
        <v>305.25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3019382</v>
      </c>
      <c r="B3289">
        <v>1</v>
      </c>
      <c r="C3289" t="s">
        <v>75</v>
      </c>
      <c r="D3289" t="s">
        <v>78</v>
      </c>
      <c r="E3289" t="s">
        <v>145</v>
      </c>
      <c r="F3289" t="s">
        <v>9590</v>
      </c>
      <c r="G3289" t="s">
        <v>147</v>
      </c>
      <c r="H3289" t="s">
        <v>61</v>
      </c>
      <c r="I3289" t="s">
        <v>129</v>
      </c>
      <c r="J3289" t="s">
        <v>130</v>
      </c>
      <c r="K3289" t="s">
        <v>131</v>
      </c>
      <c r="L3289" t="s">
        <v>9591</v>
      </c>
      <c r="M3289" t="s">
        <v>9592</v>
      </c>
      <c r="N3289">
        <v>2.1749999999999998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2.17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3013355</v>
      </c>
      <c r="B3290">
        <v>1</v>
      </c>
      <c r="C3290" t="s">
        <v>75</v>
      </c>
      <c r="D3290" t="s">
        <v>97</v>
      </c>
      <c r="E3290" t="s">
        <v>153</v>
      </c>
      <c r="F3290" t="s">
        <v>6262</v>
      </c>
      <c r="G3290" t="s">
        <v>746</v>
      </c>
      <c r="H3290" t="s">
        <v>58</v>
      </c>
      <c r="I3290" t="s">
        <v>129</v>
      </c>
      <c r="J3290" t="s">
        <v>130</v>
      </c>
      <c r="K3290" t="s">
        <v>131</v>
      </c>
      <c r="L3290" t="s">
        <v>9593</v>
      </c>
      <c r="M3290" t="s">
        <v>9594</v>
      </c>
      <c r="N3290">
        <v>8.8420000000000005</v>
      </c>
      <c r="O3290">
        <v>15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132.62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3016123</v>
      </c>
      <c r="B3291">
        <v>1</v>
      </c>
      <c r="C3291" t="s">
        <v>75</v>
      </c>
      <c r="D3291" t="s">
        <v>100</v>
      </c>
      <c r="E3291" t="s">
        <v>145</v>
      </c>
      <c r="F3291" t="s">
        <v>9595</v>
      </c>
      <c r="G3291" t="s">
        <v>206</v>
      </c>
      <c r="H3291" t="s">
        <v>61</v>
      </c>
      <c r="I3291" t="s">
        <v>129</v>
      </c>
      <c r="J3291" t="s">
        <v>130</v>
      </c>
      <c r="K3291" t="s">
        <v>131</v>
      </c>
      <c r="L3291" t="s">
        <v>9596</v>
      </c>
      <c r="M3291" t="s">
        <v>9597</v>
      </c>
      <c r="N3291">
        <v>7.9249999999999998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7.93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3019688</v>
      </c>
      <c r="B3292">
        <v>1</v>
      </c>
      <c r="C3292" t="s">
        <v>75</v>
      </c>
      <c r="D3292" t="s">
        <v>92</v>
      </c>
      <c r="E3292" t="s">
        <v>140</v>
      </c>
      <c r="F3292" t="s">
        <v>9598</v>
      </c>
      <c r="G3292" t="s">
        <v>142</v>
      </c>
      <c r="H3292" t="s">
        <v>61</v>
      </c>
      <c r="I3292" t="s">
        <v>129</v>
      </c>
      <c r="J3292" t="s">
        <v>130</v>
      </c>
      <c r="K3292" t="s">
        <v>131</v>
      </c>
      <c r="L3292" t="s">
        <v>9599</v>
      </c>
      <c r="M3292" t="s">
        <v>9600</v>
      </c>
      <c r="N3292">
        <v>3.391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3.39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3019423</v>
      </c>
      <c r="B3293">
        <v>1</v>
      </c>
      <c r="C3293" t="s">
        <v>75</v>
      </c>
      <c r="D3293" t="s">
        <v>82</v>
      </c>
      <c r="E3293" t="s">
        <v>140</v>
      </c>
      <c r="F3293" t="s">
        <v>9601</v>
      </c>
      <c r="G3293" t="s">
        <v>142</v>
      </c>
      <c r="H3293" t="s">
        <v>61</v>
      </c>
      <c r="I3293" t="s">
        <v>129</v>
      </c>
      <c r="J3293" t="s">
        <v>130</v>
      </c>
      <c r="K3293" t="s">
        <v>131</v>
      </c>
      <c r="L3293" t="s">
        <v>9602</v>
      </c>
      <c r="M3293" t="s">
        <v>9603</v>
      </c>
      <c r="N3293">
        <v>6.6790000000000003</v>
      </c>
      <c r="O3293">
        <v>0</v>
      </c>
      <c r="P3293">
        <v>245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1636.33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3007265</v>
      </c>
      <c r="B3294">
        <v>1</v>
      </c>
      <c r="C3294" t="s">
        <v>75</v>
      </c>
      <c r="D3294" t="s">
        <v>81</v>
      </c>
      <c r="E3294" t="s">
        <v>153</v>
      </c>
      <c r="F3294" t="s">
        <v>9604</v>
      </c>
      <c r="G3294" t="s">
        <v>136</v>
      </c>
      <c r="H3294" t="s">
        <v>58</v>
      </c>
      <c r="I3294" t="s">
        <v>129</v>
      </c>
      <c r="J3294" t="s">
        <v>130</v>
      </c>
      <c r="K3294" t="s">
        <v>137</v>
      </c>
      <c r="L3294" t="s">
        <v>9605</v>
      </c>
      <c r="M3294" t="s">
        <v>9606</v>
      </c>
      <c r="N3294">
        <v>4.4489999999999998</v>
      </c>
      <c r="O3294">
        <v>23</v>
      </c>
      <c r="P3294">
        <v>118</v>
      </c>
      <c r="Q3294">
        <v>0</v>
      </c>
      <c r="R3294">
        <v>0</v>
      </c>
      <c r="S3294">
        <v>0</v>
      </c>
      <c r="T3294">
        <v>0</v>
      </c>
      <c r="U3294">
        <v>102.33</v>
      </c>
      <c r="V3294">
        <v>525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3014813</v>
      </c>
      <c r="B3295">
        <v>1</v>
      </c>
      <c r="C3295" t="s">
        <v>106</v>
      </c>
      <c r="D3295" t="s">
        <v>114</v>
      </c>
      <c r="E3295" t="s">
        <v>221</v>
      </c>
      <c r="F3295" t="s">
        <v>9607</v>
      </c>
      <c r="G3295" t="s">
        <v>136</v>
      </c>
      <c r="H3295" t="s">
        <v>58</v>
      </c>
      <c r="I3295" t="s">
        <v>129</v>
      </c>
      <c r="J3295" t="s">
        <v>130</v>
      </c>
      <c r="K3295" t="s">
        <v>137</v>
      </c>
      <c r="L3295" t="s">
        <v>9608</v>
      </c>
      <c r="M3295" t="s">
        <v>9609</v>
      </c>
      <c r="N3295">
        <v>5.3440000000000003</v>
      </c>
      <c r="O3295">
        <v>0</v>
      </c>
      <c r="P3295">
        <v>12</v>
      </c>
      <c r="Q3295">
        <v>5</v>
      </c>
      <c r="R3295">
        <v>233</v>
      </c>
      <c r="S3295">
        <v>22</v>
      </c>
      <c r="T3295">
        <v>430</v>
      </c>
      <c r="U3295">
        <v>0</v>
      </c>
      <c r="V3295">
        <v>64.13</v>
      </c>
      <c r="W3295">
        <v>26.72</v>
      </c>
      <c r="X3295">
        <v>1245.26</v>
      </c>
      <c r="Y3295">
        <v>117.58</v>
      </c>
      <c r="Z3295">
        <v>2298.11</v>
      </c>
    </row>
    <row r="3296" spans="1:26" x14ac:dyDescent="0.3">
      <c r="A3296">
        <v>3014528</v>
      </c>
      <c r="B3296">
        <v>1</v>
      </c>
      <c r="C3296" t="s">
        <v>75</v>
      </c>
      <c r="D3296" t="s">
        <v>97</v>
      </c>
      <c r="E3296" t="s">
        <v>126</v>
      </c>
      <c r="F3296" t="s">
        <v>7830</v>
      </c>
      <c r="G3296" t="s">
        <v>161</v>
      </c>
      <c r="H3296" t="s">
        <v>58</v>
      </c>
      <c r="I3296" t="s">
        <v>129</v>
      </c>
      <c r="J3296" t="s">
        <v>130</v>
      </c>
      <c r="K3296" t="s">
        <v>131</v>
      </c>
      <c r="L3296" t="s">
        <v>9610</v>
      </c>
      <c r="M3296" t="s">
        <v>9611</v>
      </c>
      <c r="N3296">
        <v>0.78200000000000003</v>
      </c>
      <c r="O3296">
        <v>20</v>
      </c>
      <c r="P3296">
        <v>1614</v>
      </c>
      <c r="Q3296">
        <v>0</v>
      </c>
      <c r="R3296">
        <v>0</v>
      </c>
      <c r="S3296">
        <v>0</v>
      </c>
      <c r="T3296">
        <v>0</v>
      </c>
      <c r="U3296">
        <v>15.65</v>
      </c>
      <c r="V3296">
        <v>1262.6500000000001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3014010</v>
      </c>
      <c r="B3297">
        <v>1</v>
      </c>
      <c r="C3297" t="s">
        <v>75</v>
      </c>
      <c r="D3297" t="s">
        <v>99</v>
      </c>
      <c r="E3297" t="s">
        <v>221</v>
      </c>
      <c r="F3297" t="s">
        <v>9612</v>
      </c>
      <c r="G3297" t="s">
        <v>128</v>
      </c>
      <c r="H3297" t="s">
        <v>58</v>
      </c>
      <c r="I3297" t="s">
        <v>129</v>
      </c>
      <c r="J3297" t="s">
        <v>130</v>
      </c>
      <c r="K3297" t="s">
        <v>131</v>
      </c>
      <c r="L3297" t="s">
        <v>9613</v>
      </c>
      <c r="M3297" t="s">
        <v>9614</v>
      </c>
      <c r="N3297">
        <v>0.16800000000000001</v>
      </c>
      <c r="O3297">
        <v>13</v>
      </c>
      <c r="P3297">
        <v>717</v>
      </c>
      <c r="Q3297">
        <v>0</v>
      </c>
      <c r="R3297">
        <v>0</v>
      </c>
      <c r="S3297">
        <v>1</v>
      </c>
      <c r="T3297">
        <v>0</v>
      </c>
      <c r="U3297">
        <v>2.1800000000000002</v>
      </c>
      <c r="V3297">
        <v>120.1</v>
      </c>
      <c r="W3297">
        <v>0</v>
      </c>
      <c r="X3297">
        <v>0</v>
      </c>
      <c r="Y3297">
        <v>0.17</v>
      </c>
      <c r="Z3297">
        <v>0</v>
      </c>
    </row>
    <row r="3298" spans="1:26" x14ac:dyDescent="0.3">
      <c r="A3298">
        <v>3014255</v>
      </c>
      <c r="B3298">
        <v>1</v>
      </c>
      <c r="C3298" t="s">
        <v>75</v>
      </c>
      <c r="D3298" t="s">
        <v>81</v>
      </c>
      <c r="E3298" t="s">
        <v>145</v>
      </c>
      <c r="F3298" t="s">
        <v>9615</v>
      </c>
      <c r="G3298" t="s">
        <v>206</v>
      </c>
      <c r="H3298" t="s">
        <v>61</v>
      </c>
      <c r="I3298" t="s">
        <v>129</v>
      </c>
      <c r="J3298" t="s">
        <v>130</v>
      </c>
      <c r="K3298" t="s">
        <v>131</v>
      </c>
      <c r="L3298" t="s">
        <v>9616</v>
      </c>
      <c r="M3298" t="s">
        <v>9617</v>
      </c>
      <c r="N3298">
        <v>3.4329999999999998</v>
      </c>
      <c r="O3298">
        <v>0</v>
      </c>
      <c r="P3298">
        <v>4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13.73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3019596</v>
      </c>
      <c r="B3299">
        <v>1</v>
      </c>
      <c r="C3299" t="s">
        <v>75</v>
      </c>
      <c r="D3299" t="s">
        <v>84</v>
      </c>
      <c r="E3299" t="s">
        <v>145</v>
      </c>
      <c r="F3299" t="s">
        <v>9618</v>
      </c>
      <c r="G3299" t="s">
        <v>256</v>
      </c>
      <c r="H3299" t="s">
        <v>61</v>
      </c>
      <c r="I3299" t="s">
        <v>129</v>
      </c>
      <c r="J3299" t="s">
        <v>130</v>
      </c>
      <c r="K3299" t="s">
        <v>131</v>
      </c>
      <c r="L3299" t="s">
        <v>9619</v>
      </c>
      <c r="M3299" t="s">
        <v>9620</v>
      </c>
      <c r="N3299">
        <v>1.486</v>
      </c>
      <c r="O3299">
        <v>0</v>
      </c>
      <c r="P3299">
        <v>29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43.1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3020338</v>
      </c>
      <c r="B3300">
        <v>1</v>
      </c>
      <c r="C3300" t="s">
        <v>106</v>
      </c>
      <c r="D3300" t="s">
        <v>111</v>
      </c>
      <c r="E3300" t="s">
        <v>140</v>
      </c>
      <c r="F3300" t="s">
        <v>9621</v>
      </c>
      <c r="G3300" t="s">
        <v>142</v>
      </c>
      <c r="H3300" t="s">
        <v>61</v>
      </c>
      <c r="I3300" t="s">
        <v>129</v>
      </c>
      <c r="J3300" t="s">
        <v>130</v>
      </c>
      <c r="K3300" t="s">
        <v>131</v>
      </c>
      <c r="L3300" t="s">
        <v>9622</v>
      </c>
      <c r="M3300" t="s">
        <v>9623</v>
      </c>
      <c r="N3300">
        <v>0.87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9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7.83</v>
      </c>
    </row>
    <row r="3301" spans="1:26" x14ac:dyDescent="0.3">
      <c r="A3301">
        <v>3014466</v>
      </c>
      <c r="B3301">
        <v>1</v>
      </c>
      <c r="C3301" t="s">
        <v>75</v>
      </c>
      <c r="D3301" t="s">
        <v>95</v>
      </c>
      <c r="E3301" t="s">
        <v>169</v>
      </c>
      <c r="F3301" t="s">
        <v>9624</v>
      </c>
      <c r="G3301" t="s">
        <v>161</v>
      </c>
      <c r="H3301" t="s">
        <v>61</v>
      </c>
      <c r="I3301" t="s">
        <v>129</v>
      </c>
      <c r="J3301" t="s">
        <v>130</v>
      </c>
      <c r="K3301" t="s">
        <v>131</v>
      </c>
      <c r="L3301" t="s">
        <v>9625</v>
      </c>
      <c r="M3301" t="s">
        <v>9626</v>
      </c>
      <c r="N3301">
        <v>1.294</v>
      </c>
      <c r="O3301">
        <v>0</v>
      </c>
      <c r="P3301">
        <v>753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974.09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3016132</v>
      </c>
      <c r="B3302">
        <v>1</v>
      </c>
      <c r="C3302" t="s">
        <v>75</v>
      </c>
      <c r="D3302" t="s">
        <v>95</v>
      </c>
      <c r="E3302" t="s">
        <v>164</v>
      </c>
      <c r="F3302" t="s">
        <v>9627</v>
      </c>
      <c r="G3302" t="s">
        <v>452</v>
      </c>
      <c r="H3302" t="s">
        <v>61</v>
      </c>
      <c r="I3302" t="s">
        <v>129</v>
      </c>
      <c r="J3302" t="s">
        <v>130</v>
      </c>
      <c r="K3302" t="s">
        <v>131</v>
      </c>
      <c r="L3302" t="s">
        <v>9628</v>
      </c>
      <c r="M3302" t="s">
        <v>9629</v>
      </c>
      <c r="N3302">
        <v>1.9039999999999999</v>
      </c>
      <c r="O3302">
        <v>0</v>
      </c>
      <c r="P3302">
        <v>88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167.54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3013337</v>
      </c>
      <c r="B3303">
        <v>1</v>
      </c>
      <c r="C3303" t="s">
        <v>106</v>
      </c>
      <c r="D3303" t="s">
        <v>108</v>
      </c>
      <c r="E3303" t="s">
        <v>169</v>
      </c>
      <c r="F3303" t="s">
        <v>9630</v>
      </c>
      <c r="G3303" t="s">
        <v>136</v>
      </c>
      <c r="H3303" t="s">
        <v>61</v>
      </c>
      <c r="I3303" t="s">
        <v>129</v>
      </c>
      <c r="J3303" t="s">
        <v>130</v>
      </c>
      <c r="K3303" t="s">
        <v>137</v>
      </c>
      <c r="L3303" t="s">
        <v>9631</v>
      </c>
      <c r="M3303" t="s">
        <v>9632</v>
      </c>
      <c r="N3303">
        <v>2.66</v>
      </c>
      <c r="O3303">
        <v>0</v>
      </c>
      <c r="P3303">
        <v>442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1175.79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3003359</v>
      </c>
      <c r="B3304">
        <v>1</v>
      </c>
      <c r="C3304" t="s">
        <v>75</v>
      </c>
      <c r="D3304" t="s">
        <v>82</v>
      </c>
      <c r="E3304" t="s">
        <v>169</v>
      </c>
      <c r="F3304" t="s">
        <v>9633</v>
      </c>
      <c r="G3304" t="s">
        <v>161</v>
      </c>
      <c r="H3304" t="s">
        <v>61</v>
      </c>
      <c r="I3304" t="s">
        <v>129</v>
      </c>
      <c r="J3304" t="s">
        <v>130</v>
      </c>
      <c r="K3304" t="s">
        <v>131</v>
      </c>
      <c r="L3304" t="s">
        <v>9634</v>
      </c>
      <c r="M3304" t="s">
        <v>9635</v>
      </c>
      <c r="N3304">
        <v>6.4000000000000001E-2</v>
      </c>
      <c r="O3304">
        <v>0</v>
      </c>
      <c r="P3304">
        <v>1342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85.38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3016445</v>
      </c>
      <c r="B3305">
        <v>1</v>
      </c>
      <c r="C3305" t="s">
        <v>106</v>
      </c>
      <c r="D3305" t="s">
        <v>116</v>
      </c>
      <c r="E3305" t="s">
        <v>145</v>
      </c>
      <c r="F3305" t="s">
        <v>9636</v>
      </c>
      <c r="G3305" t="s">
        <v>147</v>
      </c>
      <c r="H3305" t="s">
        <v>61</v>
      </c>
      <c r="I3305" t="s">
        <v>129</v>
      </c>
      <c r="J3305" t="s">
        <v>130</v>
      </c>
      <c r="K3305" t="s">
        <v>131</v>
      </c>
      <c r="L3305" t="s">
        <v>9637</v>
      </c>
      <c r="M3305" t="s">
        <v>9638</v>
      </c>
      <c r="N3305">
        <v>2.6829999999999998</v>
      </c>
      <c r="O3305">
        <v>0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2.68</v>
      </c>
      <c r="Y3305">
        <v>0</v>
      </c>
      <c r="Z3305">
        <v>0</v>
      </c>
    </row>
    <row r="3306" spans="1:26" x14ac:dyDescent="0.3">
      <c r="A3306">
        <v>3014023</v>
      </c>
      <c r="B3306">
        <v>1</v>
      </c>
      <c r="C3306" t="s">
        <v>75</v>
      </c>
      <c r="D3306" t="s">
        <v>82</v>
      </c>
      <c r="E3306" t="s">
        <v>140</v>
      </c>
      <c r="F3306" t="s">
        <v>9639</v>
      </c>
      <c r="G3306" t="s">
        <v>142</v>
      </c>
      <c r="H3306" t="s">
        <v>61</v>
      </c>
      <c r="I3306" t="s">
        <v>129</v>
      </c>
      <c r="J3306" t="s">
        <v>130</v>
      </c>
      <c r="K3306" t="s">
        <v>131</v>
      </c>
      <c r="L3306" t="s">
        <v>9640</v>
      </c>
      <c r="M3306" t="s">
        <v>9641</v>
      </c>
      <c r="N3306">
        <v>1.7050000000000001</v>
      </c>
      <c r="O3306">
        <v>0</v>
      </c>
      <c r="P3306">
        <v>136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231.83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3014026</v>
      </c>
      <c r="B3307">
        <v>1</v>
      </c>
      <c r="C3307" t="s">
        <v>75</v>
      </c>
      <c r="D3307" t="s">
        <v>81</v>
      </c>
      <c r="E3307" t="s">
        <v>164</v>
      </c>
      <c r="F3307" t="s">
        <v>9642</v>
      </c>
      <c r="G3307" t="s">
        <v>378</v>
      </c>
      <c r="H3307" t="s">
        <v>61</v>
      </c>
      <c r="I3307" t="s">
        <v>129</v>
      </c>
      <c r="J3307" t="s">
        <v>59</v>
      </c>
      <c r="K3307" t="s">
        <v>131</v>
      </c>
      <c r="L3307" t="s">
        <v>9643</v>
      </c>
      <c r="M3307" t="s">
        <v>9644</v>
      </c>
      <c r="N3307">
        <v>3.198</v>
      </c>
      <c r="O3307">
        <v>0</v>
      </c>
      <c r="P3307">
        <v>26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83.14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3016932</v>
      </c>
      <c r="B3308">
        <v>1</v>
      </c>
      <c r="C3308" t="s">
        <v>75</v>
      </c>
      <c r="D3308" t="s">
        <v>81</v>
      </c>
      <c r="E3308" t="s">
        <v>169</v>
      </c>
      <c r="F3308" t="s">
        <v>9645</v>
      </c>
      <c r="G3308" t="s">
        <v>2284</v>
      </c>
      <c r="H3308" t="s">
        <v>61</v>
      </c>
      <c r="I3308" t="s">
        <v>129</v>
      </c>
      <c r="J3308" t="s">
        <v>59</v>
      </c>
      <c r="K3308" t="s">
        <v>131</v>
      </c>
      <c r="L3308" t="s">
        <v>9646</v>
      </c>
      <c r="M3308" t="s">
        <v>9647</v>
      </c>
      <c r="N3308">
        <v>1.643</v>
      </c>
      <c r="O3308">
        <v>0</v>
      </c>
      <c r="P3308">
        <v>331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543.76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3013789</v>
      </c>
      <c r="B3309">
        <v>1</v>
      </c>
      <c r="C3309" t="s">
        <v>75</v>
      </c>
      <c r="D3309" t="s">
        <v>91</v>
      </c>
      <c r="E3309" t="s">
        <v>145</v>
      </c>
      <c r="F3309" t="s">
        <v>9648</v>
      </c>
      <c r="G3309" t="s">
        <v>206</v>
      </c>
      <c r="H3309" t="s">
        <v>61</v>
      </c>
      <c r="I3309" t="s">
        <v>129</v>
      </c>
      <c r="J3309" t="s">
        <v>130</v>
      </c>
      <c r="K3309" t="s">
        <v>131</v>
      </c>
      <c r="L3309" t="s">
        <v>9649</v>
      </c>
      <c r="M3309" t="s">
        <v>9650</v>
      </c>
      <c r="N3309">
        <v>0.89</v>
      </c>
      <c r="O3309">
        <v>0</v>
      </c>
      <c r="P3309">
        <v>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0.89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3019606</v>
      </c>
      <c r="B3310">
        <v>1</v>
      </c>
      <c r="C3310" t="s">
        <v>75</v>
      </c>
      <c r="D3310" t="s">
        <v>78</v>
      </c>
      <c r="E3310" t="s">
        <v>153</v>
      </c>
      <c r="F3310" t="s">
        <v>9651</v>
      </c>
      <c r="G3310" t="s">
        <v>374</v>
      </c>
      <c r="H3310" t="s">
        <v>58</v>
      </c>
      <c r="I3310" t="s">
        <v>129</v>
      </c>
      <c r="J3310" t="s">
        <v>130</v>
      </c>
      <c r="K3310" t="s">
        <v>131</v>
      </c>
      <c r="L3310" t="s">
        <v>9652</v>
      </c>
      <c r="M3310" t="s">
        <v>9653</v>
      </c>
      <c r="N3310">
        <v>0.36399999999999999</v>
      </c>
      <c r="O3310">
        <v>0</v>
      </c>
      <c r="P3310">
        <v>1930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702.84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3011743</v>
      </c>
      <c r="B3311">
        <v>1</v>
      </c>
      <c r="C3311" t="s">
        <v>75</v>
      </c>
      <c r="D3311" t="s">
        <v>92</v>
      </c>
      <c r="E3311" t="s">
        <v>145</v>
      </c>
      <c r="F3311" t="s">
        <v>9654</v>
      </c>
      <c r="G3311" t="s">
        <v>256</v>
      </c>
      <c r="H3311" t="s">
        <v>61</v>
      </c>
      <c r="I3311" t="s">
        <v>129</v>
      </c>
      <c r="J3311" t="s">
        <v>130</v>
      </c>
      <c r="K3311" t="s">
        <v>131</v>
      </c>
      <c r="L3311" t="s">
        <v>9655</v>
      </c>
      <c r="M3311" t="s">
        <v>9656</v>
      </c>
      <c r="N3311">
        <v>2.548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2.5499999999999998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3003390</v>
      </c>
      <c r="B3312">
        <v>1</v>
      </c>
      <c r="C3312" t="s">
        <v>75</v>
      </c>
      <c r="D3312" t="s">
        <v>91</v>
      </c>
      <c r="E3312" t="s">
        <v>153</v>
      </c>
      <c r="F3312" t="s">
        <v>3944</v>
      </c>
      <c r="G3312" t="s">
        <v>2444</v>
      </c>
      <c r="H3312" t="s">
        <v>58</v>
      </c>
      <c r="I3312" t="s">
        <v>129</v>
      </c>
      <c r="J3312" t="s">
        <v>130</v>
      </c>
      <c r="K3312" t="s">
        <v>131</v>
      </c>
      <c r="L3312" t="s">
        <v>9657</v>
      </c>
      <c r="M3312" t="s">
        <v>9658</v>
      </c>
      <c r="N3312">
        <v>4.827</v>
      </c>
      <c r="O3312">
        <v>0</v>
      </c>
      <c r="P3312">
        <v>1191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5749.16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3013798</v>
      </c>
      <c r="B3313">
        <v>1</v>
      </c>
      <c r="C3313" t="s">
        <v>106</v>
      </c>
      <c r="D3313" t="s">
        <v>117</v>
      </c>
      <c r="E3313" t="s">
        <v>126</v>
      </c>
      <c r="F3313" t="s">
        <v>9659</v>
      </c>
      <c r="G3313" t="s">
        <v>128</v>
      </c>
      <c r="H3313" t="s">
        <v>58</v>
      </c>
      <c r="I3313" t="s">
        <v>129</v>
      </c>
      <c r="J3313" t="s">
        <v>130</v>
      </c>
      <c r="K3313" t="s">
        <v>131</v>
      </c>
      <c r="L3313" t="s">
        <v>9660</v>
      </c>
      <c r="M3313" t="s">
        <v>9359</v>
      </c>
      <c r="N3313">
        <v>0.57099999999999995</v>
      </c>
      <c r="O3313">
        <v>46</v>
      </c>
      <c r="P3313">
        <v>1124</v>
      </c>
      <c r="Q3313">
        <v>0</v>
      </c>
      <c r="R3313">
        <v>0</v>
      </c>
      <c r="S3313">
        <v>0</v>
      </c>
      <c r="T3313">
        <v>0</v>
      </c>
      <c r="U3313">
        <v>26.26</v>
      </c>
      <c r="V3313">
        <v>641.62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3013784</v>
      </c>
      <c r="B3314">
        <v>2</v>
      </c>
      <c r="C3314" t="s">
        <v>75</v>
      </c>
      <c r="D3314" t="s">
        <v>94</v>
      </c>
      <c r="E3314" t="s">
        <v>169</v>
      </c>
      <c r="F3314" t="s">
        <v>9661</v>
      </c>
      <c r="G3314" t="s">
        <v>142</v>
      </c>
      <c r="H3314" t="s">
        <v>61</v>
      </c>
      <c r="I3314" t="s">
        <v>129</v>
      </c>
      <c r="J3314" t="s">
        <v>130</v>
      </c>
      <c r="K3314" t="s">
        <v>131</v>
      </c>
      <c r="L3314" t="s">
        <v>9280</v>
      </c>
      <c r="M3314" t="s">
        <v>9662</v>
      </c>
      <c r="N3314">
        <v>0.95199999999999996</v>
      </c>
      <c r="O3314">
        <v>0</v>
      </c>
      <c r="P3314">
        <v>0</v>
      </c>
      <c r="Q3314">
        <v>0</v>
      </c>
      <c r="R3314">
        <v>82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78.05</v>
      </c>
      <c r="Y3314">
        <v>0</v>
      </c>
      <c r="Z3314">
        <v>0</v>
      </c>
    </row>
    <row r="3315" spans="1:26" x14ac:dyDescent="0.3">
      <c r="A3315">
        <v>3014418</v>
      </c>
      <c r="B3315">
        <v>1</v>
      </c>
      <c r="C3315" t="s">
        <v>106</v>
      </c>
      <c r="D3315" t="s">
        <v>120</v>
      </c>
      <c r="E3315" t="s">
        <v>169</v>
      </c>
      <c r="F3315" t="s">
        <v>9663</v>
      </c>
      <c r="G3315" t="s">
        <v>166</v>
      </c>
      <c r="H3315" t="s">
        <v>61</v>
      </c>
      <c r="I3315" t="s">
        <v>129</v>
      </c>
      <c r="J3315" t="s">
        <v>130</v>
      </c>
      <c r="K3315" t="s">
        <v>131</v>
      </c>
      <c r="L3315" t="s">
        <v>9664</v>
      </c>
      <c r="M3315" t="s">
        <v>9665</v>
      </c>
      <c r="N3315">
        <v>1.022</v>
      </c>
      <c r="O3315">
        <v>0</v>
      </c>
      <c r="P3315">
        <v>228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233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3004626</v>
      </c>
      <c r="B3316">
        <v>1</v>
      </c>
      <c r="C3316" t="s">
        <v>106</v>
      </c>
      <c r="D3316" t="s">
        <v>115</v>
      </c>
      <c r="E3316" t="s">
        <v>145</v>
      </c>
      <c r="F3316" t="s">
        <v>9666</v>
      </c>
      <c r="G3316" t="s">
        <v>206</v>
      </c>
      <c r="H3316" t="s">
        <v>61</v>
      </c>
      <c r="I3316" t="s">
        <v>129</v>
      </c>
      <c r="J3316" t="s">
        <v>130</v>
      </c>
      <c r="K3316" t="s">
        <v>131</v>
      </c>
      <c r="L3316" t="s">
        <v>9667</v>
      </c>
      <c r="M3316" t="s">
        <v>9668</v>
      </c>
      <c r="N3316">
        <v>2.831</v>
      </c>
      <c r="O3316">
        <v>0</v>
      </c>
      <c r="P3316">
        <v>10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28.31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3010116</v>
      </c>
      <c r="B3317">
        <v>1</v>
      </c>
      <c r="C3317" t="s">
        <v>75</v>
      </c>
      <c r="D3317" t="s">
        <v>96</v>
      </c>
      <c r="E3317" t="s">
        <v>221</v>
      </c>
      <c r="F3317" t="s">
        <v>9669</v>
      </c>
      <c r="G3317" t="s">
        <v>128</v>
      </c>
      <c r="H3317" t="s">
        <v>58</v>
      </c>
      <c r="I3317" t="s">
        <v>129</v>
      </c>
      <c r="J3317" t="s">
        <v>130</v>
      </c>
      <c r="K3317" t="s">
        <v>131</v>
      </c>
      <c r="L3317" t="s">
        <v>9670</v>
      </c>
      <c r="M3317" t="s">
        <v>9671</v>
      </c>
      <c r="N3317">
        <v>0.95299999999999996</v>
      </c>
      <c r="O3317">
        <v>218</v>
      </c>
      <c r="P3317">
        <v>1912</v>
      </c>
      <c r="Q3317">
        <v>0</v>
      </c>
      <c r="R3317">
        <v>0</v>
      </c>
      <c r="S3317">
        <v>0</v>
      </c>
      <c r="T3317">
        <v>0</v>
      </c>
      <c r="U3317">
        <v>207.71</v>
      </c>
      <c r="V3317">
        <v>1821.71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3020209</v>
      </c>
      <c r="B3318">
        <v>1</v>
      </c>
      <c r="C3318" t="s">
        <v>75</v>
      </c>
      <c r="D3318" t="s">
        <v>79</v>
      </c>
      <c r="E3318" t="s">
        <v>221</v>
      </c>
      <c r="F3318" t="s">
        <v>9672</v>
      </c>
      <c r="G3318" t="s">
        <v>128</v>
      </c>
      <c r="H3318" t="s">
        <v>58</v>
      </c>
      <c r="I3318" t="s">
        <v>129</v>
      </c>
      <c r="J3318" t="s">
        <v>130</v>
      </c>
      <c r="K3318" t="s">
        <v>131</v>
      </c>
      <c r="L3318" t="s">
        <v>9673</v>
      </c>
      <c r="M3318" t="s">
        <v>9674</v>
      </c>
      <c r="N3318">
        <v>0.29299999999999998</v>
      </c>
      <c r="O3318">
        <v>13</v>
      </c>
      <c r="P3318">
        <v>810</v>
      </c>
      <c r="Q3318">
        <v>0</v>
      </c>
      <c r="R3318">
        <v>0</v>
      </c>
      <c r="S3318">
        <v>26</v>
      </c>
      <c r="T3318">
        <v>93</v>
      </c>
      <c r="U3318">
        <v>3.81</v>
      </c>
      <c r="V3318">
        <v>237.6</v>
      </c>
      <c r="W3318">
        <v>0</v>
      </c>
      <c r="X3318">
        <v>0</v>
      </c>
      <c r="Y3318">
        <v>7.63</v>
      </c>
      <c r="Z3318">
        <v>27.28</v>
      </c>
    </row>
    <row r="3319" spans="1:26" x14ac:dyDescent="0.3">
      <c r="A3319">
        <v>3019544</v>
      </c>
      <c r="B3319">
        <v>1</v>
      </c>
      <c r="C3319" t="s">
        <v>75</v>
      </c>
      <c r="D3319" t="s">
        <v>103</v>
      </c>
      <c r="E3319" t="s">
        <v>169</v>
      </c>
      <c r="F3319" t="s">
        <v>9675</v>
      </c>
      <c r="G3319" t="s">
        <v>161</v>
      </c>
      <c r="H3319" t="s">
        <v>61</v>
      </c>
      <c r="I3319" t="s">
        <v>129</v>
      </c>
      <c r="J3319" t="s">
        <v>130</v>
      </c>
      <c r="K3319" t="s">
        <v>131</v>
      </c>
      <c r="L3319" t="s">
        <v>9676</v>
      </c>
      <c r="M3319" t="s">
        <v>9677</v>
      </c>
      <c r="N3319">
        <v>0.7</v>
      </c>
      <c r="O3319">
        <v>0</v>
      </c>
      <c r="P3319">
        <v>249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174.3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3019011</v>
      </c>
      <c r="B3320">
        <v>1</v>
      </c>
      <c r="C3320" t="s">
        <v>75</v>
      </c>
      <c r="D3320" t="s">
        <v>86</v>
      </c>
      <c r="E3320" t="s">
        <v>140</v>
      </c>
      <c r="F3320" t="s">
        <v>9678</v>
      </c>
      <c r="G3320" t="s">
        <v>161</v>
      </c>
      <c r="H3320" t="s">
        <v>61</v>
      </c>
      <c r="I3320" t="s">
        <v>129</v>
      </c>
      <c r="J3320" t="s">
        <v>130</v>
      </c>
      <c r="K3320" t="s">
        <v>131</v>
      </c>
      <c r="L3320" t="s">
        <v>9679</v>
      </c>
      <c r="M3320" t="s">
        <v>9680</v>
      </c>
      <c r="N3320">
        <v>1.089</v>
      </c>
      <c r="O3320">
        <v>0</v>
      </c>
      <c r="P3320">
        <v>111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120.92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3014037</v>
      </c>
      <c r="B3321">
        <v>1</v>
      </c>
      <c r="C3321" t="s">
        <v>75</v>
      </c>
      <c r="D3321" t="s">
        <v>87</v>
      </c>
      <c r="E3321" t="s">
        <v>140</v>
      </c>
      <c r="F3321" t="s">
        <v>9681</v>
      </c>
      <c r="G3321" t="s">
        <v>1638</v>
      </c>
      <c r="H3321" t="s">
        <v>61</v>
      </c>
      <c r="I3321" t="s">
        <v>129</v>
      </c>
      <c r="J3321" t="s">
        <v>130</v>
      </c>
      <c r="K3321" t="s">
        <v>131</v>
      </c>
      <c r="L3321" t="s">
        <v>9682</v>
      </c>
      <c r="M3321" t="s">
        <v>9683</v>
      </c>
      <c r="N3321">
        <v>2.6179999999999999</v>
      </c>
      <c r="O3321">
        <v>0</v>
      </c>
      <c r="P3321">
        <v>57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149.24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3016555</v>
      </c>
      <c r="B3322">
        <v>1</v>
      </c>
      <c r="C3322" t="s">
        <v>75</v>
      </c>
      <c r="D3322" t="s">
        <v>97</v>
      </c>
      <c r="E3322" t="s">
        <v>145</v>
      </c>
      <c r="F3322" t="s">
        <v>9684</v>
      </c>
      <c r="G3322" t="s">
        <v>206</v>
      </c>
      <c r="H3322" t="s">
        <v>61</v>
      </c>
      <c r="I3322" t="s">
        <v>129</v>
      </c>
      <c r="J3322" t="s">
        <v>130</v>
      </c>
      <c r="K3322" t="s">
        <v>131</v>
      </c>
      <c r="L3322" t="s">
        <v>9534</v>
      </c>
      <c r="M3322" t="s">
        <v>9685</v>
      </c>
      <c r="N3322">
        <v>1.47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1.47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3014225</v>
      </c>
      <c r="B3323">
        <v>1</v>
      </c>
      <c r="C3323" t="s">
        <v>75</v>
      </c>
      <c r="D3323" t="s">
        <v>97</v>
      </c>
      <c r="E3323" t="s">
        <v>145</v>
      </c>
      <c r="F3323" t="s">
        <v>9686</v>
      </c>
      <c r="G3323" t="s">
        <v>206</v>
      </c>
      <c r="H3323" t="s">
        <v>61</v>
      </c>
      <c r="I3323" t="s">
        <v>129</v>
      </c>
      <c r="J3323" t="s">
        <v>130</v>
      </c>
      <c r="K3323" t="s">
        <v>131</v>
      </c>
      <c r="L3323" t="s">
        <v>9687</v>
      </c>
      <c r="M3323" t="s">
        <v>9688</v>
      </c>
      <c r="N3323">
        <v>2.1840000000000002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2.1800000000000002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3019415</v>
      </c>
      <c r="B3324">
        <v>1</v>
      </c>
      <c r="C3324" t="s">
        <v>75</v>
      </c>
      <c r="D3324" t="s">
        <v>82</v>
      </c>
      <c r="E3324" t="s">
        <v>145</v>
      </c>
      <c r="F3324" t="s">
        <v>9689</v>
      </c>
      <c r="G3324" t="s">
        <v>206</v>
      </c>
      <c r="H3324" t="s">
        <v>61</v>
      </c>
      <c r="I3324" t="s">
        <v>129</v>
      </c>
      <c r="J3324" t="s">
        <v>130</v>
      </c>
      <c r="K3324" t="s">
        <v>131</v>
      </c>
      <c r="L3324" t="s">
        <v>9690</v>
      </c>
      <c r="M3324" t="s">
        <v>9691</v>
      </c>
      <c r="N3324">
        <v>4.8949999999999996</v>
      </c>
      <c r="O3324">
        <v>0</v>
      </c>
      <c r="P3324">
        <v>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9.7899999999999991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3019028</v>
      </c>
      <c r="B3325">
        <v>1</v>
      </c>
      <c r="C3325" t="s">
        <v>75</v>
      </c>
      <c r="D3325" t="s">
        <v>95</v>
      </c>
      <c r="E3325" t="s">
        <v>145</v>
      </c>
      <c r="F3325" t="s">
        <v>9692</v>
      </c>
      <c r="G3325" t="s">
        <v>206</v>
      </c>
      <c r="H3325" t="s">
        <v>61</v>
      </c>
      <c r="I3325" t="s">
        <v>129</v>
      </c>
      <c r="J3325" t="s">
        <v>130</v>
      </c>
      <c r="K3325" t="s">
        <v>131</v>
      </c>
      <c r="L3325" t="s">
        <v>9693</v>
      </c>
      <c r="M3325" t="s">
        <v>9694</v>
      </c>
      <c r="N3325">
        <v>1.2689999999999999</v>
      </c>
      <c r="O3325">
        <v>0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1.27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3003638</v>
      </c>
      <c r="B3326">
        <v>1</v>
      </c>
      <c r="C3326" t="s">
        <v>75</v>
      </c>
      <c r="D3326" t="s">
        <v>81</v>
      </c>
      <c r="E3326" t="s">
        <v>153</v>
      </c>
      <c r="F3326" t="s">
        <v>9695</v>
      </c>
      <c r="G3326" t="s">
        <v>128</v>
      </c>
      <c r="H3326" t="s">
        <v>58</v>
      </c>
      <c r="I3326" t="s">
        <v>129</v>
      </c>
      <c r="J3326" t="s">
        <v>130</v>
      </c>
      <c r="K3326" t="s">
        <v>131</v>
      </c>
      <c r="L3326" t="s">
        <v>9696</v>
      </c>
      <c r="M3326" t="s">
        <v>9697</v>
      </c>
      <c r="N3326">
        <v>0.19700000000000001</v>
      </c>
      <c r="O3326">
        <v>33</v>
      </c>
      <c r="P3326">
        <v>3422</v>
      </c>
      <c r="Q3326">
        <v>0</v>
      </c>
      <c r="R3326">
        <v>0</v>
      </c>
      <c r="S3326">
        <v>0</v>
      </c>
      <c r="T3326">
        <v>0</v>
      </c>
      <c r="U3326">
        <v>6.49</v>
      </c>
      <c r="V3326">
        <v>672.99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3014000</v>
      </c>
      <c r="B3327">
        <v>1</v>
      </c>
      <c r="C3327" t="s">
        <v>106</v>
      </c>
      <c r="D3327" t="s">
        <v>121</v>
      </c>
      <c r="E3327" t="s">
        <v>126</v>
      </c>
      <c r="F3327" t="s">
        <v>1904</v>
      </c>
      <c r="G3327" t="s">
        <v>128</v>
      </c>
      <c r="H3327" t="s">
        <v>58</v>
      </c>
      <c r="I3327" t="s">
        <v>129</v>
      </c>
      <c r="J3327" t="s">
        <v>130</v>
      </c>
      <c r="K3327" t="s">
        <v>131</v>
      </c>
      <c r="L3327" t="s">
        <v>9698</v>
      </c>
      <c r="M3327" t="s">
        <v>9699</v>
      </c>
      <c r="N3327">
        <v>1.9259999999999999</v>
      </c>
      <c r="O3327">
        <v>163</v>
      </c>
      <c r="P3327">
        <v>483</v>
      </c>
      <c r="Q3327">
        <v>0</v>
      </c>
      <c r="R3327">
        <v>0</v>
      </c>
      <c r="S3327">
        <v>0</v>
      </c>
      <c r="T3327">
        <v>0</v>
      </c>
      <c r="U3327">
        <v>313.87</v>
      </c>
      <c r="V3327">
        <v>930.04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3019474</v>
      </c>
      <c r="B3328">
        <v>1</v>
      </c>
      <c r="C3328" t="s">
        <v>106</v>
      </c>
      <c r="D3328" t="s">
        <v>116</v>
      </c>
      <c r="E3328" t="s">
        <v>153</v>
      </c>
      <c r="F3328" t="s">
        <v>9700</v>
      </c>
      <c r="G3328" t="s">
        <v>196</v>
      </c>
      <c r="H3328" t="s">
        <v>58</v>
      </c>
      <c r="I3328" t="s">
        <v>129</v>
      </c>
      <c r="J3328" t="s">
        <v>130</v>
      </c>
      <c r="K3328" t="s">
        <v>131</v>
      </c>
      <c r="L3328" t="s">
        <v>9701</v>
      </c>
      <c r="M3328" t="s">
        <v>9702</v>
      </c>
      <c r="N3328">
        <v>4.74</v>
      </c>
      <c r="O3328">
        <v>0</v>
      </c>
      <c r="P3328">
        <v>0</v>
      </c>
      <c r="Q3328">
        <v>10</v>
      </c>
      <c r="R3328">
        <v>11</v>
      </c>
      <c r="S3328">
        <v>0</v>
      </c>
      <c r="T3328">
        <v>0</v>
      </c>
      <c r="U3328">
        <v>0</v>
      </c>
      <c r="V3328">
        <v>0</v>
      </c>
      <c r="W3328">
        <v>47.4</v>
      </c>
      <c r="X3328">
        <v>52.15</v>
      </c>
      <c r="Y3328">
        <v>0</v>
      </c>
      <c r="Z3328">
        <v>0</v>
      </c>
    </row>
    <row r="3329" spans="1:26" x14ac:dyDescent="0.3">
      <c r="A3329">
        <v>3019497</v>
      </c>
      <c r="B3329">
        <v>1</v>
      </c>
      <c r="C3329" t="s">
        <v>75</v>
      </c>
      <c r="D3329" t="s">
        <v>81</v>
      </c>
      <c r="E3329" t="s">
        <v>153</v>
      </c>
      <c r="F3329" t="s">
        <v>9703</v>
      </c>
      <c r="G3329" t="s">
        <v>128</v>
      </c>
      <c r="H3329" t="s">
        <v>58</v>
      </c>
      <c r="I3329" t="s">
        <v>129</v>
      </c>
      <c r="J3329" t="s">
        <v>130</v>
      </c>
      <c r="K3329" t="s">
        <v>131</v>
      </c>
      <c r="L3329" t="s">
        <v>9704</v>
      </c>
      <c r="M3329" t="s">
        <v>9705</v>
      </c>
      <c r="N3329">
        <v>1.23</v>
      </c>
      <c r="O3329">
        <v>19</v>
      </c>
      <c r="P3329">
        <v>1695</v>
      </c>
      <c r="Q3329">
        <v>0</v>
      </c>
      <c r="R3329">
        <v>0</v>
      </c>
      <c r="S3329">
        <v>0</v>
      </c>
      <c r="T3329">
        <v>0</v>
      </c>
      <c r="U3329">
        <v>23.38</v>
      </c>
      <c r="V3329">
        <v>2085.62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3013092</v>
      </c>
      <c r="B3330">
        <v>1</v>
      </c>
      <c r="C3330" t="s">
        <v>75</v>
      </c>
      <c r="D3330" t="s">
        <v>97</v>
      </c>
      <c r="E3330" t="s">
        <v>145</v>
      </c>
      <c r="F3330" t="s">
        <v>8837</v>
      </c>
      <c r="G3330" t="s">
        <v>206</v>
      </c>
      <c r="H3330" t="s">
        <v>61</v>
      </c>
      <c r="I3330" t="s">
        <v>129</v>
      </c>
      <c r="J3330" t="s">
        <v>130</v>
      </c>
      <c r="K3330" t="s">
        <v>131</v>
      </c>
      <c r="L3330" t="s">
        <v>9706</v>
      </c>
      <c r="M3330" t="s">
        <v>9707</v>
      </c>
      <c r="N3330">
        <v>2.6339999999999999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2.63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3016476</v>
      </c>
      <c r="B3331">
        <v>1</v>
      </c>
      <c r="C3331" t="s">
        <v>75</v>
      </c>
      <c r="D3331" t="s">
        <v>103</v>
      </c>
      <c r="E3331" t="s">
        <v>145</v>
      </c>
      <c r="F3331" t="s">
        <v>9708</v>
      </c>
      <c r="G3331" t="s">
        <v>147</v>
      </c>
      <c r="H3331" t="s">
        <v>61</v>
      </c>
      <c r="I3331" t="s">
        <v>129</v>
      </c>
      <c r="J3331" t="s">
        <v>130</v>
      </c>
      <c r="K3331" t="s">
        <v>131</v>
      </c>
      <c r="L3331" t="s">
        <v>9709</v>
      </c>
      <c r="M3331" t="s">
        <v>9710</v>
      </c>
      <c r="N3331">
        <v>1.9330000000000001</v>
      </c>
      <c r="O3331">
        <v>0</v>
      </c>
      <c r="P3331">
        <v>6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11.6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3016596</v>
      </c>
      <c r="B3332">
        <v>1</v>
      </c>
      <c r="C3332" t="s">
        <v>75</v>
      </c>
      <c r="D3332" t="s">
        <v>97</v>
      </c>
      <c r="E3332" t="s">
        <v>153</v>
      </c>
      <c r="F3332" t="s">
        <v>9711</v>
      </c>
      <c r="G3332" t="s">
        <v>196</v>
      </c>
      <c r="H3332" t="s">
        <v>58</v>
      </c>
      <c r="I3332" t="s">
        <v>129</v>
      </c>
      <c r="J3332" t="s">
        <v>130</v>
      </c>
      <c r="K3332" t="s">
        <v>131</v>
      </c>
      <c r="L3332" t="s">
        <v>9712</v>
      </c>
      <c r="M3332" t="s">
        <v>9713</v>
      </c>
      <c r="N3332">
        <v>1.5649999999999999</v>
      </c>
      <c r="O3332">
        <v>0</v>
      </c>
      <c r="P3332">
        <v>297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464.77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3016114</v>
      </c>
      <c r="B3333">
        <v>1</v>
      </c>
      <c r="C3333" t="s">
        <v>75</v>
      </c>
      <c r="D3333" t="s">
        <v>102</v>
      </c>
      <c r="E3333" t="s">
        <v>169</v>
      </c>
      <c r="F3333" t="s">
        <v>9714</v>
      </c>
      <c r="G3333" t="s">
        <v>161</v>
      </c>
      <c r="H3333" t="s">
        <v>61</v>
      </c>
      <c r="I3333" t="s">
        <v>129</v>
      </c>
      <c r="J3333" t="s">
        <v>130</v>
      </c>
      <c r="K3333" t="s">
        <v>131</v>
      </c>
      <c r="L3333" t="s">
        <v>9715</v>
      </c>
      <c r="M3333" t="s">
        <v>9716</v>
      </c>
      <c r="N3333">
        <v>0.89800000000000002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96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86.21</v>
      </c>
    </row>
    <row r="3334" spans="1:26" x14ac:dyDescent="0.3">
      <c r="A3334">
        <v>3014535</v>
      </c>
      <c r="B3334">
        <v>1</v>
      </c>
      <c r="C3334" t="s">
        <v>106</v>
      </c>
      <c r="D3334" t="s">
        <v>122</v>
      </c>
      <c r="E3334" t="s">
        <v>140</v>
      </c>
      <c r="F3334" t="s">
        <v>9717</v>
      </c>
      <c r="G3334" t="s">
        <v>452</v>
      </c>
      <c r="H3334" t="s">
        <v>61</v>
      </c>
      <c r="I3334" t="s">
        <v>129</v>
      </c>
      <c r="J3334" t="s">
        <v>130</v>
      </c>
      <c r="K3334" t="s">
        <v>131</v>
      </c>
      <c r="L3334" t="s">
        <v>9718</v>
      </c>
      <c r="M3334" t="s">
        <v>9719</v>
      </c>
      <c r="N3334">
        <v>7.4720000000000004</v>
      </c>
      <c r="O3334">
        <v>0</v>
      </c>
      <c r="P3334">
        <v>15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112.07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3016548</v>
      </c>
      <c r="B3335">
        <v>1</v>
      </c>
      <c r="C3335" t="s">
        <v>75</v>
      </c>
      <c r="D3335" t="s">
        <v>82</v>
      </c>
      <c r="E3335" t="s">
        <v>140</v>
      </c>
      <c r="F3335" t="s">
        <v>9720</v>
      </c>
      <c r="G3335" t="s">
        <v>142</v>
      </c>
      <c r="H3335" t="s">
        <v>61</v>
      </c>
      <c r="I3335" t="s">
        <v>129</v>
      </c>
      <c r="J3335" t="s">
        <v>130</v>
      </c>
      <c r="K3335" t="s">
        <v>131</v>
      </c>
      <c r="L3335" t="s">
        <v>9721</v>
      </c>
      <c r="M3335" t="s">
        <v>9722</v>
      </c>
      <c r="N3335">
        <v>0.93799999999999994</v>
      </c>
      <c r="O3335">
        <v>0</v>
      </c>
      <c r="P3335">
        <v>186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174.45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3013288</v>
      </c>
      <c r="B3336">
        <v>1</v>
      </c>
      <c r="C3336" t="s">
        <v>106</v>
      </c>
      <c r="D3336" t="s">
        <v>120</v>
      </c>
      <c r="E3336" t="s">
        <v>153</v>
      </c>
      <c r="F3336" t="s">
        <v>9723</v>
      </c>
      <c r="G3336" t="s">
        <v>128</v>
      </c>
      <c r="H3336" t="s">
        <v>58</v>
      </c>
      <c r="I3336" t="s">
        <v>129</v>
      </c>
      <c r="J3336" t="s">
        <v>130</v>
      </c>
      <c r="K3336" t="s">
        <v>131</v>
      </c>
      <c r="L3336" t="s">
        <v>9724</v>
      </c>
      <c r="M3336" t="s">
        <v>9725</v>
      </c>
      <c r="N3336">
        <v>1.4470000000000001</v>
      </c>
      <c r="O3336">
        <v>9</v>
      </c>
      <c r="P3336">
        <v>499</v>
      </c>
      <c r="Q3336">
        <v>0</v>
      </c>
      <c r="R3336">
        <v>0</v>
      </c>
      <c r="S3336">
        <v>0</v>
      </c>
      <c r="T3336">
        <v>0</v>
      </c>
      <c r="U3336">
        <v>13.03</v>
      </c>
      <c r="V3336">
        <v>722.29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3012178</v>
      </c>
      <c r="B3337">
        <v>1</v>
      </c>
      <c r="C3337" t="s">
        <v>75</v>
      </c>
      <c r="D3337" t="s">
        <v>79</v>
      </c>
      <c r="E3337" t="s">
        <v>134</v>
      </c>
      <c r="F3337" t="s">
        <v>7688</v>
      </c>
      <c r="G3337" t="s">
        <v>2610</v>
      </c>
      <c r="H3337" t="s">
        <v>56</v>
      </c>
      <c r="I3337" t="s">
        <v>129</v>
      </c>
      <c r="J3337" t="s">
        <v>130</v>
      </c>
      <c r="K3337" t="s">
        <v>137</v>
      </c>
      <c r="L3337" t="s">
        <v>9726</v>
      </c>
      <c r="M3337" t="s">
        <v>9727</v>
      </c>
      <c r="N3337">
        <v>7.2050000000000001</v>
      </c>
      <c r="O3337">
        <v>56</v>
      </c>
      <c r="P3337">
        <v>269</v>
      </c>
      <c r="Q3337">
        <v>0</v>
      </c>
      <c r="R3337">
        <v>0</v>
      </c>
      <c r="S3337">
        <v>1</v>
      </c>
      <c r="T3337">
        <v>20</v>
      </c>
      <c r="U3337">
        <v>403.5</v>
      </c>
      <c r="V3337">
        <v>1938.22</v>
      </c>
      <c r="W3337">
        <v>0</v>
      </c>
      <c r="X3337">
        <v>0</v>
      </c>
      <c r="Y3337">
        <v>7.21</v>
      </c>
      <c r="Z3337">
        <v>144.11000000000001</v>
      </c>
    </row>
    <row r="3338" spans="1:26" x14ac:dyDescent="0.3">
      <c r="A3338">
        <v>3013402</v>
      </c>
      <c r="B3338">
        <v>1</v>
      </c>
      <c r="C3338" t="s">
        <v>75</v>
      </c>
      <c r="D3338" t="s">
        <v>99</v>
      </c>
      <c r="E3338" t="s">
        <v>145</v>
      </c>
      <c r="F3338" t="s">
        <v>9728</v>
      </c>
      <c r="G3338" t="s">
        <v>147</v>
      </c>
      <c r="H3338" t="s">
        <v>61</v>
      </c>
      <c r="I3338" t="s">
        <v>129</v>
      </c>
      <c r="J3338" t="s">
        <v>130</v>
      </c>
      <c r="K3338" t="s">
        <v>131</v>
      </c>
      <c r="L3338" t="s">
        <v>9729</v>
      </c>
      <c r="M3338" t="s">
        <v>9730</v>
      </c>
      <c r="N3338">
        <v>6.0540000000000003</v>
      </c>
      <c r="O3338">
        <v>0</v>
      </c>
      <c r="P3338">
        <v>2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12.11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3014555</v>
      </c>
      <c r="B3339">
        <v>1</v>
      </c>
      <c r="C3339" t="s">
        <v>75</v>
      </c>
      <c r="D3339" t="s">
        <v>97</v>
      </c>
      <c r="E3339" t="s">
        <v>140</v>
      </c>
      <c r="F3339" t="s">
        <v>9731</v>
      </c>
      <c r="G3339" t="s">
        <v>142</v>
      </c>
      <c r="H3339" t="s">
        <v>61</v>
      </c>
      <c r="I3339" t="s">
        <v>129</v>
      </c>
      <c r="J3339" t="s">
        <v>130</v>
      </c>
      <c r="K3339" t="s">
        <v>131</v>
      </c>
      <c r="L3339" t="s">
        <v>9732</v>
      </c>
      <c r="M3339" t="s">
        <v>9733</v>
      </c>
      <c r="N3339">
        <v>1.748</v>
      </c>
      <c r="O3339">
        <v>0</v>
      </c>
      <c r="P3339">
        <v>456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797.14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3019660</v>
      </c>
      <c r="B3340">
        <v>1</v>
      </c>
      <c r="C3340" t="s">
        <v>75</v>
      </c>
      <c r="D3340" t="s">
        <v>97</v>
      </c>
      <c r="E3340" t="s">
        <v>221</v>
      </c>
      <c r="F3340" t="s">
        <v>4614</v>
      </c>
      <c r="G3340" t="s">
        <v>128</v>
      </c>
      <c r="H3340" t="s">
        <v>58</v>
      </c>
      <c r="I3340" t="s">
        <v>129</v>
      </c>
      <c r="J3340" t="s">
        <v>130</v>
      </c>
      <c r="K3340" t="s">
        <v>131</v>
      </c>
      <c r="L3340" t="s">
        <v>9734</v>
      </c>
      <c r="M3340" t="s">
        <v>9735</v>
      </c>
      <c r="N3340">
        <v>0.16300000000000001</v>
      </c>
      <c r="O3340">
        <v>9</v>
      </c>
      <c r="P3340">
        <v>453</v>
      </c>
      <c r="Q3340">
        <v>0</v>
      </c>
      <c r="R3340">
        <v>0</v>
      </c>
      <c r="S3340">
        <v>0</v>
      </c>
      <c r="T3340">
        <v>0</v>
      </c>
      <c r="U3340">
        <v>1.47</v>
      </c>
      <c r="V3340">
        <v>73.989999999999995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3019380</v>
      </c>
      <c r="B3341">
        <v>1</v>
      </c>
      <c r="C3341" t="s">
        <v>75</v>
      </c>
      <c r="D3341" t="s">
        <v>94</v>
      </c>
      <c r="E3341" t="s">
        <v>140</v>
      </c>
      <c r="F3341" t="s">
        <v>9736</v>
      </c>
      <c r="G3341" t="s">
        <v>142</v>
      </c>
      <c r="H3341" t="s">
        <v>61</v>
      </c>
      <c r="I3341" t="s">
        <v>129</v>
      </c>
      <c r="J3341" t="s">
        <v>130</v>
      </c>
      <c r="K3341" t="s">
        <v>131</v>
      </c>
      <c r="L3341" t="s">
        <v>9737</v>
      </c>
      <c r="M3341" t="s">
        <v>9738</v>
      </c>
      <c r="N3341">
        <v>2.0760000000000001</v>
      </c>
      <c r="O3341">
        <v>0</v>
      </c>
      <c r="P3341">
        <v>0</v>
      </c>
      <c r="Q3341">
        <v>0</v>
      </c>
      <c r="R3341">
        <v>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4.1500000000000004</v>
      </c>
      <c r="Y3341">
        <v>0</v>
      </c>
      <c r="Z3341">
        <v>0</v>
      </c>
    </row>
    <row r="3342" spans="1:26" x14ac:dyDescent="0.3">
      <c r="A3342">
        <v>3019659</v>
      </c>
      <c r="B3342">
        <v>1</v>
      </c>
      <c r="C3342" t="s">
        <v>75</v>
      </c>
      <c r="D3342" t="s">
        <v>77</v>
      </c>
      <c r="E3342" t="s">
        <v>145</v>
      </c>
      <c r="F3342" t="s">
        <v>9739</v>
      </c>
      <c r="G3342" t="s">
        <v>206</v>
      </c>
      <c r="H3342" t="s">
        <v>61</v>
      </c>
      <c r="I3342" t="s">
        <v>129</v>
      </c>
      <c r="J3342" t="s">
        <v>130</v>
      </c>
      <c r="K3342" t="s">
        <v>131</v>
      </c>
      <c r="L3342" t="s">
        <v>9740</v>
      </c>
      <c r="M3342" t="s">
        <v>9741</v>
      </c>
      <c r="N3342">
        <v>3.1419999999999999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3.14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3012174</v>
      </c>
      <c r="B3343">
        <v>1</v>
      </c>
      <c r="C3343" t="s">
        <v>75</v>
      </c>
      <c r="D3343" t="s">
        <v>79</v>
      </c>
      <c r="E3343" t="s">
        <v>134</v>
      </c>
      <c r="F3343" t="s">
        <v>9742</v>
      </c>
      <c r="G3343" t="s">
        <v>2610</v>
      </c>
      <c r="H3343" t="s">
        <v>56</v>
      </c>
      <c r="I3343" t="s">
        <v>129</v>
      </c>
      <c r="J3343" t="s">
        <v>130</v>
      </c>
      <c r="K3343" t="s">
        <v>137</v>
      </c>
      <c r="L3343" t="s">
        <v>9743</v>
      </c>
      <c r="M3343" t="s">
        <v>9744</v>
      </c>
      <c r="N3343">
        <v>7.16</v>
      </c>
      <c r="O3343">
        <v>122</v>
      </c>
      <c r="P3343">
        <v>1340</v>
      </c>
      <c r="Q3343">
        <v>0</v>
      </c>
      <c r="R3343">
        <v>0</v>
      </c>
      <c r="S3343">
        <v>90</v>
      </c>
      <c r="T3343">
        <v>3334</v>
      </c>
      <c r="U3343">
        <v>873.55</v>
      </c>
      <c r="V3343">
        <v>9594.77</v>
      </c>
      <c r="W3343">
        <v>0</v>
      </c>
      <c r="X3343">
        <v>0</v>
      </c>
      <c r="Y3343">
        <v>644.42999999999995</v>
      </c>
      <c r="Z3343">
        <v>23872.37</v>
      </c>
    </row>
    <row r="3344" spans="1:26" x14ac:dyDescent="0.3">
      <c r="A3344">
        <v>3014294</v>
      </c>
      <c r="B3344">
        <v>1</v>
      </c>
      <c r="C3344" t="s">
        <v>106</v>
      </c>
      <c r="D3344" t="s">
        <v>120</v>
      </c>
      <c r="E3344" t="s">
        <v>126</v>
      </c>
      <c r="F3344" t="s">
        <v>7923</v>
      </c>
      <c r="G3344" t="s">
        <v>128</v>
      </c>
      <c r="H3344" t="s">
        <v>58</v>
      </c>
      <c r="I3344" t="s">
        <v>129</v>
      </c>
      <c r="J3344" t="s">
        <v>130</v>
      </c>
      <c r="K3344" t="s">
        <v>131</v>
      </c>
      <c r="L3344" t="s">
        <v>9745</v>
      </c>
      <c r="M3344" t="s">
        <v>9746</v>
      </c>
      <c r="N3344">
        <v>0.80500000000000005</v>
      </c>
      <c r="O3344">
        <v>46</v>
      </c>
      <c r="P3344">
        <v>64</v>
      </c>
      <c r="Q3344">
        <v>0</v>
      </c>
      <c r="R3344">
        <v>0</v>
      </c>
      <c r="S3344">
        <v>0</v>
      </c>
      <c r="T3344">
        <v>0</v>
      </c>
      <c r="U3344">
        <v>37.020000000000003</v>
      </c>
      <c r="V3344">
        <v>51.5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3019449</v>
      </c>
      <c r="B3345">
        <v>1</v>
      </c>
      <c r="C3345" t="s">
        <v>75</v>
      </c>
      <c r="D3345" t="s">
        <v>89</v>
      </c>
      <c r="E3345" t="s">
        <v>140</v>
      </c>
      <c r="F3345" t="s">
        <v>9747</v>
      </c>
      <c r="G3345" t="s">
        <v>142</v>
      </c>
      <c r="H3345" t="s">
        <v>61</v>
      </c>
      <c r="I3345" t="s">
        <v>129</v>
      </c>
      <c r="J3345" t="s">
        <v>130</v>
      </c>
      <c r="K3345" t="s">
        <v>131</v>
      </c>
      <c r="L3345" t="s">
        <v>9748</v>
      </c>
      <c r="M3345" t="s">
        <v>9749</v>
      </c>
      <c r="N3345">
        <v>3.585</v>
      </c>
      <c r="O3345">
        <v>0</v>
      </c>
      <c r="P3345">
        <v>37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132.65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3019499</v>
      </c>
      <c r="B3346">
        <v>1</v>
      </c>
      <c r="C3346" t="s">
        <v>106</v>
      </c>
      <c r="D3346" t="s">
        <v>115</v>
      </c>
      <c r="E3346" t="s">
        <v>126</v>
      </c>
      <c r="F3346" t="s">
        <v>9750</v>
      </c>
      <c r="G3346" t="s">
        <v>128</v>
      </c>
      <c r="H3346" t="s">
        <v>58</v>
      </c>
      <c r="I3346" t="s">
        <v>129</v>
      </c>
      <c r="J3346" t="s">
        <v>130</v>
      </c>
      <c r="K3346" t="s">
        <v>131</v>
      </c>
      <c r="L3346" t="s">
        <v>9751</v>
      </c>
      <c r="M3346" t="s">
        <v>9752</v>
      </c>
      <c r="N3346">
        <v>1.0429999999999999</v>
      </c>
      <c r="O3346">
        <v>18</v>
      </c>
      <c r="P3346">
        <v>24</v>
      </c>
      <c r="Q3346">
        <v>0</v>
      </c>
      <c r="R3346">
        <v>0</v>
      </c>
      <c r="S3346">
        <v>0</v>
      </c>
      <c r="T3346">
        <v>0</v>
      </c>
      <c r="U3346">
        <v>18.77</v>
      </c>
      <c r="V3346">
        <v>25.03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3019621</v>
      </c>
      <c r="B3347">
        <v>1</v>
      </c>
      <c r="C3347" t="s">
        <v>75</v>
      </c>
      <c r="D3347" t="s">
        <v>100</v>
      </c>
      <c r="E3347" t="s">
        <v>221</v>
      </c>
      <c r="F3347" t="s">
        <v>9753</v>
      </c>
      <c r="G3347" t="s">
        <v>128</v>
      </c>
      <c r="H3347" t="s">
        <v>58</v>
      </c>
      <c r="I3347" t="s">
        <v>129</v>
      </c>
      <c r="J3347" t="s">
        <v>130</v>
      </c>
      <c r="K3347" t="s">
        <v>131</v>
      </c>
      <c r="L3347" t="s">
        <v>9754</v>
      </c>
      <c r="M3347" t="s">
        <v>9755</v>
      </c>
      <c r="N3347">
        <v>0.22</v>
      </c>
      <c r="O3347">
        <v>2</v>
      </c>
      <c r="P3347">
        <v>616</v>
      </c>
      <c r="Q3347">
        <v>0</v>
      </c>
      <c r="R3347">
        <v>0</v>
      </c>
      <c r="S3347">
        <v>0</v>
      </c>
      <c r="T3347">
        <v>0</v>
      </c>
      <c r="U3347">
        <v>0.44</v>
      </c>
      <c r="V3347">
        <v>135.69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3014302</v>
      </c>
      <c r="B3348">
        <v>1</v>
      </c>
      <c r="C3348" t="s">
        <v>75</v>
      </c>
      <c r="D3348" t="s">
        <v>82</v>
      </c>
      <c r="E3348" t="s">
        <v>164</v>
      </c>
      <c r="F3348" t="s">
        <v>9756</v>
      </c>
      <c r="G3348" t="s">
        <v>185</v>
      </c>
      <c r="H3348" t="s">
        <v>61</v>
      </c>
      <c r="I3348" t="s">
        <v>129</v>
      </c>
      <c r="J3348" t="s">
        <v>130</v>
      </c>
      <c r="K3348" t="s">
        <v>131</v>
      </c>
      <c r="L3348" t="s">
        <v>9757</v>
      </c>
      <c r="M3348" t="s">
        <v>9758</v>
      </c>
      <c r="N3348">
        <v>2.4390000000000001</v>
      </c>
      <c r="O3348">
        <v>0</v>
      </c>
      <c r="P3348">
        <v>78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190.24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3017505</v>
      </c>
      <c r="B3349">
        <v>1</v>
      </c>
      <c r="C3349" t="s">
        <v>106</v>
      </c>
      <c r="D3349" t="s">
        <v>116</v>
      </c>
      <c r="E3349" t="s">
        <v>145</v>
      </c>
      <c r="F3349" t="s">
        <v>9759</v>
      </c>
      <c r="G3349" t="s">
        <v>147</v>
      </c>
      <c r="H3349" t="s">
        <v>61</v>
      </c>
      <c r="I3349" t="s">
        <v>129</v>
      </c>
      <c r="J3349" t="s">
        <v>130</v>
      </c>
      <c r="K3349" t="s">
        <v>131</v>
      </c>
      <c r="L3349" t="s">
        <v>9760</v>
      </c>
      <c r="M3349" t="s">
        <v>9761</v>
      </c>
      <c r="N3349">
        <v>1.9710000000000001</v>
      </c>
      <c r="O3349">
        <v>0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1.97</v>
      </c>
      <c r="Y3349">
        <v>0</v>
      </c>
      <c r="Z3349">
        <v>0</v>
      </c>
    </row>
    <row r="3350" spans="1:26" x14ac:dyDescent="0.3">
      <c r="A3350">
        <v>3012047</v>
      </c>
      <c r="B3350">
        <v>1</v>
      </c>
      <c r="C3350" t="s">
        <v>75</v>
      </c>
      <c r="D3350" t="s">
        <v>97</v>
      </c>
      <c r="E3350" t="s">
        <v>169</v>
      </c>
      <c r="F3350" t="s">
        <v>1400</v>
      </c>
      <c r="G3350" t="s">
        <v>192</v>
      </c>
      <c r="H3350" t="s">
        <v>61</v>
      </c>
      <c r="I3350" t="s">
        <v>129</v>
      </c>
      <c r="J3350" t="s">
        <v>130</v>
      </c>
      <c r="K3350" t="s">
        <v>137</v>
      </c>
      <c r="L3350" t="s">
        <v>9762</v>
      </c>
      <c r="M3350" t="s">
        <v>9763</v>
      </c>
      <c r="N3350">
        <v>7.734</v>
      </c>
      <c r="O3350">
        <v>0</v>
      </c>
      <c r="P3350">
        <v>547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4230.74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3014126</v>
      </c>
      <c r="B3351">
        <v>1</v>
      </c>
      <c r="C3351" t="s">
        <v>106</v>
      </c>
      <c r="D3351" t="s">
        <v>122</v>
      </c>
      <c r="E3351" t="s">
        <v>145</v>
      </c>
      <c r="F3351" t="s">
        <v>9764</v>
      </c>
      <c r="G3351" t="s">
        <v>256</v>
      </c>
      <c r="H3351" t="s">
        <v>61</v>
      </c>
      <c r="I3351" t="s">
        <v>129</v>
      </c>
      <c r="J3351" t="s">
        <v>130</v>
      </c>
      <c r="K3351" t="s">
        <v>131</v>
      </c>
      <c r="L3351" t="s">
        <v>9765</v>
      </c>
      <c r="M3351" t="s">
        <v>9766</v>
      </c>
      <c r="N3351">
        <v>1.472</v>
      </c>
      <c r="O3351">
        <v>0</v>
      </c>
      <c r="P3351">
        <v>2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2.94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3014210</v>
      </c>
      <c r="B3352">
        <v>1</v>
      </c>
      <c r="C3352" t="s">
        <v>106</v>
      </c>
      <c r="D3352" t="s">
        <v>117</v>
      </c>
      <c r="E3352" t="s">
        <v>221</v>
      </c>
      <c r="F3352" t="s">
        <v>7708</v>
      </c>
      <c r="G3352" t="s">
        <v>128</v>
      </c>
      <c r="H3352" t="s">
        <v>58</v>
      </c>
      <c r="I3352" t="s">
        <v>129</v>
      </c>
      <c r="J3352" t="s">
        <v>130</v>
      </c>
      <c r="K3352" t="s">
        <v>131</v>
      </c>
      <c r="L3352" t="s">
        <v>9767</v>
      </c>
      <c r="M3352" t="s">
        <v>9768</v>
      </c>
      <c r="N3352">
        <v>0.46</v>
      </c>
      <c r="O3352">
        <v>32</v>
      </c>
      <c r="P3352">
        <v>54</v>
      </c>
      <c r="Q3352">
        <v>0</v>
      </c>
      <c r="R3352">
        <v>0</v>
      </c>
      <c r="S3352">
        <v>0</v>
      </c>
      <c r="T3352">
        <v>0</v>
      </c>
      <c r="U3352">
        <v>14.73</v>
      </c>
      <c r="V3352">
        <v>24.86</v>
      </c>
      <c r="W3352">
        <v>0</v>
      </c>
      <c r="X3352">
        <v>0</v>
      </c>
      <c r="Y3352">
        <v>0</v>
      </c>
      <c r="Z3352">
        <v>0</v>
      </c>
    </row>
    <row r="3353" spans="1:26" x14ac:dyDescent="0.3">
      <c r="A3353">
        <v>3000192</v>
      </c>
      <c r="B3353">
        <v>1</v>
      </c>
      <c r="C3353" t="s">
        <v>75</v>
      </c>
      <c r="D3353" t="s">
        <v>85</v>
      </c>
      <c r="E3353" t="s">
        <v>126</v>
      </c>
      <c r="F3353" t="s">
        <v>3276</v>
      </c>
      <c r="G3353" t="s">
        <v>136</v>
      </c>
      <c r="H3353" t="s">
        <v>58</v>
      </c>
      <c r="I3353" t="s">
        <v>129</v>
      </c>
      <c r="J3353" t="s">
        <v>130</v>
      </c>
      <c r="K3353" t="s">
        <v>137</v>
      </c>
      <c r="L3353" t="s">
        <v>9769</v>
      </c>
      <c r="M3353" t="s">
        <v>9770</v>
      </c>
      <c r="N3353">
        <v>6.484</v>
      </c>
      <c r="O3353">
        <v>0</v>
      </c>
      <c r="P3353">
        <v>0</v>
      </c>
      <c r="Q3353">
        <v>5</v>
      </c>
      <c r="R3353">
        <v>142</v>
      </c>
      <c r="S3353">
        <v>8</v>
      </c>
      <c r="T3353">
        <v>37</v>
      </c>
      <c r="U3353">
        <v>0</v>
      </c>
      <c r="V3353">
        <v>0</v>
      </c>
      <c r="W3353">
        <v>32.42</v>
      </c>
      <c r="X3353">
        <v>920.79</v>
      </c>
      <c r="Y3353">
        <v>51.88</v>
      </c>
      <c r="Z3353">
        <v>239.92</v>
      </c>
    </row>
    <row r="3354" spans="1:26" x14ac:dyDescent="0.3">
      <c r="A3354">
        <v>3018994</v>
      </c>
      <c r="B3354">
        <v>1</v>
      </c>
      <c r="C3354" t="s">
        <v>75</v>
      </c>
      <c r="D3354" t="s">
        <v>102</v>
      </c>
      <c r="E3354" t="s">
        <v>140</v>
      </c>
      <c r="F3354" t="s">
        <v>9771</v>
      </c>
      <c r="G3354" t="s">
        <v>142</v>
      </c>
      <c r="H3354" t="s">
        <v>61</v>
      </c>
      <c r="I3354" t="s">
        <v>129</v>
      </c>
      <c r="J3354" t="s">
        <v>130</v>
      </c>
      <c r="K3354" t="s">
        <v>131</v>
      </c>
      <c r="L3354" t="s">
        <v>9772</v>
      </c>
      <c r="M3354" t="s">
        <v>9773</v>
      </c>
      <c r="N3354">
        <v>3.12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20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62.41</v>
      </c>
    </row>
    <row r="3355" spans="1:26" x14ac:dyDescent="0.3">
      <c r="A3355">
        <v>3013785</v>
      </c>
      <c r="B3355">
        <v>1</v>
      </c>
      <c r="C3355" t="s">
        <v>106</v>
      </c>
      <c r="D3355" t="s">
        <v>108</v>
      </c>
      <c r="E3355" t="s">
        <v>153</v>
      </c>
      <c r="F3355" t="s">
        <v>9774</v>
      </c>
      <c r="G3355" t="s">
        <v>746</v>
      </c>
      <c r="H3355" t="s">
        <v>58</v>
      </c>
      <c r="I3355" t="s">
        <v>129</v>
      </c>
      <c r="J3355" t="s">
        <v>130</v>
      </c>
      <c r="K3355" t="s">
        <v>131</v>
      </c>
      <c r="L3355" t="s">
        <v>9775</v>
      </c>
      <c r="M3355" t="s">
        <v>9513</v>
      </c>
      <c r="N3355">
        <v>0.752</v>
      </c>
      <c r="O3355">
        <v>6</v>
      </c>
      <c r="P3355">
        <v>249</v>
      </c>
      <c r="Q3355">
        <v>0</v>
      </c>
      <c r="R3355">
        <v>0</v>
      </c>
      <c r="S3355">
        <v>0</v>
      </c>
      <c r="T3355">
        <v>0</v>
      </c>
      <c r="U3355">
        <v>4.51</v>
      </c>
      <c r="V3355">
        <v>187.37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3001360</v>
      </c>
      <c r="B3356">
        <v>1</v>
      </c>
      <c r="C3356" t="s">
        <v>75</v>
      </c>
      <c r="D3356" t="s">
        <v>95</v>
      </c>
      <c r="E3356" t="s">
        <v>153</v>
      </c>
      <c r="F3356" t="s">
        <v>9776</v>
      </c>
      <c r="G3356" t="s">
        <v>136</v>
      </c>
      <c r="H3356" t="s">
        <v>58</v>
      </c>
      <c r="I3356" t="s">
        <v>129</v>
      </c>
      <c r="J3356" t="s">
        <v>130</v>
      </c>
      <c r="K3356" t="s">
        <v>137</v>
      </c>
      <c r="L3356" t="s">
        <v>9777</v>
      </c>
      <c r="M3356" t="s">
        <v>9778</v>
      </c>
      <c r="N3356">
        <v>3.03</v>
      </c>
      <c r="O3356">
        <v>0</v>
      </c>
      <c r="P3356">
        <v>495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1499.85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3014079</v>
      </c>
      <c r="B3357">
        <v>1</v>
      </c>
      <c r="C3357" t="s">
        <v>75</v>
      </c>
      <c r="D3357" t="s">
        <v>83</v>
      </c>
      <c r="E3357" t="s">
        <v>140</v>
      </c>
      <c r="F3357" t="s">
        <v>9779</v>
      </c>
      <c r="G3357" t="s">
        <v>256</v>
      </c>
      <c r="H3357" t="s">
        <v>61</v>
      </c>
      <c r="I3357" t="s">
        <v>129</v>
      </c>
      <c r="J3357" t="s">
        <v>130</v>
      </c>
      <c r="K3357" t="s">
        <v>131</v>
      </c>
      <c r="L3357" t="s">
        <v>9780</v>
      </c>
      <c r="M3357" t="s">
        <v>9781</v>
      </c>
      <c r="N3357">
        <v>7.8380000000000001</v>
      </c>
      <c r="O3357">
        <v>0</v>
      </c>
      <c r="P3357">
        <v>0</v>
      </c>
      <c r="Q3357">
        <v>0</v>
      </c>
      <c r="R3357">
        <v>22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172.44</v>
      </c>
      <c r="Y3357">
        <v>0</v>
      </c>
      <c r="Z3357">
        <v>0</v>
      </c>
    </row>
    <row r="3358" spans="1:26" x14ac:dyDescent="0.3">
      <c r="A3358">
        <v>3017764</v>
      </c>
      <c r="B3358">
        <v>1</v>
      </c>
      <c r="C3358" t="s">
        <v>75</v>
      </c>
      <c r="D3358" t="s">
        <v>79</v>
      </c>
      <c r="E3358" t="s">
        <v>145</v>
      </c>
      <c r="F3358" t="s">
        <v>9782</v>
      </c>
      <c r="G3358" t="s">
        <v>206</v>
      </c>
      <c r="H3358" t="s">
        <v>61</v>
      </c>
      <c r="I3358" t="s">
        <v>129</v>
      </c>
      <c r="J3358" t="s">
        <v>130</v>
      </c>
      <c r="K3358" t="s">
        <v>131</v>
      </c>
      <c r="L3358" t="s">
        <v>9783</v>
      </c>
      <c r="M3358" t="s">
        <v>9784</v>
      </c>
      <c r="N3358">
        <v>3.0710000000000002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3.07</v>
      </c>
    </row>
    <row r="3359" spans="1:26" x14ac:dyDescent="0.3">
      <c r="A3359">
        <v>3014015</v>
      </c>
      <c r="B3359">
        <v>1</v>
      </c>
      <c r="C3359" t="s">
        <v>106</v>
      </c>
      <c r="D3359" t="s">
        <v>108</v>
      </c>
      <c r="E3359" t="s">
        <v>145</v>
      </c>
      <c r="F3359" t="s">
        <v>9785</v>
      </c>
      <c r="G3359" t="s">
        <v>147</v>
      </c>
      <c r="H3359" t="s">
        <v>61</v>
      </c>
      <c r="I3359" t="s">
        <v>129</v>
      </c>
      <c r="J3359" t="s">
        <v>130</v>
      </c>
      <c r="K3359" t="s">
        <v>131</v>
      </c>
      <c r="L3359" t="s">
        <v>9786</v>
      </c>
      <c r="M3359" t="s">
        <v>9787</v>
      </c>
      <c r="N3359">
        <v>1.6339999999999999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1.63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3019443</v>
      </c>
      <c r="B3360">
        <v>1</v>
      </c>
      <c r="C3360" t="s">
        <v>106</v>
      </c>
      <c r="D3360" t="s">
        <v>116</v>
      </c>
      <c r="E3360" t="s">
        <v>140</v>
      </c>
      <c r="F3360" t="s">
        <v>9788</v>
      </c>
      <c r="G3360" t="s">
        <v>166</v>
      </c>
      <c r="H3360" t="s">
        <v>61</v>
      </c>
      <c r="I3360" t="s">
        <v>129</v>
      </c>
      <c r="J3360" t="s">
        <v>130</v>
      </c>
      <c r="K3360" t="s">
        <v>131</v>
      </c>
      <c r="L3360" t="s">
        <v>9789</v>
      </c>
      <c r="M3360" t="s">
        <v>9790</v>
      </c>
      <c r="N3360">
        <v>5.1820000000000004</v>
      </c>
      <c r="O3360">
        <v>0</v>
      </c>
      <c r="P3360">
        <v>0</v>
      </c>
      <c r="Q3360">
        <v>0</v>
      </c>
      <c r="R3360">
        <v>62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321.27</v>
      </c>
      <c r="Y3360">
        <v>0</v>
      </c>
      <c r="Z3360">
        <v>0</v>
      </c>
    </row>
    <row r="3361" spans="1:26" x14ac:dyDescent="0.3">
      <c r="A3361">
        <v>3010853</v>
      </c>
      <c r="B3361">
        <v>1</v>
      </c>
      <c r="C3361" t="s">
        <v>75</v>
      </c>
      <c r="D3361" t="s">
        <v>79</v>
      </c>
      <c r="E3361" t="s">
        <v>145</v>
      </c>
      <c r="F3361" t="s">
        <v>9791</v>
      </c>
      <c r="G3361" t="s">
        <v>206</v>
      </c>
      <c r="H3361" t="s">
        <v>61</v>
      </c>
      <c r="I3361" t="s">
        <v>129</v>
      </c>
      <c r="J3361" t="s">
        <v>130</v>
      </c>
      <c r="K3361" t="s">
        <v>131</v>
      </c>
      <c r="L3361" t="s">
        <v>9792</v>
      </c>
      <c r="M3361" t="s">
        <v>9793</v>
      </c>
      <c r="N3361">
        <v>1.86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1.86</v>
      </c>
    </row>
    <row r="3362" spans="1:26" x14ac:dyDescent="0.3">
      <c r="A3362">
        <v>3011398</v>
      </c>
      <c r="B3362">
        <v>1</v>
      </c>
      <c r="C3362" t="s">
        <v>75</v>
      </c>
      <c r="D3362" t="s">
        <v>85</v>
      </c>
      <c r="E3362" t="s">
        <v>126</v>
      </c>
      <c r="F3362" t="s">
        <v>9794</v>
      </c>
      <c r="G3362" t="s">
        <v>192</v>
      </c>
      <c r="H3362" t="s">
        <v>58</v>
      </c>
      <c r="I3362" t="s">
        <v>129</v>
      </c>
      <c r="J3362" t="s">
        <v>130</v>
      </c>
      <c r="K3362" t="s">
        <v>137</v>
      </c>
      <c r="L3362" t="s">
        <v>9795</v>
      </c>
      <c r="M3362" t="s">
        <v>9796</v>
      </c>
      <c r="N3362">
        <v>5.3140000000000001</v>
      </c>
      <c r="O3362">
        <v>0</v>
      </c>
      <c r="P3362">
        <v>0</v>
      </c>
      <c r="Q3362">
        <v>13</v>
      </c>
      <c r="R3362">
        <v>2178</v>
      </c>
      <c r="S3362">
        <v>0</v>
      </c>
      <c r="T3362">
        <v>0</v>
      </c>
      <c r="U3362">
        <v>0</v>
      </c>
      <c r="V3362">
        <v>0</v>
      </c>
      <c r="W3362">
        <v>69.08</v>
      </c>
      <c r="X3362">
        <v>11573.05</v>
      </c>
      <c r="Y3362">
        <v>0</v>
      </c>
      <c r="Z3362">
        <v>0</v>
      </c>
    </row>
    <row r="3363" spans="1:26" x14ac:dyDescent="0.3">
      <c r="A3363">
        <v>3014234</v>
      </c>
      <c r="B3363">
        <v>1</v>
      </c>
      <c r="C3363" t="s">
        <v>75</v>
      </c>
      <c r="D3363" t="s">
        <v>103</v>
      </c>
      <c r="E3363" t="s">
        <v>126</v>
      </c>
      <c r="F3363" t="s">
        <v>9797</v>
      </c>
      <c r="G3363" t="s">
        <v>128</v>
      </c>
      <c r="H3363" t="s">
        <v>58</v>
      </c>
      <c r="I3363" t="s">
        <v>129</v>
      </c>
      <c r="J3363" t="s">
        <v>130</v>
      </c>
      <c r="K3363" t="s">
        <v>131</v>
      </c>
      <c r="L3363" t="s">
        <v>9798</v>
      </c>
      <c r="M3363" t="s">
        <v>9799</v>
      </c>
      <c r="N3363">
        <v>0.81799999999999995</v>
      </c>
      <c r="O3363">
        <v>65</v>
      </c>
      <c r="P3363">
        <v>3241</v>
      </c>
      <c r="Q3363">
        <v>0</v>
      </c>
      <c r="R3363">
        <v>0</v>
      </c>
      <c r="S3363">
        <v>0</v>
      </c>
      <c r="T3363">
        <v>0</v>
      </c>
      <c r="U3363">
        <v>53.17</v>
      </c>
      <c r="V3363">
        <v>2651.32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3013825</v>
      </c>
      <c r="B3364">
        <v>1</v>
      </c>
      <c r="C3364" t="s">
        <v>75</v>
      </c>
      <c r="D3364" t="s">
        <v>74</v>
      </c>
      <c r="E3364" t="s">
        <v>164</v>
      </c>
      <c r="F3364" t="s">
        <v>9800</v>
      </c>
      <c r="G3364" t="s">
        <v>142</v>
      </c>
      <c r="H3364" t="s">
        <v>61</v>
      </c>
      <c r="I3364" t="s">
        <v>129</v>
      </c>
      <c r="J3364" t="s">
        <v>130</v>
      </c>
      <c r="K3364" t="s">
        <v>131</v>
      </c>
      <c r="L3364" t="s">
        <v>9801</v>
      </c>
      <c r="M3364" t="s">
        <v>9802</v>
      </c>
      <c r="N3364">
        <v>4.907</v>
      </c>
      <c r="O3364">
        <v>0</v>
      </c>
      <c r="P3364">
        <v>19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93.24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3019533</v>
      </c>
      <c r="B3365">
        <v>1</v>
      </c>
      <c r="C3365" t="s">
        <v>75</v>
      </c>
      <c r="D3365" t="s">
        <v>97</v>
      </c>
      <c r="E3365" t="s">
        <v>140</v>
      </c>
      <c r="F3365" t="s">
        <v>9803</v>
      </c>
      <c r="G3365" t="s">
        <v>161</v>
      </c>
      <c r="H3365" t="s">
        <v>61</v>
      </c>
      <c r="I3365" t="s">
        <v>129</v>
      </c>
      <c r="J3365" t="s">
        <v>130</v>
      </c>
      <c r="K3365" t="s">
        <v>131</v>
      </c>
      <c r="L3365" t="s">
        <v>9804</v>
      </c>
      <c r="M3365" t="s">
        <v>9805</v>
      </c>
      <c r="N3365">
        <v>1.0429999999999999</v>
      </c>
      <c r="O3365">
        <v>0</v>
      </c>
      <c r="P3365">
        <v>77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80.28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3016474</v>
      </c>
      <c r="B3366">
        <v>1</v>
      </c>
      <c r="C3366" t="s">
        <v>75</v>
      </c>
      <c r="D3366" t="s">
        <v>82</v>
      </c>
      <c r="E3366" t="s">
        <v>145</v>
      </c>
      <c r="F3366" t="s">
        <v>5593</v>
      </c>
      <c r="G3366" t="s">
        <v>206</v>
      </c>
      <c r="H3366" t="s">
        <v>61</v>
      </c>
      <c r="I3366" t="s">
        <v>129</v>
      </c>
      <c r="J3366" t="s">
        <v>130</v>
      </c>
      <c r="K3366" t="s">
        <v>131</v>
      </c>
      <c r="L3366" t="s">
        <v>9806</v>
      </c>
      <c r="M3366" t="s">
        <v>9807</v>
      </c>
      <c r="N3366">
        <v>3.145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3.14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3016569</v>
      </c>
      <c r="B3367">
        <v>1</v>
      </c>
      <c r="C3367" t="s">
        <v>75</v>
      </c>
      <c r="D3367" t="s">
        <v>97</v>
      </c>
      <c r="E3367" t="s">
        <v>145</v>
      </c>
      <c r="F3367" t="s">
        <v>9808</v>
      </c>
      <c r="G3367" t="s">
        <v>206</v>
      </c>
      <c r="H3367" t="s">
        <v>61</v>
      </c>
      <c r="I3367" t="s">
        <v>129</v>
      </c>
      <c r="J3367" t="s">
        <v>130</v>
      </c>
      <c r="K3367" t="s">
        <v>131</v>
      </c>
      <c r="L3367" t="s">
        <v>9809</v>
      </c>
      <c r="M3367" t="s">
        <v>9810</v>
      </c>
      <c r="N3367">
        <v>5.1989999999999998</v>
      </c>
      <c r="O3367">
        <v>0</v>
      </c>
      <c r="P3367">
        <v>13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67.59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3014550</v>
      </c>
      <c r="B3368">
        <v>1</v>
      </c>
      <c r="C3368" t="s">
        <v>75</v>
      </c>
      <c r="D3368" t="s">
        <v>100</v>
      </c>
      <c r="E3368" t="s">
        <v>145</v>
      </c>
      <c r="F3368" t="s">
        <v>3493</v>
      </c>
      <c r="G3368" t="s">
        <v>206</v>
      </c>
      <c r="H3368" t="s">
        <v>61</v>
      </c>
      <c r="I3368" t="s">
        <v>129</v>
      </c>
      <c r="J3368" t="s">
        <v>130</v>
      </c>
      <c r="K3368" t="s">
        <v>131</v>
      </c>
      <c r="L3368" t="s">
        <v>9811</v>
      </c>
      <c r="M3368" t="s">
        <v>9812</v>
      </c>
      <c r="N3368">
        <v>3.0089999999999999</v>
      </c>
      <c r="O3368">
        <v>0</v>
      </c>
      <c r="P3368">
        <v>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21.06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3015785</v>
      </c>
      <c r="B3369">
        <v>1</v>
      </c>
      <c r="C3369" t="s">
        <v>75</v>
      </c>
      <c r="D3369" t="s">
        <v>81</v>
      </c>
      <c r="E3369" t="s">
        <v>164</v>
      </c>
      <c r="F3369" t="s">
        <v>9813</v>
      </c>
      <c r="G3369" t="s">
        <v>161</v>
      </c>
      <c r="H3369" t="s">
        <v>61</v>
      </c>
      <c r="I3369" t="s">
        <v>129</v>
      </c>
      <c r="J3369" t="s">
        <v>130</v>
      </c>
      <c r="K3369" t="s">
        <v>131</v>
      </c>
      <c r="L3369" t="s">
        <v>9814</v>
      </c>
      <c r="M3369" t="s">
        <v>9815</v>
      </c>
      <c r="N3369">
        <v>0.29699999999999999</v>
      </c>
      <c r="O3369">
        <v>0</v>
      </c>
      <c r="P3369">
        <v>34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10.1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3016895</v>
      </c>
      <c r="B3370">
        <v>1</v>
      </c>
      <c r="C3370" t="s">
        <v>75</v>
      </c>
      <c r="D3370" t="s">
        <v>104</v>
      </c>
      <c r="E3370" t="s">
        <v>153</v>
      </c>
      <c r="F3370" t="s">
        <v>9816</v>
      </c>
      <c r="G3370" t="s">
        <v>192</v>
      </c>
      <c r="H3370" t="s">
        <v>58</v>
      </c>
      <c r="I3370" t="s">
        <v>129</v>
      </c>
      <c r="J3370" t="s">
        <v>130</v>
      </c>
      <c r="K3370" t="s">
        <v>137</v>
      </c>
      <c r="L3370" t="s">
        <v>9817</v>
      </c>
      <c r="M3370" t="s">
        <v>9818</v>
      </c>
      <c r="N3370">
        <v>5.1280000000000001</v>
      </c>
      <c r="O3370">
        <v>0</v>
      </c>
      <c r="P3370">
        <v>539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2764.17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3014076</v>
      </c>
      <c r="B3371">
        <v>1</v>
      </c>
      <c r="C3371" t="s">
        <v>106</v>
      </c>
      <c r="D3371" t="s">
        <v>107</v>
      </c>
      <c r="E3371" t="s">
        <v>140</v>
      </c>
      <c r="F3371" t="s">
        <v>9819</v>
      </c>
      <c r="G3371" t="s">
        <v>378</v>
      </c>
      <c r="H3371" t="s">
        <v>61</v>
      </c>
      <c r="I3371" t="s">
        <v>129</v>
      </c>
      <c r="J3371" t="s">
        <v>59</v>
      </c>
      <c r="K3371" t="s">
        <v>131</v>
      </c>
      <c r="L3371" t="s">
        <v>9820</v>
      </c>
      <c r="M3371" t="s">
        <v>9821</v>
      </c>
      <c r="N3371">
        <v>1.643</v>
      </c>
      <c r="O3371">
        <v>0</v>
      </c>
      <c r="P3371">
        <v>150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246.39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3013980</v>
      </c>
      <c r="B3372">
        <v>1</v>
      </c>
      <c r="C3372" t="s">
        <v>75</v>
      </c>
      <c r="D3372" t="s">
        <v>86</v>
      </c>
      <c r="E3372" t="s">
        <v>145</v>
      </c>
      <c r="F3372" t="s">
        <v>9822</v>
      </c>
      <c r="G3372" t="s">
        <v>206</v>
      </c>
      <c r="H3372" t="s">
        <v>61</v>
      </c>
      <c r="I3372" t="s">
        <v>129</v>
      </c>
      <c r="J3372" t="s">
        <v>130</v>
      </c>
      <c r="K3372" t="s">
        <v>131</v>
      </c>
      <c r="L3372" t="s">
        <v>9823</v>
      </c>
      <c r="M3372" t="s">
        <v>9824</v>
      </c>
      <c r="N3372">
        <v>3.746</v>
      </c>
      <c r="O3372">
        <v>0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3.75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3014151</v>
      </c>
      <c r="B3373">
        <v>1</v>
      </c>
      <c r="C3373" t="s">
        <v>106</v>
      </c>
      <c r="D3373" t="s">
        <v>115</v>
      </c>
      <c r="E3373" t="s">
        <v>140</v>
      </c>
      <c r="F3373" t="s">
        <v>9825</v>
      </c>
      <c r="G3373" t="s">
        <v>142</v>
      </c>
      <c r="H3373" t="s">
        <v>61</v>
      </c>
      <c r="I3373" t="s">
        <v>129</v>
      </c>
      <c r="J3373" t="s">
        <v>130</v>
      </c>
      <c r="K3373" t="s">
        <v>131</v>
      </c>
      <c r="L3373" t="s">
        <v>9826</v>
      </c>
      <c r="M3373" t="s">
        <v>9827</v>
      </c>
      <c r="N3373">
        <v>0.77600000000000002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20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15.52</v>
      </c>
    </row>
    <row r="3374" spans="1:26" x14ac:dyDescent="0.3">
      <c r="A3374">
        <v>3016541</v>
      </c>
      <c r="B3374">
        <v>1</v>
      </c>
      <c r="C3374" t="s">
        <v>75</v>
      </c>
      <c r="D3374" t="s">
        <v>95</v>
      </c>
      <c r="E3374" t="s">
        <v>140</v>
      </c>
      <c r="F3374" t="s">
        <v>9828</v>
      </c>
      <c r="G3374" t="s">
        <v>142</v>
      </c>
      <c r="H3374" t="s">
        <v>61</v>
      </c>
      <c r="I3374" t="s">
        <v>129</v>
      </c>
      <c r="J3374" t="s">
        <v>130</v>
      </c>
      <c r="K3374" t="s">
        <v>131</v>
      </c>
      <c r="L3374" t="s">
        <v>9829</v>
      </c>
      <c r="M3374" t="s">
        <v>9830</v>
      </c>
      <c r="N3374">
        <v>0.85499999999999998</v>
      </c>
      <c r="O3374">
        <v>0</v>
      </c>
      <c r="P3374">
        <v>127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108.59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3014502</v>
      </c>
      <c r="B3375">
        <v>1</v>
      </c>
      <c r="C3375" t="s">
        <v>75</v>
      </c>
      <c r="D3375" t="s">
        <v>83</v>
      </c>
      <c r="E3375" t="s">
        <v>145</v>
      </c>
      <c r="F3375" t="s">
        <v>9831</v>
      </c>
      <c r="G3375" t="s">
        <v>206</v>
      </c>
      <c r="H3375" t="s">
        <v>61</v>
      </c>
      <c r="I3375" t="s">
        <v>129</v>
      </c>
      <c r="J3375" t="s">
        <v>130</v>
      </c>
      <c r="K3375" t="s">
        <v>131</v>
      </c>
      <c r="L3375" t="s">
        <v>9832</v>
      </c>
      <c r="M3375" t="s">
        <v>9833</v>
      </c>
      <c r="N3375">
        <v>3.673</v>
      </c>
      <c r="O3375">
        <v>0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3.67</v>
      </c>
      <c r="Y3375">
        <v>0</v>
      </c>
      <c r="Z3375">
        <v>0</v>
      </c>
    </row>
    <row r="3376" spans="1:26" x14ac:dyDescent="0.3">
      <c r="A3376">
        <v>3019417</v>
      </c>
      <c r="B3376">
        <v>1</v>
      </c>
      <c r="C3376" t="s">
        <v>106</v>
      </c>
      <c r="D3376" t="s">
        <v>116</v>
      </c>
      <c r="E3376" t="s">
        <v>140</v>
      </c>
      <c r="F3376" t="s">
        <v>9834</v>
      </c>
      <c r="G3376" t="s">
        <v>142</v>
      </c>
      <c r="H3376" t="s">
        <v>61</v>
      </c>
      <c r="I3376" t="s">
        <v>129</v>
      </c>
      <c r="J3376" t="s">
        <v>130</v>
      </c>
      <c r="K3376" t="s">
        <v>131</v>
      </c>
      <c r="L3376" t="s">
        <v>9835</v>
      </c>
      <c r="M3376" t="s">
        <v>9300</v>
      </c>
      <c r="N3376">
        <v>3.7679999999999998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14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52.75</v>
      </c>
    </row>
    <row r="3377" spans="1:26" x14ac:dyDescent="0.3">
      <c r="A3377">
        <v>3013797</v>
      </c>
      <c r="B3377">
        <v>1</v>
      </c>
      <c r="C3377" t="s">
        <v>106</v>
      </c>
      <c r="D3377" t="s">
        <v>122</v>
      </c>
      <c r="E3377" t="s">
        <v>169</v>
      </c>
      <c r="F3377" t="s">
        <v>2277</v>
      </c>
      <c r="G3377" t="s">
        <v>161</v>
      </c>
      <c r="H3377" t="s">
        <v>61</v>
      </c>
      <c r="I3377" t="s">
        <v>129</v>
      </c>
      <c r="J3377" t="s">
        <v>130</v>
      </c>
      <c r="K3377" t="s">
        <v>131</v>
      </c>
      <c r="L3377" t="s">
        <v>9836</v>
      </c>
      <c r="M3377" t="s">
        <v>9837</v>
      </c>
      <c r="N3377">
        <v>1.496</v>
      </c>
      <c r="O3377">
        <v>0</v>
      </c>
      <c r="P3377">
        <v>116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173.51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3015505</v>
      </c>
      <c r="B3378">
        <v>1</v>
      </c>
      <c r="C3378" t="s">
        <v>75</v>
      </c>
      <c r="D3378" t="s">
        <v>84</v>
      </c>
      <c r="E3378" t="s">
        <v>140</v>
      </c>
      <c r="F3378" t="s">
        <v>9838</v>
      </c>
      <c r="G3378" t="s">
        <v>181</v>
      </c>
      <c r="H3378" t="s">
        <v>61</v>
      </c>
      <c r="I3378" t="s">
        <v>129</v>
      </c>
      <c r="J3378" t="s">
        <v>130</v>
      </c>
      <c r="K3378" t="s">
        <v>137</v>
      </c>
      <c r="L3378" t="s">
        <v>9839</v>
      </c>
      <c r="M3378" t="s">
        <v>9840</v>
      </c>
      <c r="N3378">
        <v>0.83199999999999996</v>
      </c>
      <c r="O3378">
        <v>0</v>
      </c>
      <c r="P3378">
        <v>74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61.58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3017261</v>
      </c>
      <c r="B3379">
        <v>1</v>
      </c>
      <c r="C3379" t="s">
        <v>106</v>
      </c>
      <c r="D3379" t="s">
        <v>107</v>
      </c>
      <c r="E3379" t="s">
        <v>126</v>
      </c>
      <c r="F3379" t="s">
        <v>9841</v>
      </c>
      <c r="G3379" t="s">
        <v>161</v>
      </c>
      <c r="H3379" t="s">
        <v>58</v>
      </c>
      <c r="I3379" t="s">
        <v>129</v>
      </c>
      <c r="J3379" t="s">
        <v>130</v>
      </c>
      <c r="K3379" t="s">
        <v>131</v>
      </c>
      <c r="L3379" t="s">
        <v>9842</v>
      </c>
      <c r="M3379" t="s">
        <v>9843</v>
      </c>
      <c r="N3379">
        <v>0.73099999999999998</v>
      </c>
      <c r="O3379">
        <v>70</v>
      </c>
      <c r="P3379">
        <v>1</v>
      </c>
      <c r="Q3379">
        <v>79</v>
      </c>
      <c r="R3379">
        <v>110</v>
      </c>
      <c r="S3379">
        <v>55</v>
      </c>
      <c r="T3379">
        <v>0</v>
      </c>
      <c r="U3379">
        <v>51.16</v>
      </c>
      <c r="V3379">
        <v>0.73</v>
      </c>
      <c r="W3379">
        <v>57.74</v>
      </c>
      <c r="X3379">
        <v>80.39</v>
      </c>
      <c r="Y3379">
        <v>40.200000000000003</v>
      </c>
      <c r="Z3379">
        <v>0</v>
      </c>
    </row>
    <row r="3380" spans="1:26" x14ac:dyDescent="0.3">
      <c r="A3380">
        <v>3014444</v>
      </c>
      <c r="B3380">
        <v>1</v>
      </c>
      <c r="C3380" t="s">
        <v>106</v>
      </c>
      <c r="D3380" t="s">
        <v>122</v>
      </c>
      <c r="E3380" t="s">
        <v>140</v>
      </c>
      <c r="F3380" t="s">
        <v>9844</v>
      </c>
      <c r="G3380" t="s">
        <v>142</v>
      </c>
      <c r="H3380" t="s">
        <v>61</v>
      </c>
      <c r="I3380" t="s">
        <v>129</v>
      </c>
      <c r="J3380" t="s">
        <v>130</v>
      </c>
      <c r="K3380" t="s">
        <v>131</v>
      </c>
      <c r="L3380" t="s">
        <v>8299</v>
      </c>
      <c r="M3380" t="s">
        <v>9845</v>
      </c>
      <c r="N3380">
        <v>4.0270000000000001</v>
      </c>
      <c r="O3380">
        <v>0</v>
      </c>
      <c r="P3380">
        <v>14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56.38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3019014</v>
      </c>
      <c r="B3381">
        <v>1</v>
      </c>
      <c r="C3381" t="s">
        <v>75</v>
      </c>
      <c r="D3381" t="s">
        <v>95</v>
      </c>
      <c r="E3381" t="s">
        <v>145</v>
      </c>
      <c r="F3381" t="s">
        <v>9846</v>
      </c>
      <c r="G3381" t="s">
        <v>206</v>
      </c>
      <c r="H3381" t="s">
        <v>61</v>
      </c>
      <c r="I3381" t="s">
        <v>129</v>
      </c>
      <c r="J3381" t="s">
        <v>130</v>
      </c>
      <c r="K3381" t="s">
        <v>131</v>
      </c>
      <c r="L3381" t="s">
        <v>9847</v>
      </c>
      <c r="M3381" t="s">
        <v>9848</v>
      </c>
      <c r="N3381">
        <v>1.492</v>
      </c>
      <c r="O3381">
        <v>0</v>
      </c>
      <c r="P3381">
        <v>12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17.899999999999999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3013768</v>
      </c>
      <c r="B3382">
        <v>1</v>
      </c>
      <c r="C3382" t="s">
        <v>75</v>
      </c>
      <c r="D3382" t="s">
        <v>96</v>
      </c>
      <c r="E3382" t="s">
        <v>169</v>
      </c>
      <c r="F3382" t="s">
        <v>9849</v>
      </c>
      <c r="G3382" t="s">
        <v>171</v>
      </c>
      <c r="H3382" t="s">
        <v>61</v>
      </c>
      <c r="I3382" t="s">
        <v>129</v>
      </c>
      <c r="J3382" t="s">
        <v>130</v>
      </c>
      <c r="K3382" t="s">
        <v>131</v>
      </c>
      <c r="L3382" t="s">
        <v>9850</v>
      </c>
      <c r="M3382" t="s">
        <v>9851</v>
      </c>
      <c r="N3382">
        <v>3.71</v>
      </c>
      <c r="O3382">
        <v>0</v>
      </c>
      <c r="P3382">
        <v>136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504.61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3019461</v>
      </c>
      <c r="B3383">
        <v>1</v>
      </c>
      <c r="C3383" t="s">
        <v>75</v>
      </c>
      <c r="D3383" t="s">
        <v>86</v>
      </c>
      <c r="E3383" t="s">
        <v>140</v>
      </c>
      <c r="F3383" t="s">
        <v>9852</v>
      </c>
      <c r="G3383" t="s">
        <v>161</v>
      </c>
      <c r="H3383" t="s">
        <v>61</v>
      </c>
      <c r="I3383" t="s">
        <v>129</v>
      </c>
      <c r="J3383" t="s">
        <v>130</v>
      </c>
      <c r="K3383" t="s">
        <v>131</v>
      </c>
      <c r="L3383" t="s">
        <v>9853</v>
      </c>
      <c r="M3383" t="s">
        <v>9854</v>
      </c>
      <c r="N3383">
        <v>3.2149999999999999</v>
      </c>
      <c r="O3383">
        <v>0</v>
      </c>
      <c r="P3383">
        <v>38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122.17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3019110</v>
      </c>
      <c r="B3384">
        <v>1</v>
      </c>
      <c r="C3384" t="s">
        <v>75</v>
      </c>
      <c r="D3384" t="s">
        <v>96</v>
      </c>
      <c r="E3384" t="s">
        <v>126</v>
      </c>
      <c r="F3384" t="s">
        <v>9855</v>
      </c>
      <c r="G3384" t="s">
        <v>128</v>
      </c>
      <c r="H3384" t="s">
        <v>58</v>
      </c>
      <c r="I3384" t="s">
        <v>129</v>
      </c>
      <c r="J3384" t="s">
        <v>130</v>
      </c>
      <c r="K3384" t="s">
        <v>131</v>
      </c>
      <c r="L3384" t="s">
        <v>9856</v>
      </c>
      <c r="M3384" t="s">
        <v>9857</v>
      </c>
      <c r="N3384">
        <v>0.98099999999999998</v>
      </c>
      <c r="O3384">
        <v>28</v>
      </c>
      <c r="P3384">
        <v>184</v>
      </c>
      <c r="Q3384">
        <v>0</v>
      </c>
      <c r="R3384">
        <v>0</v>
      </c>
      <c r="S3384">
        <v>0</v>
      </c>
      <c r="T3384">
        <v>0</v>
      </c>
      <c r="U3384">
        <v>27.46</v>
      </c>
      <c r="V3384">
        <v>180.42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3016931</v>
      </c>
      <c r="B3385">
        <v>1</v>
      </c>
      <c r="C3385" t="s">
        <v>106</v>
      </c>
      <c r="D3385" t="s">
        <v>120</v>
      </c>
      <c r="E3385" t="s">
        <v>169</v>
      </c>
      <c r="F3385" t="s">
        <v>9858</v>
      </c>
      <c r="G3385" t="s">
        <v>192</v>
      </c>
      <c r="H3385" t="s">
        <v>61</v>
      </c>
      <c r="I3385" t="s">
        <v>129</v>
      </c>
      <c r="J3385" t="s">
        <v>130</v>
      </c>
      <c r="K3385" t="s">
        <v>137</v>
      </c>
      <c r="L3385" t="s">
        <v>9859</v>
      </c>
      <c r="M3385" t="s">
        <v>9860</v>
      </c>
      <c r="N3385">
        <v>6.6680000000000001</v>
      </c>
      <c r="O3385">
        <v>0</v>
      </c>
      <c r="P3385">
        <v>177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1180.3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3016938</v>
      </c>
      <c r="B3386">
        <v>1</v>
      </c>
      <c r="C3386" t="s">
        <v>75</v>
      </c>
      <c r="D3386" t="s">
        <v>81</v>
      </c>
      <c r="E3386" t="s">
        <v>145</v>
      </c>
      <c r="F3386" t="s">
        <v>9861</v>
      </c>
      <c r="G3386" t="s">
        <v>256</v>
      </c>
      <c r="H3386" t="s">
        <v>61</v>
      </c>
      <c r="I3386" t="s">
        <v>129</v>
      </c>
      <c r="J3386" t="s">
        <v>130</v>
      </c>
      <c r="K3386" t="s">
        <v>131</v>
      </c>
      <c r="L3386" t="s">
        <v>9862</v>
      </c>
      <c r="M3386" t="s">
        <v>9863</v>
      </c>
      <c r="N3386">
        <v>1.4750000000000001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1.48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3014291</v>
      </c>
      <c r="B3387">
        <v>1</v>
      </c>
      <c r="C3387" t="s">
        <v>106</v>
      </c>
      <c r="D3387" t="s">
        <v>115</v>
      </c>
      <c r="E3387" t="s">
        <v>126</v>
      </c>
      <c r="F3387" t="s">
        <v>9864</v>
      </c>
      <c r="G3387" t="s">
        <v>128</v>
      </c>
      <c r="H3387" t="s">
        <v>58</v>
      </c>
      <c r="I3387" t="s">
        <v>129</v>
      </c>
      <c r="J3387" t="s">
        <v>130</v>
      </c>
      <c r="K3387" t="s">
        <v>131</v>
      </c>
      <c r="L3387" t="s">
        <v>9865</v>
      </c>
      <c r="M3387" t="s">
        <v>9866</v>
      </c>
      <c r="N3387">
        <v>0.40400000000000003</v>
      </c>
      <c r="O3387">
        <v>4</v>
      </c>
      <c r="P3387">
        <v>1327</v>
      </c>
      <c r="Q3387">
        <v>0</v>
      </c>
      <c r="R3387">
        <v>0</v>
      </c>
      <c r="S3387">
        <v>0</v>
      </c>
      <c r="T3387">
        <v>0</v>
      </c>
      <c r="U3387">
        <v>1.62</v>
      </c>
      <c r="V3387">
        <v>536.70000000000005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3019451</v>
      </c>
      <c r="B3388">
        <v>1</v>
      </c>
      <c r="C3388" t="s">
        <v>75</v>
      </c>
      <c r="D3388" t="s">
        <v>82</v>
      </c>
      <c r="E3388" t="s">
        <v>140</v>
      </c>
      <c r="F3388" t="s">
        <v>9867</v>
      </c>
      <c r="G3388" t="s">
        <v>142</v>
      </c>
      <c r="H3388" t="s">
        <v>61</v>
      </c>
      <c r="I3388" t="s">
        <v>129</v>
      </c>
      <c r="J3388" t="s">
        <v>130</v>
      </c>
      <c r="K3388" t="s">
        <v>131</v>
      </c>
      <c r="L3388" t="s">
        <v>9868</v>
      </c>
      <c r="M3388" t="s">
        <v>9869</v>
      </c>
      <c r="N3388">
        <v>1.036</v>
      </c>
      <c r="O3388">
        <v>0</v>
      </c>
      <c r="P3388">
        <v>19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19.690000000000001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3019385</v>
      </c>
      <c r="B3389">
        <v>1</v>
      </c>
      <c r="C3389" t="s">
        <v>75</v>
      </c>
      <c r="D3389" t="s">
        <v>104</v>
      </c>
      <c r="E3389" t="s">
        <v>126</v>
      </c>
      <c r="F3389" t="s">
        <v>7411</v>
      </c>
      <c r="G3389" t="s">
        <v>128</v>
      </c>
      <c r="H3389" t="s">
        <v>58</v>
      </c>
      <c r="I3389" t="s">
        <v>129</v>
      </c>
      <c r="J3389" t="s">
        <v>130</v>
      </c>
      <c r="K3389" t="s">
        <v>131</v>
      </c>
      <c r="L3389" t="s">
        <v>9870</v>
      </c>
      <c r="M3389" t="s">
        <v>9871</v>
      </c>
      <c r="N3389">
        <v>0.89400000000000002</v>
      </c>
      <c r="O3389">
        <v>3</v>
      </c>
      <c r="P3389">
        <v>131</v>
      </c>
      <c r="Q3389">
        <v>0</v>
      </c>
      <c r="R3389">
        <v>0</v>
      </c>
      <c r="S3389">
        <v>0</v>
      </c>
      <c r="T3389">
        <v>0</v>
      </c>
      <c r="U3389">
        <v>2.68</v>
      </c>
      <c r="V3389">
        <v>117.09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3017220</v>
      </c>
      <c r="B3390">
        <v>1</v>
      </c>
      <c r="C3390" t="s">
        <v>75</v>
      </c>
      <c r="D3390" t="s">
        <v>94</v>
      </c>
      <c r="E3390" t="s">
        <v>169</v>
      </c>
      <c r="F3390" t="s">
        <v>9872</v>
      </c>
      <c r="G3390" t="s">
        <v>136</v>
      </c>
      <c r="H3390" t="s">
        <v>61</v>
      </c>
      <c r="I3390" t="s">
        <v>129</v>
      </c>
      <c r="J3390" t="s">
        <v>130</v>
      </c>
      <c r="K3390" t="s">
        <v>137</v>
      </c>
      <c r="L3390" t="s">
        <v>9873</v>
      </c>
      <c r="M3390" t="s">
        <v>9874</v>
      </c>
      <c r="N3390">
        <v>3.4689999999999999</v>
      </c>
      <c r="O3390">
        <v>0</v>
      </c>
      <c r="P3390">
        <v>0</v>
      </c>
      <c r="Q3390">
        <v>0</v>
      </c>
      <c r="R3390">
        <v>58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201.2</v>
      </c>
      <c r="Y3390">
        <v>0</v>
      </c>
      <c r="Z3390">
        <v>0</v>
      </c>
    </row>
    <row r="3391" spans="1:26" x14ac:dyDescent="0.3">
      <c r="A3391">
        <v>3017765</v>
      </c>
      <c r="B3391">
        <v>1</v>
      </c>
      <c r="C3391" t="s">
        <v>75</v>
      </c>
      <c r="D3391" t="s">
        <v>96</v>
      </c>
      <c r="E3391" t="s">
        <v>145</v>
      </c>
      <c r="F3391" t="s">
        <v>9875</v>
      </c>
      <c r="G3391" t="s">
        <v>147</v>
      </c>
      <c r="H3391" t="s">
        <v>61</v>
      </c>
      <c r="I3391" t="s">
        <v>129</v>
      </c>
      <c r="J3391" t="s">
        <v>130</v>
      </c>
      <c r="K3391" t="s">
        <v>131</v>
      </c>
      <c r="L3391" t="s">
        <v>9876</v>
      </c>
      <c r="M3391" t="s">
        <v>9877</v>
      </c>
      <c r="N3391">
        <v>2.2839999999999998</v>
      </c>
      <c r="O3391">
        <v>0</v>
      </c>
      <c r="P3391">
        <v>4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9.14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3014183</v>
      </c>
      <c r="B3392">
        <v>1</v>
      </c>
      <c r="C3392" t="s">
        <v>75</v>
      </c>
      <c r="D3392" t="s">
        <v>104</v>
      </c>
      <c r="E3392" t="s">
        <v>145</v>
      </c>
      <c r="F3392" t="s">
        <v>9878</v>
      </c>
      <c r="G3392" t="s">
        <v>206</v>
      </c>
      <c r="H3392" t="s">
        <v>61</v>
      </c>
      <c r="I3392" t="s">
        <v>129</v>
      </c>
      <c r="J3392" t="s">
        <v>130</v>
      </c>
      <c r="K3392" t="s">
        <v>131</v>
      </c>
      <c r="L3392" t="s">
        <v>9879</v>
      </c>
      <c r="M3392" t="s">
        <v>9880</v>
      </c>
      <c r="N3392">
        <v>2.302</v>
      </c>
      <c r="O3392">
        <v>0</v>
      </c>
      <c r="P3392">
        <v>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2.2999999999999998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3001343</v>
      </c>
      <c r="B3393">
        <v>1</v>
      </c>
      <c r="C3393" t="s">
        <v>75</v>
      </c>
      <c r="D3393" t="s">
        <v>95</v>
      </c>
      <c r="E3393" t="s">
        <v>153</v>
      </c>
      <c r="F3393" t="s">
        <v>9881</v>
      </c>
      <c r="G3393" t="s">
        <v>192</v>
      </c>
      <c r="H3393" t="s">
        <v>58</v>
      </c>
      <c r="I3393" t="s">
        <v>129</v>
      </c>
      <c r="J3393" t="s">
        <v>130</v>
      </c>
      <c r="K3393" t="s">
        <v>137</v>
      </c>
      <c r="L3393" t="s">
        <v>9882</v>
      </c>
      <c r="M3393" t="s">
        <v>9883</v>
      </c>
      <c r="N3393">
        <v>7.6319999999999997</v>
      </c>
      <c r="O3393">
        <v>0</v>
      </c>
      <c r="P3393">
        <v>202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1541.71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3014269</v>
      </c>
      <c r="B3394">
        <v>1</v>
      </c>
      <c r="C3394" t="s">
        <v>75</v>
      </c>
      <c r="D3394" t="s">
        <v>95</v>
      </c>
      <c r="E3394" t="s">
        <v>164</v>
      </c>
      <c r="F3394" t="s">
        <v>9627</v>
      </c>
      <c r="G3394" t="s">
        <v>142</v>
      </c>
      <c r="H3394" t="s">
        <v>61</v>
      </c>
      <c r="I3394" t="s">
        <v>129</v>
      </c>
      <c r="J3394" t="s">
        <v>130</v>
      </c>
      <c r="K3394" t="s">
        <v>131</v>
      </c>
      <c r="L3394" t="s">
        <v>9884</v>
      </c>
      <c r="M3394" t="s">
        <v>9885</v>
      </c>
      <c r="N3394">
        <v>1.167</v>
      </c>
      <c r="O3394">
        <v>0</v>
      </c>
      <c r="P3394">
        <v>88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102.68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3013318</v>
      </c>
      <c r="B3395">
        <v>1</v>
      </c>
      <c r="C3395" t="s">
        <v>75</v>
      </c>
      <c r="D3395" t="s">
        <v>74</v>
      </c>
      <c r="E3395" t="s">
        <v>145</v>
      </c>
      <c r="F3395" t="s">
        <v>9886</v>
      </c>
      <c r="G3395" t="s">
        <v>206</v>
      </c>
      <c r="H3395" t="s">
        <v>61</v>
      </c>
      <c r="I3395" t="s">
        <v>129</v>
      </c>
      <c r="J3395" t="s">
        <v>130</v>
      </c>
      <c r="K3395" t="s">
        <v>131</v>
      </c>
      <c r="L3395" t="s">
        <v>9887</v>
      </c>
      <c r="M3395" t="s">
        <v>9888</v>
      </c>
      <c r="N3395">
        <v>3.532</v>
      </c>
      <c r="O3395">
        <v>0</v>
      </c>
      <c r="P3395">
        <v>4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14.13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3014028</v>
      </c>
      <c r="B3396">
        <v>1</v>
      </c>
      <c r="C3396" t="s">
        <v>75</v>
      </c>
      <c r="D3396" t="s">
        <v>95</v>
      </c>
      <c r="E3396" t="s">
        <v>164</v>
      </c>
      <c r="F3396" t="s">
        <v>1217</v>
      </c>
      <c r="G3396" t="s">
        <v>185</v>
      </c>
      <c r="H3396" t="s">
        <v>61</v>
      </c>
      <c r="I3396" t="s">
        <v>129</v>
      </c>
      <c r="J3396" t="s">
        <v>130</v>
      </c>
      <c r="K3396" t="s">
        <v>131</v>
      </c>
      <c r="L3396" t="s">
        <v>9889</v>
      </c>
      <c r="M3396" t="s">
        <v>9890</v>
      </c>
      <c r="N3396">
        <v>2.7240000000000002</v>
      </c>
      <c r="O3396">
        <v>0</v>
      </c>
      <c r="P3396">
        <v>25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68.09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3019346</v>
      </c>
      <c r="B3397">
        <v>1</v>
      </c>
      <c r="C3397" t="s">
        <v>75</v>
      </c>
      <c r="D3397" t="s">
        <v>104</v>
      </c>
      <c r="E3397" t="s">
        <v>126</v>
      </c>
      <c r="F3397" t="s">
        <v>9891</v>
      </c>
      <c r="G3397" t="s">
        <v>128</v>
      </c>
      <c r="H3397" t="s">
        <v>58</v>
      </c>
      <c r="I3397" t="s">
        <v>129</v>
      </c>
      <c r="J3397" t="s">
        <v>130</v>
      </c>
      <c r="K3397" t="s">
        <v>131</v>
      </c>
      <c r="L3397" t="s">
        <v>9892</v>
      </c>
      <c r="M3397" t="s">
        <v>9893</v>
      </c>
      <c r="N3397">
        <v>0.28599999999999998</v>
      </c>
      <c r="O3397">
        <v>2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0.56999999999999995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3013344</v>
      </c>
      <c r="B3398">
        <v>1</v>
      </c>
      <c r="C3398" t="s">
        <v>75</v>
      </c>
      <c r="D3398" t="s">
        <v>90</v>
      </c>
      <c r="E3398" t="s">
        <v>145</v>
      </c>
      <c r="F3398" t="s">
        <v>9894</v>
      </c>
      <c r="G3398" t="s">
        <v>206</v>
      </c>
      <c r="H3398" t="s">
        <v>61</v>
      </c>
      <c r="I3398" t="s">
        <v>129</v>
      </c>
      <c r="J3398" t="s">
        <v>130</v>
      </c>
      <c r="K3398" t="s">
        <v>131</v>
      </c>
      <c r="L3398" t="s">
        <v>9895</v>
      </c>
      <c r="M3398" t="s">
        <v>9896</v>
      </c>
      <c r="N3398">
        <v>1.6439999999999999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1.64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3017284</v>
      </c>
      <c r="B3399">
        <v>1</v>
      </c>
      <c r="C3399" t="s">
        <v>75</v>
      </c>
      <c r="D3399" t="s">
        <v>81</v>
      </c>
      <c r="E3399" t="s">
        <v>140</v>
      </c>
      <c r="F3399" t="s">
        <v>9897</v>
      </c>
      <c r="G3399" t="s">
        <v>192</v>
      </c>
      <c r="H3399" t="s">
        <v>61</v>
      </c>
      <c r="I3399" t="s">
        <v>129</v>
      </c>
      <c r="J3399" t="s">
        <v>130</v>
      </c>
      <c r="K3399" t="s">
        <v>137</v>
      </c>
      <c r="L3399" t="s">
        <v>9898</v>
      </c>
      <c r="M3399" t="s">
        <v>9899</v>
      </c>
      <c r="N3399">
        <v>7.5670000000000002</v>
      </c>
      <c r="O3399">
        <v>0</v>
      </c>
      <c r="P3399">
        <v>164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1240.93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3013360</v>
      </c>
      <c r="B3400">
        <v>1</v>
      </c>
      <c r="C3400" t="s">
        <v>75</v>
      </c>
      <c r="D3400" t="s">
        <v>101</v>
      </c>
      <c r="E3400" t="s">
        <v>145</v>
      </c>
      <c r="F3400" t="s">
        <v>9900</v>
      </c>
      <c r="G3400" t="s">
        <v>206</v>
      </c>
      <c r="H3400" t="s">
        <v>61</v>
      </c>
      <c r="I3400" t="s">
        <v>129</v>
      </c>
      <c r="J3400" t="s">
        <v>130</v>
      </c>
      <c r="K3400" t="s">
        <v>131</v>
      </c>
      <c r="L3400" t="s">
        <v>9901</v>
      </c>
      <c r="M3400" t="s">
        <v>9902</v>
      </c>
      <c r="N3400">
        <v>8.0079999999999991</v>
      </c>
      <c r="O3400">
        <v>0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8.01</v>
      </c>
      <c r="Y3400">
        <v>0</v>
      </c>
      <c r="Z3400">
        <v>0</v>
      </c>
    </row>
    <row r="3401" spans="1:26" x14ac:dyDescent="0.3">
      <c r="A3401">
        <v>3019434</v>
      </c>
      <c r="B3401">
        <v>1</v>
      </c>
      <c r="C3401" t="s">
        <v>75</v>
      </c>
      <c r="D3401" t="s">
        <v>102</v>
      </c>
      <c r="E3401" t="s">
        <v>126</v>
      </c>
      <c r="F3401" t="s">
        <v>3553</v>
      </c>
      <c r="G3401" t="s">
        <v>128</v>
      </c>
      <c r="H3401" t="s">
        <v>58</v>
      </c>
      <c r="I3401" t="s">
        <v>129</v>
      </c>
      <c r="J3401" t="s">
        <v>130</v>
      </c>
      <c r="K3401" t="s">
        <v>131</v>
      </c>
      <c r="L3401" t="s">
        <v>9903</v>
      </c>
      <c r="M3401" t="s">
        <v>9904</v>
      </c>
      <c r="N3401">
        <v>3.3690000000000002</v>
      </c>
      <c r="O3401">
        <v>0</v>
      </c>
      <c r="P3401">
        <v>0</v>
      </c>
      <c r="Q3401">
        <v>0</v>
      </c>
      <c r="R3401">
        <v>0</v>
      </c>
      <c r="S3401">
        <v>22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74.12</v>
      </c>
      <c r="Z3401">
        <v>0</v>
      </c>
    </row>
    <row r="3402" spans="1:26" x14ac:dyDescent="0.3">
      <c r="A3402">
        <v>3019418</v>
      </c>
      <c r="B3402">
        <v>1</v>
      </c>
      <c r="C3402" t="s">
        <v>106</v>
      </c>
      <c r="D3402" t="s">
        <v>122</v>
      </c>
      <c r="E3402" t="s">
        <v>126</v>
      </c>
      <c r="F3402" t="s">
        <v>9905</v>
      </c>
      <c r="G3402" t="s">
        <v>128</v>
      </c>
      <c r="H3402" t="s">
        <v>58</v>
      </c>
      <c r="I3402" t="s">
        <v>129</v>
      </c>
      <c r="J3402" t="s">
        <v>130</v>
      </c>
      <c r="K3402" t="s">
        <v>131</v>
      </c>
      <c r="L3402" t="s">
        <v>9906</v>
      </c>
      <c r="M3402" t="s">
        <v>9907</v>
      </c>
      <c r="N3402">
        <v>0.65900000000000003</v>
      </c>
      <c r="O3402">
        <v>22</v>
      </c>
      <c r="P3402">
        <v>348</v>
      </c>
      <c r="Q3402">
        <v>0</v>
      </c>
      <c r="R3402">
        <v>0</v>
      </c>
      <c r="S3402">
        <v>0</v>
      </c>
      <c r="T3402">
        <v>0</v>
      </c>
      <c r="U3402">
        <v>14.49</v>
      </c>
      <c r="V3402">
        <v>229.2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3015656</v>
      </c>
      <c r="B3403">
        <v>1</v>
      </c>
      <c r="C3403" t="s">
        <v>75</v>
      </c>
      <c r="D3403" t="s">
        <v>104</v>
      </c>
      <c r="E3403" t="s">
        <v>153</v>
      </c>
      <c r="F3403" t="s">
        <v>9908</v>
      </c>
      <c r="G3403" t="s">
        <v>181</v>
      </c>
      <c r="H3403" t="s">
        <v>58</v>
      </c>
      <c r="I3403" t="s">
        <v>129</v>
      </c>
      <c r="J3403" t="s">
        <v>130</v>
      </c>
      <c r="K3403" t="s">
        <v>137</v>
      </c>
      <c r="L3403" t="s">
        <v>9909</v>
      </c>
      <c r="M3403" t="s">
        <v>9910</v>
      </c>
      <c r="N3403">
        <v>1.411</v>
      </c>
      <c r="O3403">
        <v>1</v>
      </c>
      <c r="P3403">
        <v>34</v>
      </c>
      <c r="Q3403">
        <v>0</v>
      </c>
      <c r="R3403">
        <v>0</v>
      </c>
      <c r="S3403">
        <v>0</v>
      </c>
      <c r="T3403">
        <v>0</v>
      </c>
      <c r="U3403">
        <v>1.41</v>
      </c>
      <c r="V3403">
        <v>47.97</v>
      </c>
      <c r="W3403">
        <v>0</v>
      </c>
      <c r="X3403">
        <v>0</v>
      </c>
      <c r="Y3403">
        <v>0</v>
      </c>
      <c r="Z3403">
        <v>0</v>
      </c>
    </row>
    <row r="3404" spans="1:26" x14ac:dyDescent="0.3">
      <c r="A3404">
        <v>3012997</v>
      </c>
      <c r="B3404">
        <v>1</v>
      </c>
      <c r="C3404" t="s">
        <v>75</v>
      </c>
      <c r="D3404" t="s">
        <v>82</v>
      </c>
      <c r="E3404" t="s">
        <v>153</v>
      </c>
      <c r="F3404" t="s">
        <v>9911</v>
      </c>
      <c r="G3404" t="s">
        <v>128</v>
      </c>
      <c r="H3404" t="s">
        <v>58</v>
      </c>
      <c r="I3404" t="s">
        <v>129</v>
      </c>
      <c r="J3404" t="s">
        <v>130</v>
      </c>
      <c r="K3404" t="s">
        <v>131</v>
      </c>
      <c r="L3404" t="s">
        <v>9912</v>
      </c>
      <c r="M3404" t="s">
        <v>9913</v>
      </c>
      <c r="N3404">
        <v>0.47099999999999997</v>
      </c>
      <c r="O3404">
        <v>10</v>
      </c>
      <c r="P3404">
        <v>1046</v>
      </c>
      <c r="Q3404">
        <v>0</v>
      </c>
      <c r="R3404">
        <v>0</v>
      </c>
      <c r="S3404">
        <v>0</v>
      </c>
      <c r="T3404">
        <v>0</v>
      </c>
      <c r="U3404">
        <v>4.71</v>
      </c>
      <c r="V3404">
        <v>492.31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3014237</v>
      </c>
      <c r="B3405">
        <v>1</v>
      </c>
      <c r="C3405" t="s">
        <v>75</v>
      </c>
      <c r="D3405" t="s">
        <v>88</v>
      </c>
      <c r="E3405" t="s">
        <v>145</v>
      </c>
      <c r="F3405" t="s">
        <v>8312</v>
      </c>
      <c r="G3405" t="s">
        <v>206</v>
      </c>
      <c r="H3405" t="s">
        <v>61</v>
      </c>
      <c r="I3405" t="s">
        <v>129</v>
      </c>
      <c r="J3405" t="s">
        <v>130</v>
      </c>
      <c r="K3405" t="s">
        <v>131</v>
      </c>
      <c r="L3405" t="s">
        <v>9914</v>
      </c>
      <c r="M3405" t="s">
        <v>9915</v>
      </c>
      <c r="N3405">
        <v>1.3779999999999999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1.38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3019615</v>
      </c>
      <c r="B3406">
        <v>1</v>
      </c>
      <c r="C3406" t="s">
        <v>106</v>
      </c>
      <c r="D3406" t="s">
        <v>120</v>
      </c>
      <c r="E3406" t="s">
        <v>126</v>
      </c>
      <c r="F3406" t="s">
        <v>7923</v>
      </c>
      <c r="G3406" t="s">
        <v>128</v>
      </c>
      <c r="H3406" t="s">
        <v>58</v>
      </c>
      <c r="I3406" t="s">
        <v>129</v>
      </c>
      <c r="J3406" t="s">
        <v>130</v>
      </c>
      <c r="K3406" t="s">
        <v>131</v>
      </c>
      <c r="L3406" t="s">
        <v>9916</v>
      </c>
      <c r="M3406" t="s">
        <v>9917</v>
      </c>
      <c r="N3406">
        <v>1.6839999999999999</v>
      </c>
      <c r="O3406">
        <v>46</v>
      </c>
      <c r="P3406">
        <v>64</v>
      </c>
      <c r="Q3406">
        <v>0</v>
      </c>
      <c r="R3406">
        <v>0</v>
      </c>
      <c r="S3406">
        <v>0</v>
      </c>
      <c r="T3406">
        <v>0</v>
      </c>
      <c r="U3406">
        <v>77.45</v>
      </c>
      <c r="V3406">
        <v>107.75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3007609</v>
      </c>
      <c r="B3407">
        <v>1</v>
      </c>
      <c r="C3407" t="s">
        <v>106</v>
      </c>
      <c r="D3407" t="s">
        <v>121</v>
      </c>
      <c r="E3407" t="s">
        <v>140</v>
      </c>
      <c r="F3407" t="s">
        <v>9918</v>
      </c>
      <c r="G3407" t="s">
        <v>142</v>
      </c>
      <c r="H3407" t="s">
        <v>61</v>
      </c>
      <c r="I3407" t="s">
        <v>129</v>
      </c>
      <c r="J3407" t="s">
        <v>130</v>
      </c>
      <c r="K3407" t="s">
        <v>131</v>
      </c>
      <c r="L3407" t="s">
        <v>9919</v>
      </c>
      <c r="M3407" t="s">
        <v>9920</v>
      </c>
      <c r="N3407">
        <v>0.88700000000000001</v>
      </c>
      <c r="O3407">
        <v>0</v>
      </c>
      <c r="P3407">
        <v>71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62.96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3019491</v>
      </c>
      <c r="B3408">
        <v>1</v>
      </c>
      <c r="C3408" t="s">
        <v>75</v>
      </c>
      <c r="D3408" t="s">
        <v>96</v>
      </c>
      <c r="E3408" t="s">
        <v>164</v>
      </c>
      <c r="F3408" t="s">
        <v>9921</v>
      </c>
      <c r="G3408" t="s">
        <v>854</v>
      </c>
      <c r="H3408" t="s">
        <v>61</v>
      </c>
      <c r="I3408" t="s">
        <v>129</v>
      </c>
      <c r="J3408" t="s">
        <v>130</v>
      </c>
      <c r="K3408" t="s">
        <v>131</v>
      </c>
      <c r="L3408" t="s">
        <v>9922</v>
      </c>
      <c r="M3408" t="s">
        <v>9923</v>
      </c>
      <c r="N3408">
        <v>3.0169999999999999</v>
      </c>
      <c r="O3408">
        <v>0</v>
      </c>
      <c r="P3408">
        <v>4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12.07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3013764</v>
      </c>
      <c r="B3409">
        <v>2</v>
      </c>
      <c r="C3409" t="s">
        <v>75</v>
      </c>
      <c r="D3409" t="s">
        <v>89</v>
      </c>
      <c r="E3409" t="s">
        <v>169</v>
      </c>
      <c r="F3409" t="s">
        <v>9924</v>
      </c>
      <c r="G3409" t="s">
        <v>142</v>
      </c>
      <c r="H3409" t="s">
        <v>61</v>
      </c>
      <c r="I3409" t="s">
        <v>129</v>
      </c>
      <c r="J3409" t="s">
        <v>130</v>
      </c>
      <c r="K3409" t="s">
        <v>131</v>
      </c>
      <c r="L3409" t="s">
        <v>9412</v>
      </c>
      <c r="M3409" t="s">
        <v>9925</v>
      </c>
      <c r="N3409">
        <v>0.19500000000000001</v>
      </c>
      <c r="O3409">
        <v>0</v>
      </c>
      <c r="P3409">
        <v>767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149.35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3014149</v>
      </c>
      <c r="B3410">
        <v>1</v>
      </c>
      <c r="C3410" t="s">
        <v>75</v>
      </c>
      <c r="D3410" t="s">
        <v>95</v>
      </c>
      <c r="E3410" t="s">
        <v>153</v>
      </c>
      <c r="F3410" t="s">
        <v>9926</v>
      </c>
      <c r="G3410" t="s">
        <v>161</v>
      </c>
      <c r="H3410" t="s">
        <v>58</v>
      </c>
      <c r="I3410" t="s">
        <v>129</v>
      </c>
      <c r="J3410" t="s">
        <v>130</v>
      </c>
      <c r="K3410" t="s">
        <v>131</v>
      </c>
      <c r="L3410" t="s">
        <v>9927</v>
      </c>
      <c r="M3410" t="s">
        <v>9928</v>
      </c>
      <c r="N3410">
        <v>0.747</v>
      </c>
      <c r="O3410">
        <v>0</v>
      </c>
      <c r="P3410">
        <v>29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21.66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3014196</v>
      </c>
      <c r="B3411">
        <v>1</v>
      </c>
      <c r="C3411" t="s">
        <v>75</v>
      </c>
      <c r="D3411" t="s">
        <v>94</v>
      </c>
      <c r="E3411" t="s">
        <v>140</v>
      </c>
      <c r="F3411" t="s">
        <v>9929</v>
      </c>
      <c r="G3411" t="s">
        <v>142</v>
      </c>
      <c r="H3411" t="s">
        <v>61</v>
      </c>
      <c r="I3411" t="s">
        <v>129</v>
      </c>
      <c r="J3411" t="s">
        <v>130</v>
      </c>
      <c r="K3411" t="s">
        <v>131</v>
      </c>
      <c r="L3411" t="s">
        <v>9930</v>
      </c>
      <c r="M3411" t="s">
        <v>9931</v>
      </c>
      <c r="N3411">
        <v>1.329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24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31.89</v>
      </c>
    </row>
    <row r="3412" spans="1:26" x14ac:dyDescent="0.3">
      <c r="A3412">
        <v>3014524</v>
      </c>
      <c r="B3412">
        <v>1</v>
      </c>
      <c r="C3412" t="s">
        <v>106</v>
      </c>
      <c r="D3412" t="s">
        <v>122</v>
      </c>
      <c r="E3412" t="s">
        <v>126</v>
      </c>
      <c r="F3412" t="s">
        <v>218</v>
      </c>
      <c r="G3412" t="s">
        <v>128</v>
      </c>
      <c r="H3412" t="s">
        <v>58</v>
      </c>
      <c r="I3412" t="s">
        <v>129</v>
      </c>
      <c r="J3412" t="s">
        <v>130</v>
      </c>
      <c r="K3412" t="s">
        <v>131</v>
      </c>
      <c r="L3412" t="s">
        <v>9932</v>
      </c>
      <c r="M3412" t="s">
        <v>9933</v>
      </c>
      <c r="N3412">
        <v>2.6190000000000002</v>
      </c>
      <c r="O3412">
        <v>110</v>
      </c>
      <c r="P3412">
        <v>739</v>
      </c>
      <c r="Q3412">
        <v>0</v>
      </c>
      <c r="R3412">
        <v>0</v>
      </c>
      <c r="S3412">
        <v>0</v>
      </c>
      <c r="T3412">
        <v>0</v>
      </c>
      <c r="U3412">
        <v>288.11</v>
      </c>
      <c r="V3412">
        <v>1935.56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3012546</v>
      </c>
      <c r="B3413">
        <v>1</v>
      </c>
      <c r="C3413" t="s">
        <v>75</v>
      </c>
      <c r="D3413" t="s">
        <v>74</v>
      </c>
      <c r="E3413" t="s">
        <v>145</v>
      </c>
      <c r="F3413" t="s">
        <v>9934</v>
      </c>
      <c r="G3413" t="s">
        <v>256</v>
      </c>
      <c r="H3413" t="s">
        <v>61</v>
      </c>
      <c r="I3413" t="s">
        <v>129</v>
      </c>
      <c r="J3413" t="s">
        <v>130</v>
      </c>
      <c r="K3413" t="s">
        <v>131</v>
      </c>
      <c r="L3413" t="s">
        <v>9935</v>
      </c>
      <c r="M3413" t="s">
        <v>9936</v>
      </c>
      <c r="N3413">
        <v>0.41299999999999998</v>
      </c>
      <c r="O3413">
        <v>0</v>
      </c>
      <c r="P3413">
        <v>5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2.06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3019003</v>
      </c>
      <c r="B3414">
        <v>1</v>
      </c>
      <c r="C3414" t="s">
        <v>75</v>
      </c>
      <c r="D3414" t="s">
        <v>101</v>
      </c>
      <c r="E3414" t="s">
        <v>145</v>
      </c>
      <c r="F3414" t="s">
        <v>9937</v>
      </c>
      <c r="G3414" t="s">
        <v>206</v>
      </c>
      <c r="H3414" t="s">
        <v>61</v>
      </c>
      <c r="I3414" t="s">
        <v>129</v>
      </c>
      <c r="J3414" t="s">
        <v>130</v>
      </c>
      <c r="K3414" t="s">
        <v>131</v>
      </c>
      <c r="L3414" t="s">
        <v>9938</v>
      </c>
      <c r="M3414" t="s">
        <v>9939</v>
      </c>
      <c r="N3414">
        <v>2.5129999999999999</v>
      </c>
      <c r="O3414">
        <v>0</v>
      </c>
      <c r="P3414">
        <v>0</v>
      </c>
      <c r="Q3414">
        <v>0</v>
      </c>
      <c r="R3414">
        <v>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10.050000000000001</v>
      </c>
      <c r="Y3414">
        <v>0</v>
      </c>
      <c r="Z3414">
        <v>0</v>
      </c>
    </row>
    <row r="3415" spans="1:26" x14ac:dyDescent="0.3">
      <c r="A3415">
        <v>3013772</v>
      </c>
      <c r="B3415">
        <v>1</v>
      </c>
      <c r="C3415" t="s">
        <v>106</v>
      </c>
      <c r="D3415" t="s">
        <v>122</v>
      </c>
      <c r="E3415" t="s">
        <v>145</v>
      </c>
      <c r="F3415" t="s">
        <v>9940</v>
      </c>
      <c r="G3415" t="s">
        <v>147</v>
      </c>
      <c r="H3415" t="s">
        <v>61</v>
      </c>
      <c r="I3415" t="s">
        <v>129</v>
      </c>
      <c r="J3415" t="s">
        <v>130</v>
      </c>
      <c r="K3415" t="s">
        <v>131</v>
      </c>
      <c r="L3415" t="s">
        <v>9941</v>
      </c>
      <c r="M3415" t="s">
        <v>9942</v>
      </c>
      <c r="N3415">
        <v>0.72799999999999998</v>
      </c>
      <c r="O3415">
        <v>0</v>
      </c>
      <c r="P3415">
        <v>5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3.64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3010520</v>
      </c>
      <c r="B3416">
        <v>1</v>
      </c>
      <c r="C3416" t="s">
        <v>75</v>
      </c>
      <c r="D3416" t="s">
        <v>104</v>
      </c>
      <c r="E3416" t="s">
        <v>145</v>
      </c>
      <c r="F3416" t="s">
        <v>9943</v>
      </c>
      <c r="G3416" t="s">
        <v>256</v>
      </c>
      <c r="H3416" t="s">
        <v>61</v>
      </c>
      <c r="I3416" t="s">
        <v>129</v>
      </c>
      <c r="J3416" t="s">
        <v>130</v>
      </c>
      <c r="K3416" t="s">
        <v>131</v>
      </c>
      <c r="L3416" t="s">
        <v>9944</v>
      </c>
      <c r="M3416" t="s">
        <v>9945</v>
      </c>
      <c r="N3416">
        <v>2.5499999999999998</v>
      </c>
      <c r="O3416">
        <v>0</v>
      </c>
      <c r="P3416">
        <v>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2.5499999999999998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3014288</v>
      </c>
      <c r="B3417">
        <v>1</v>
      </c>
      <c r="C3417" t="s">
        <v>75</v>
      </c>
      <c r="D3417" t="s">
        <v>89</v>
      </c>
      <c r="E3417" t="s">
        <v>140</v>
      </c>
      <c r="F3417" t="s">
        <v>9946</v>
      </c>
      <c r="G3417" t="s">
        <v>4892</v>
      </c>
      <c r="H3417" t="s">
        <v>61</v>
      </c>
      <c r="I3417" t="s">
        <v>129</v>
      </c>
      <c r="J3417" t="s">
        <v>130</v>
      </c>
      <c r="K3417" t="s">
        <v>131</v>
      </c>
      <c r="L3417" t="s">
        <v>9947</v>
      </c>
      <c r="M3417" t="s">
        <v>9948</v>
      </c>
      <c r="N3417">
        <v>2.222</v>
      </c>
      <c r="O3417">
        <v>0</v>
      </c>
      <c r="P3417">
        <v>205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455.61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3019378</v>
      </c>
      <c r="B3418">
        <v>1</v>
      </c>
      <c r="C3418" t="s">
        <v>106</v>
      </c>
      <c r="D3418" t="s">
        <v>117</v>
      </c>
      <c r="E3418" t="s">
        <v>169</v>
      </c>
      <c r="F3418" t="s">
        <v>9949</v>
      </c>
      <c r="G3418" t="s">
        <v>161</v>
      </c>
      <c r="H3418" t="s">
        <v>61</v>
      </c>
      <c r="I3418" t="s">
        <v>129</v>
      </c>
      <c r="J3418" t="s">
        <v>130</v>
      </c>
      <c r="K3418" t="s">
        <v>131</v>
      </c>
      <c r="L3418" t="s">
        <v>9950</v>
      </c>
      <c r="M3418" t="s">
        <v>9951</v>
      </c>
      <c r="N3418">
        <v>0.58399999999999996</v>
      </c>
      <c r="O3418">
        <v>0</v>
      </c>
      <c r="P3418">
        <v>220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128.52000000000001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3014493</v>
      </c>
      <c r="B3419">
        <v>1</v>
      </c>
      <c r="C3419" t="s">
        <v>75</v>
      </c>
      <c r="D3419" t="s">
        <v>83</v>
      </c>
      <c r="E3419" t="s">
        <v>145</v>
      </c>
      <c r="F3419" t="s">
        <v>9952</v>
      </c>
      <c r="G3419" t="s">
        <v>206</v>
      </c>
      <c r="H3419" t="s">
        <v>61</v>
      </c>
      <c r="I3419" t="s">
        <v>129</v>
      </c>
      <c r="J3419" t="s">
        <v>130</v>
      </c>
      <c r="K3419" t="s">
        <v>131</v>
      </c>
      <c r="L3419" t="s">
        <v>9953</v>
      </c>
      <c r="M3419" t="s">
        <v>9954</v>
      </c>
      <c r="N3419">
        <v>3.1560000000000001</v>
      </c>
      <c r="O3419">
        <v>0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3.16</v>
      </c>
      <c r="Y3419">
        <v>0</v>
      </c>
      <c r="Z3419">
        <v>0</v>
      </c>
    </row>
    <row r="3420" spans="1:26" x14ac:dyDescent="0.3">
      <c r="A3420">
        <v>3014253</v>
      </c>
      <c r="B3420">
        <v>1</v>
      </c>
      <c r="C3420" t="s">
        <v>75</v>
      </c>
      <c r="D3420" t="s">
        <v>104</v>
      </c>
      <c r="E3420" t="s">
        <v>145</v>
      </c>
      <c r="F3420" t="s">
        <v>9955</v>
      </c>
      <c r="G3420" t="s">
        <v>147</v>
      </c>
      <c r="H3420" t="s">
        <v>61</v>
      </c>
      <c r="I3420" t="s">
        <v>129</v>
      </c>
      <c r="J3420" t="s">
        <v>130</v>
      </c>
      <c r="K3420" t="s">
        <v>131</v>
      </c>
      <c r="L3420" t="s">
        <v>9956</v>
      </c>
      <c r="M3420" t="s">
        <v>9957</v>
      </c>
      <c r="N3420">
        <v>1.0580000000000001</v>
      </c>
      <c r="O3420">
        <v>0</v>
      </c>
      <c r="P3420">
        <v>4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4.2300000000000004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3012081</v>
      </c>
      <c r="B3421">
        <v>1</v>
      </c>
      <c r="C3421" t="s">
        <v>106</v>
      </c>
      <c r="D3421" t="s">
        <v>120</v>
      </c>
      <c r="E3421" t="s">
        <v>145</v>
      </c>
      <c r="F3421" t="s">
        <v>9958</v>
      </c>
      <c r="G3421" t="s">
        <v>256</v>
      </c>
      <c r="H3421" t="s">
        <v>61</v>
      </c>
      <c r="I3421" t="s">
        <v>129</v>
      </c>
      <c r="J3421" t="s">
        <v>130</v>
      </c>
      <c r="K3421" t="s">
        <v>131</v>
      </c>
      <c r="L3421" t="s">
        <v>9959</v>
      </c>
      <c r="M3421" t="s">
        <v>9960</v>
      </c>
      <c r="N3421">
        <v>1.486</v>
      </c>
      <c r="O3421">
        <v>0</v>
      </c>
      <c r="P3421">
        <v>7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10.4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3020355</v>
      </c>
      <c r="B3422">
        <v>1</v>
      </c>
      <c r="C3422" t="s">
        <v>106</v>
      </c>
      <c r="D3422" t="s">
        <v>115</v>
      </c>
      <c r="E3422" t="s">
        <v>140</v>
      </c>
      <c r="F3422" t="s">
        <v>9961</v>
      </c>
      <c r="G3422" t="s">
        <v>1638</v>
      </c>
      <c r="H3422" t="s">
        <v>61</v>
      </c>
      <c r="I3422" t="s">
        <v>129</v>
      </c>
      <c r="J3422" t="s">
        <v>130</v>
      </c>
      <c r="K3422" t="s">
        <v>131</v>
      </c>
      <c r="L3422" t="s">
        <v>9962</v>
      </c>
      <c r="M3422" t="s">
        <v>9963</v>
      </c>
      <c r="N3422">
        <v>3.637</v>
      </c>
      <c r="O3422">
        <v>0</v>
      </c>
      <c r="P3422">
        <v>90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327.35000000000002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3019109</v>
      </c>
      <c r="B3423">
        <v>1</v>
      </c>
      <c r="C3423" t="s">
        <v>106</v>
      </c>
      <c r="D3423" t="s">
        <v>121</v>
      </c>
      <c r="E3423" t="s">
        <v>221</v>
      </c>
      <c r="F3423" t="s">
        <v>8363</v>
      </c>
      <c r="G3423" t="s">
        <v>128</v>
      </c>
      <c r="H3423" t="s">
        <v>58</v>
      </c>
      <c r="I3423" t="s">
        <v>129</v>
      </c>
      <c r="J3423" t="s">
        <v>130</v>
      </c>
      <c r="K3423" t="s">
        <v>131</v>
      </c>
      <c r="L3423" t="s">
        <v>9964</v>
      </c>
      <c r="M3423" t="s">
        <v>9965</v>
      </c>
      <c r="N3423">
        <v>0.79700000000000004</v>
      </c>
      <c r="O3423">
        <v>3</v>
      </c>
      <c r="P3423">
        <v>2</v>
      </c>
      <c r="Q3423">
        <v>0</v>
      </c>
      <c r="R3423">
        <v>0</v>
      </c>
      <c r="S3423">
        <v>0</v>
      </c>
      <c r="T3423">
        <v>0</v>
      </c>
      <c r="U3423">
        <v>2.39</v>
      </c>
      <c r="V3423">
        <v>1.59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3004752</v>
      </c>
      <c r="B3424">
        <v>1</v>
      </c>
      <c r="C3424" t="s">
        <v>106</v>
      </c>
      <c r="D3424" t="s">
        <v>108</v>
      </c>
      <c r="E3424" t="s">
        <v>169</v>
      </c>
      <c r="F3424" t="s">
        <v>9966</v>
      </c>
      <c r="G3424" t="s">
        <v>161</v>
      </c>
      <c r="H3424" t="s">
        <v>61</v>
      </c>
      <c r="I3424" t="s">
        <v>129</v>
      </c>
      <c r="J3424" t="s">
        <v>130</v>
      </c>
      <c r="K3424" t="s">
        <v>131</v>
      </c>
      <c r="L3424" t="s">
        <v>9967</v>
      </c>
      <c r="M3424" t="s">
        <v>9968</v>
      </c>
      <c r="N3424">
        <v>0.315</v>
      </c>
      <c r="O3424">
        <v>0</v>
      </c>
      <c r="P3424">
        <v>0</v>
      </c>
      <c r="Q3424">
        <v>0</v>
      </c>
      <c r="R3424">
        <v>3</v>
      </c>
      <c r="S3424">
        <v>0</v>
      </c>
      <c r="T3424">
        <v>34</v>
      </c>
      <c r="U3424">
        <v>0</v>
      </c>
      <c r="V3424">
        <v>0</v>
      </c>
      <c r="W3424">
        <v>0</v>
      </c>
      <c r="X3424">
        <v>0.95</v>
      </c>
      <c r="Y3424">
        <v>0</v>
      </c>
      <c r="Z3424">
        <v>10.72</v>
      </c>
    </row>
    <row r="3425" spans="1:26" x14ac:dyDescent="0.3">
      <c r="A3425">
        <v>3017260</v>
      </c>
      <c r="B3425">
        <v>1</v>
      </c>
      <c r="C3425" t="s">
        <v>75</v>
      </c>
      <c r="D3425" t="s">
        <v>97</v>
      </c>
      <c r="E3425" t="s">
        <v>221</v>
      </c>
      <c r="F3425" t="s">
        <v>9969</v>
      </c>
      <c r="G3425" t="s">
        <v>161</v>
      </c>
      <c r="H3425" t="s">
        <v>58</v>
      </c>
      <c r="I3425" t="s">
        <v>129</v>
      </c>
      <c r="J3425" t="s">
        <v>130</v>
      </c>
      <c r="K3425" t="s">
        <v>131</v>
      </c>
      <c r="L3425" t="s">
        <v>9970</v>
      </c>
      <c r="M3425" t="s">
        <v>9971</v>
      </c>
      <c r="N3425">
        <v>0.70099999999999996</v>
      </c>
      <c r="O3425">
        <v>32</v>
      </c>
      <c r="P3425">
        <v>226</v>
      </c>
      <c r="Q3425">
        <v>0</v>
      </c>
      <c r="R3425">
        <v>0</v>
      </c>
      <c r="S3425">
        <v>0</v>
      </c>
      <c r="T3425">
        <v>0</v>
      </c>
      <c r="U3425">
        <v>22.43</v>
      </c>
      <c r="V3425">
        <v>158.38999999999999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3019564</v>
      </c>
      <c r="B3426">
        <v>1</v>
      </c>
      <c r="C3426" t="s">
        <v>75</v>
      </c>
      <c r="D3426" t="s">
        <v>83</v>
      </c>
      <c r="E3426" t="s">
        <v>164</v>
      </c>
      <c r="F3426" t="s">
        <v>9972</v>
      </c>
      <c r="G3426" t="s">
        <v>185</v>
      </c>
      <c r="H3426" t="s">
        <v>61</v>
      </c>
      <c r="I3426" t="s">
        <v>129</v>
      </c>
      <c r="J3426" t="s">
        <v>130</v>
      </c>
      <c r="K3426" t="s">
        <v>131</v>
      </c>
      <c r="L3426" t="s">
        <v>9973</v>
      </c>
      <c r="M3426" t="s">
        <v>9974</v>
      </c>
      <c r="N3426">
        <v>1.532</v>
      </c>
      <c r="O3426">
        <v>0</v>
      </c>
      <c r="P3426">
        <v>0</v>
      </c>
      <c r="Q3426">
        <v>0</v>
      </c>
      <c r="R3426">
        <v>178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272.70999999999998</v>
      </c>
      <c r="Y3426">
        <v>0</v>
      </c>
      <c r="Z3426">
        <v>0</v>
      </c>
    </row>
    <row r="3427" spans="1:26" x14ac:dyDescent="0.3">
      <c r="A3427">
        <v>3016557</v>
      </c>
      <c r="B3427">
        <v>1</v>
      </c>
      <c r="C3427" t="s">
        <v>75</v>
      </c>
      <c r="D3427" t="s">
        <v>82</v>
      </c>
      <c r="E3427" t="s">
        <v>169</v>
      </c>
      <c r="F3427" t="s">
        <v>5755</v>
      </c>
      <c r="G3427" t="s">
        <v>161</v>
      </c>
      <c r="H3427" t="s">
        <v>61</v>
      </c>
      <c r="I3427" t="s">
        <v>129</v>
      </c>
      <c r="J3427" t="s">
        <v>130</v>
      </c>
      <c r="K3427" t="s">
        <v>131</v>
      </c>
      <c r="L3427" t="s">
        <v>9975</v>
      </c>
      <c r="M3427" t="s">
        <v>9976</v>
      </c>
      <c r="N3427">
        <v>0.66900000000000004</v>
      </c>
      <c r="O3427">
        <v>0</v>
      </c>
      <c r="P3427">
        <v>211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141.09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3019310</v>
      </c>
      <c r="B3428">
        <v>1</v>
      </c>
      <c r="C3428" t="s">
        <v>75</v>
      </c>
      <c r="D3428" t="s">
        <v>76</v>
      </c>
      <c r="E3428" t="s">
        <v>145</v>
      </c>
      <c r="F3428" t="s">
        <v>6009</v>
      </c>
      <c r="G3428" t="s">
        <v>206</v>
      </c>
      <c r="H3428" t="s">
        <v>61</v>
      </c>
      <c r="I3428" t="s">
        <v>129</v>
      </c>
      <c r="J3428" t="s">
        <v>130</v>
      </c>
      <c r="K3428" t="s">
        <v>131</v>
      </c>
      <c r="L3428" t="s">
        <v>9977</v>
      </c>
      <c r="M3428" t="s">
        <v>9978</v>
      </c>
      <c r="N3428">
        <v>2.7429999999999999</v>
      </c>
      <c r="O3428">
        <v>0</v>
      </c>
      <c r="P3428">
        <v>11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30.18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3019442</v>
      </c>
      <c r="B3429">
        <v>1</v>
      </c>
      <c r="C3429" t="s">
        <v>75</v>
      </c>
      <c r="D3429" t="s">
        <v>86</v>
      </c>
      <c r="E3429" t="s">
        <v>153</v>
      </c>
      <c r="F3429" t="s">
        <v>9979</v>
      </c>
      <c r="G3429" t="s">
        <v>196</v>
      </c>
      <c r="H3429" t="s">
        <v>58</v>
      </c>
      <c r="I3429" t="s">
        <v>129</v>
      </c>
      <c r="J3429" t="s">
        <v>130</v>
      </c>
      <c r="K3429" t="s">
        <v>131</v>
      </c>
      <c r="L3429" t="s">
        <v>9980</v>
      </c>
      <c r="M3429" t="s">
        <v>9981</v>
      </c>
      <c r="N3429">
        <v>2.665</v>
      </c>
      <c r="O3429">
        <v>22</v>
      </c>
      <c r="P3429">
        <v>40</v>
      </c>
      <c r="Q3429">
        <v>0</v>
      </c>
      <c r="R3429">
        <v>0</v>
      </c>
      <c r="S3429">
        <v>0</v>
      </c>
      <c r="T3429">
        <v>0</v>
      </c>
      <c r="U3429">
        <v>58.63</v>
      </c>
      <c r="V3429">
        <v>106.59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3019574</v>
      </c>
      <c r="B3430">
        <v>1</v>
      </c>
      <c r="C3430" t="s">
        <v>75</v>
      </c>
      <c r="D3430" t="s">
        <v>77</v>
      </c>
      <c r="E3430" t="s">
        <v>145</v>
      </c>
      <c r="F3430" t="s">
        <v>9982</v>
      </c>
      <c r="G3430" t="s">
        <v>147</v>
      </c>
      <c r="H3430" t="s">
        <v>61</v>
      </c>
      <c r="I3430" t="s">
        <v>129</v>
      </c>
      <c r="J3430" t="s">
        <v>130</v>
      </c>
      <c r="K3430" t="s">
        <v>131</v>
      </c>
      <c r="L3430" t="s">
        <v>9983</v>
      </c>
      <c r="M3430" t="s">
        <v>9984</v>
      </c>
      <c r="N3430">
        <v>4.2530000000000001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4.25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3010952</v>
      </c>
      <c r="B3431">
        <v>1</v>
      </c>
      <c r="C3431" t="s">
        <v>75</v>
      </c>
      <c r="D3431" t="s">
        <v>81</v>
      </c>
      <c r="E3431" t="s">
        <v>126</v>
      </c>
      <c r="F3431" t="s">
        <v>9985</v>
      </c>
      <c r="G3431" t="s">
        <v>374</v>
      </c>
      <c r="H3431" t="s">
        <v>58</v>
      </c>
      <c r="I3431" t="s">
        <v>129</v>
      </c>
      <c r="J3431" t="s">
        <v>130</v>
      </c>
      <c r="K3431" t="s">
        <v>131</v>
      </c>
      <c r="L3431" t="s">
        <v>9986</v>
      </c>
      <c r="M3431" t="s">
        <v>9987</v>
      </c>
      <c r="N3431">
        <v>0.154</v>
      </c>
      <c r="O3431">
        <v>8</v>
      </c>
      <c r="P3431">
        <v>86</v>
      </c>
      <c r="Q3431">
        <v>0</v>
      </c>
      <c r="R3431">
        <v>0</v>
      </c>
      <c r="S3431">
        <v>0</v>
      </c>
      <c r="T3431">
        <v>0</v>
      </c>
      <c r="U3431">
        <v>1.24</v>
      </c>
      <c r="V3431">
        <v>13.28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3019618</v>
      </c>
      <c r="B3432">
        <v>1</v>
      </c>
      <c r="C3432" t="s">
        <v>106</v>
      </c>
      <c r="D3432" t="s">
        <v>108</v>
      </c>
      <c r="E3432" t="s">
        <v>126</v>
      </c>
      <c r="F3432" t="s">
        <v>2892</v>
      </c>
      <c r="G3432" t="s">
        <v>128</v>
      </c>
      <c r="H3432" t="s">
        <v>58</v>
      </c>
      <c r="I3432" t="s">
        <v>129</v>
      </c>
      <c r="J3432" t="s">
        <v>130</v>
      </c>
      <c r="K3432" t="s">
        <v>131</v>
      </c>
      <c r="L3432" t="s">
        <v>9988</v>
      </c>
      <c r="M3432" t="s">
        <v>9989</v>
      </c>
      <c r="N3432">
        <v>0.72899999999999998</v>
      </c>
      <c r="O3432">
        <v>42</v>
      </c>
      <c r="P3432">
        <v>1127</v>
      </c>
      <c r="Q3432">
        <v>0</v>
      </c>
      <c r="R3432">
        <v>0</v>
      </c>
      <c r="S3432">
        <v>0</v>
      </c>
      <c r="T3432">
        <v>0</v>
      </c>
      <c r="U3432">
        <v>30.64</v>
      </c>
      <c r="V3432">
        <v>822.08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3012792</v>
      </c>
      <c r="B3433">
        <v>1</v>
      </c>
      <c r="C3433" t="s">
        <v>106</v>
      </c>
      <c r="D3433" t="s">
        <v>121</v>
      </c>
      <c r="E3433" t="s">
        <v>145</v>
      </c>
      <c r="F3433" t="s">
        <v>9990</v>
      </c>
      <c r="G3433" t="s">
        <v>256</v>
      </c>
      <c r="H3433" t="s">
        <v>61</v>
      </c>
      <c r="I3433" t="s">
        <v>129</v>
      </c>
      <c r="J3433" t="s">
        <v>130</v>
      </c>
      <c r="K3433" t="s">
        <v>131</v>
      </c>
      <c r="L3433" t="s">
        <v>9991</v>
      </c>
      <c r="M3433" t="s">
        <v>9992</v>
      </c>
      <c r="N3433">
        <v>3.2290000000000001</v>
      </c>
      <c r="O3433">
        <v>0</v>
      </c>
      <c r="P3433">
        <v>9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29.06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3017259</v>
      </c>
      <c r="B3434">
        <v>1</v>
      </c>
      <c r="C3434" t="s">
        <v>75</v>
      </c>
      <c r="D3434" t="s">
        <v>81</v>
      </c>
      <c r="E3434" t="s">
        <v>140</v>
      </c>
      <c r="F3434" t="s">
        <v>9993</v>
      </c>
      <c r="G3434" t="s">
        <v>136</v>
      </c>
      <c r="H3434" t="s">
        <v>61</v>
      </c>
      <c r="I3434" t="s">
        <v>129</v>
      </c>
      <c r="J3434" t="s">
        <v>130</v>
      </c>
      <c r="K3434" t="s">
        <v>137</v>
      </c>
      <c r="L3434" t="s">
        <v>9994</v>
      </c>
      <c r="M3434" t="s">
        <v>9995</v>
      </c>
      <c r="N3434">
        <v>7.157</v>
      </c>
      <c r="O3434">
        <v>0</v>
      </c>
      <c r="P3434">
        <v>68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486.65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3013999</v>
      </c>
      <c r="B3435">
        <v>1</v>
      </c>
      <c r="C3435" t="s">
        <v>106</v>
      </c>
      <c r="D3435" t="s">
        <v>108</v>
      </c>
      <c r="E3435" t="s">
        <v>145</v>
      </c>
      <c r="F3435" t="s">
        <v>9996</v>
      </c>
      <c r="G3435" t="s">
        <v>147</v>
      </c>
      <c r="H3435" t="s">
        <v>61</v>
      </c>
      <c r="I3435" t="s">
        <v>129</v>
      </c>
      <c r="J3435" t="s">
        <v>130</v>
      </c>
      <c r="K3435" t="s">
        <v>131</v>
      </c>
      <c r="L3435" t="s">
        <v>9997</v>
      </c>
      <c r="M3435" t="s">
        <v>9998</v>
      </c>
      <c r="N3435">
        <v>2.395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2.39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3016427</v>
      </c>
      <c r="B3436">
        <v>1</v>
      </c>
      <c r="C3436" t="s">
        <v>106</v>
      </c>
      <c r="D3436" t="s">
        <v>122</v>
      </c>
      <c r="E3436" t="s">
        <v>145</v>
      </c>
      <c r="F3436" t="s">
        <v>9999</v>
      </c>
      <c r="G3436" t="s">
        <v>147</v>
      </c>
      <c r="H3436" t="s">
        <v>61</v>
      </c>
      <c r="I3436" t="s">
        <v>129</v>
      </c>
      <c r="J3436" t="s">
        <v>130</v>
      </c>
      <c r="K3436" t="s">
        <v>131</v>
      </c>
      <c r="L3436" t="s">
        <v>10000</v>
      </c>
      <c r="M3436" t="s">
        <v>10001</v>
      </c>
      <c r="N3436">
        <v>2.782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2.78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3016914</v>
      </c>
      <c r="B3437">
        <v>1</v>
      </c>
      <c r="C3437" t="s">
        <v>106</v>
      </c>
      <c r="D3437" t="s">
        <v>115</v>
      </c>
      <c r="E3437" t="s">
        <v>153</v>
      </c>
      <c r="F3437" t="s">
        <v>1525</v>
      </c>
      <c r="G3437" t="s">
        <v>192</v>
      </c>
      <c r="H3437" t="s">
        <v>58</v>
      </c>
      <c r="I3437" t="s">
        <v>129</v>
      </c>
      <c r="J3437" t="s">
        <v>130</v>
      </c>
      <c r="K3437" t="s">
        <v>137</v>
      </c>
      <c r="L3437" t="s">
        <v>10002</v>
      </c>
      <c r="M3437" t="s">
        <v>10003</v>
      </c>
      <c r="N3437">
        <v>1.4370000000000001</v>
      </c>
      <c r="O3437">
        <v>41</v>
      </c>
      <c r="P3437">
        <v>4</v>
      </c>
      <c r="Q3437">
        <v>0</v>
      </c>
      <c r="R3437">
        <v>0</v>
      </c>
      <c r="S3437">
        <v>0</v>
      </c>
      <c r="T3437">
        <v>0</v>
      </c>
      <c r="U3437">
        <v>58.93</v>
      </c>
      <c r="V3437">
        <v>5.75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3013802</v>
      </c>
      <c r="B3438">
        <v>1</v>
      </c>
      <c r="C3438" t="s">
        <v>106</v>
      </c>
      <c r="D3438" t="s">
        <v>115</v>
      </c>
      <c r="E3438" t="s">
        <v>145</v>
      </c>
      <c r="F3438" t="s">
        <v>10004</v>
      </c>
      <c r="G3438" t="s">
        <v>147</v>
      </c>
      <c r="H3438" t="s">
        <v>61</v>
      </c>
      <c r="I3438" t="s">
        <v>129</v>
      </c>
      <c r="J3438" t="s">
        <v>130</v>
      </c>
      <c r="K3438" t="s">
        <v>131</v>
      </c>
      <c r="L3438" t="s">
        <v>10005</v>
      </c>
      <c r="M3438" t="s">
        <v>10006</v>
      </c>
      <c r="N3438">
        <v>1.583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1.58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3010964</v>
      </c>
      <c r="B3439">
        <v>1</v>
      </c>
      <c r="C3439" t="s">
        <v>106</v>
      </c>
      <c r="D3439" t="s">
        <v>120</v>
      </c>
      <c r="E3439" t="s">
        <v>153</v>
      </c>
      <c r="F3439" t="s">
        <v>9723</v>
      </c>
      <c r="G3439" t="s">
        <v>128</v>
      </c>
      <c r="H3439" t="s">
        <v>58</v>
      </c>
      <c r="I3439" t="s">
        <v>129</v>
      </c>
      <c r="J3439" t="s">
        <v>130</v>
      </c>
      <c r="K3439" t="s">
        <v>131</v>
      </c>
      <c r="L3439" t="s">
        <v>10007</v>
      </c>
      <c r="M3439" t="s">
        <v>10008</v>
      </c>
      <c r="N3439">
        <v>2.5459999999999998</v>
      </c>
      <c r="O3439">
        <v>9</v>
      </c>
      <c r="P3439">
        <v>499</v>
      </c>
      <c r="Q3439">
        <v>0</v>
      </c>
      <c r="R3439">
        <v>0</v>
      </c>
      <c r="S3439">
        <v>0</v>
      </c>
      <c r="T3439">
        <v>0</v>
      </c>
      <c r="U3439">
        <v>22.92</v>
      </c>
      <c r="V3439">
        <v>1270.6400000000001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3015496</v>
      </c>
      <c r="B3440">
        <v>1</v>
      </c>
      <c r="C3440" t="s">
        <v>106</v>
      </c>
      <c r="D3440" t="s">
        <v>115</v>
      </c>
      <c r="E3440" t="s">
        <v>145</v>
      </c>
      <c r="F3440" t="s">
        <v>10009</v>
      </c>
      <c r="G3440" t="s">
        <v>147</v>
      </c>
      <c r="H3440" t="s">
        <v>61</v>
      </c>
      <c r="I3440" t="s">
        <v>129</v>
      </c>
      <c r="J3440" t="s">
        <v>130</v>
      </c>
      <c r="K3440" t="s">
        <v>131</v>
      </c>
      <c r="L3440" t="s">
        <v>10010</v>
      </c>
      <c r="M3440" t="s">
        <v>10011</v>
      </c>
      <c r="N3440">
        <v>2.6619999999999999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1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2.66</v>
      </c>
    </row>
    <row r="3441" spans="1:26" x14ac:dyDescent="0.3">
      <c r="A3441">
        <v>3001059</v>
      </c>
      <c r="B3441">
        <v>1</v>
      </c>
      <c r="C3441" t="s">
        <v>75</v>
      </c>
      <c r="D3441" t="s">
        <v>81</v>
      </c>
      <c r="E3441" t="s">
        <v>153</v>
      </c>
      <c r="F3441" t="s">
        <v>10012</v>
      </c>
      <c r="G3441" t="s">
        <v>374</v>
      </c>
      <c r="H3441" t="s">
        <v>58</v>
      </c>
      <c r="I3441" t="s">
        <v>129</v>
      </c>
      <c r="J3441" t="s">
        <v>130</v>
      </c>
      <c r="K3441" t="s">
        <v>131</v>
      </c>
      <c r="L3441" t="s">
        <v>10013</v>
      </c>
      <c r="M3441" t="s">
        <v>10014</v>
      </c>
      <c r="N3441">
        <v>5.2999999999999999E-2</v>
      </c>
      <c r="O3441">
        <v>21</v>
      </c>
      <c r="P3441">
        <v>4008</v>
      </c>
      <c r="Q3441">
        <v>0</v>
      </c>
      <c r="R3441">
        <v>0</v>
      </c>
      <c r="S3441">
        <v>0</v>
      </c>
      <c r="T3441">
        <v>0</v>
      </c>
      <c r="U3441">
        <v>1.1000000000000001</v>
      </c>
      <c r="V3441">
        <v>210.6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3019566</v>
      </c>
      <c r="B3442">
        <v>1</v>
      </c>
      <c r="C3442" t="s">
        <v>106</v>
      </c>
      <c r="D3442" t="s">
        <v>122</v>
      </c>
      <c r="E3442" t="s">
        <v>164</v>
      </c>
      <c r="F3442" t="s">
        <v>10015</v>
      </c>
      <c r="G3442" t="s">
        <v>270</v>
      </c>
      <c r="H3442" t="s">
        <v>61</v>
      </c>
      <c r="I3442" t="s">
        <v>129</v>
      </c>
      <c r="J3442" t="s">
        <v>130</v>
      </c>
      <c r="K3442" t="s">
        <v>131</v>
      </c>
      <c r="L3442" t="s">
        <v>10016</v>
      </c>
      <c r="M3442" t="s">
        <v>10017</v>
      </c>
      <c r="N3442">
        <v>2.2080000000000002</v>
      </c>
      <c r="O3442">
        <v>0</v>
      </c>
      <c r="P3442">
        <v>135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298.10000000000002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3014323</v>
      </c>
      <c r="B3443">
        <v>1</v>
      </c>
      <c r="C3443" t="s">
        <v>75</v>
      </c>
      <c r="D3443" t="s">
        <v>92</v>
      </c>
      <c r="E3443" t="s">
        <v>153</v>
      </c>
      <c r="F3443" t="s">
        <v>10018</v>
      </c>
      <c r="G3443" t="s">
        <v>352</v>
      </c>
      <c r="H3443" t="s">
        <v>58</v>
      </c>
      <c r="I3443" t="s">
        <v>129</v>
      </c>
      <c r="J3443" t="s">
        <v>130</v>
      </c>
      <c r="K3443" t="s">
        <v>131</v>
      </c>
      <c r="L3443" t="s">
        <v>10019</v>
      </c>
      <c r="M3443" t="s">
        <v>10020</v>
      </c>
      <c r="N3443">
        <v>6.82</v>
      </c>
      <c r="O3443">
        <v>0</v>
      </c>
      <c r="P3443">
        <v>859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5858.57</v>
      </c>
      <c r="W3443">
        <v>0</v>
      </c>
      <c r="X3443">
        <v>0</v>
      </c>
      <c r="Y3443">
        <v>0</v>
      </c>
      <c r="Z3443">
        <v>0</v>
      </c>
    </row>
    <row r="3444" spans="1:26" x14ac:dyDescent="0.3">
      <c r="A3444">
        <v>3013771</v>
      </c>
      <c r="B3444">
        <v>1</v>
      </c>
      <c r="C3444" t="s">
        <v>75</v>
      </c>
      <c r="D3444" t="s">
        <v>92</v>
      </c>
      <c r="E3444" t="s">
        <v>164</v>
      </c>
      <c r="F3444" t="s">
        <v>8811</v>
      </c>
      <c r="G3444" t="s">
        <v>452</v>
      </c>
      <c r="H3444" t="s">
        <v>61</v>
      </c>
      <c r="I3444" t="s">
        <v>129</v>
      </c>
      <c r="J3444" t="s">
        <v>130</v>
      </c>
      <c r="K3444" t="s">
        <v>131</v>
      </c>
      <c r="L3444" t="s">
        <v>10021</v>
      </c>
      <c r="M3444" t="s">
        <v>10022</v>
      </c>
      <c r="N3444">
        <v>4.7949999999999999</v>
      </c>
      <c r="O3444">
        <v>0</v>
      </c>
      <c r="P3444">
        <v>89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426.74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3010450</v>
      </c>
      <c r="B3445">
        <v>1</v>
      </c>
      <c r="C3445" t="s">
        <v>106</v>
      </c>
      <c r="D3445" t="s">
        <v>108</v>
      </c>
      <c r="E3445" t="s">
        <v>126</v>
      </c>
      <c r="F3445" t="s">
        <v>10023</v>
      </c>
      <c r="G3445" t="s">
        <v>374</v>
      </c>
      <c r="H3445" t="s">
        <v>58</v>
      </c>
      <c r="I3445" t="s">
        <v>129</v>
      </c>
      <c r="J3445" t="s">
        <v>130</v>
      </c>
      <c r="K3445" t="s">
        <v>137</v>
      </c>
      <c r="L3445" t="s">
        <v>10024</v>
      </c>
      <c r="M3445" t="s">
        <v>10025</v>
      </c>
      <c r="N3445">
        <v>1.115</v>
      </c>
      <c r="O3445">
        <v>98</v>
      </c>
      <c r="P3445">
        <v>1321</v>
      </c>
      <c r="Q3445">
        <v>18</v>
      </c>
      <c r="R3445">
        <v>45</v>
      </c>
      <c r="S3445">
        <v>69</v>
      </c>
      <c r="T3445">
        <v>1137</v>
      </c>
      <c r="U3445">
        <v>109.24</v>
      </c>
      <c r="V3445">
        <v>1472.55</v>
      </c>
      <c r="W3445">
        <v>20.07</v>
      </c>
      <c r="X3445">
        <v>50.16</v>
      </c>
      <c r="Y3445">
        <v>76.92</v>
      </c>
      <c r="Z3445">
        <v>1267.44</v>
      </c>
    </row>
    <row r="3446" spans="1:26" x14ac:dyDescent="0.3">
      <c r="A3446">
        <v>3014281</v>
      </c>
      <c r="B3446">
        <v>1</v>
      </c>
      <c r="C3446" t="s">
        <v>75</v>
      </c>
      <c r="D3446" t="s">
        <v>99</v>
      </c>
      <c r="E3446" t="s">
        <v>169</v>
      </c>
      <c r="F3446" t="s">
        <v>10026</v>
      </c>
      <c r="G3446" t="s">
        <v>270</v>
      </c>
      <c r="H3446" t="s">
        <v>61</v>
      </c>
      <c r="I3446" t="s">
        <v>129</v>
      </c>
      <c r="J3446" t="s">
        <v>130</v>
      </c>
      <c r="K3446" t="s">
        <v>131</v>
      </c>
      <c r="L3446" t="s">
        <v>10027</v>
      </c>
      <c r="M3446" t="s">
        <v>10028</v>
      </c>
      <c r="N3446">
        <v>2.032</v>
      </c>
      <c r="O3446">
        <v>0</v>
      </c>
      <c r="P3446">
        <v>136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276.29000000000002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3000059</v>
      </c>
      <c r="B3447">
        <v>1</v>
      </c>
      <c r="C3447" t="s">
        <v>75</v>
      </c>
      <c r="D3447" t="s">
        <v>95</v>
      </c>
      <c r="E3447" t="s">
        <v>221</v>
      </c>
      <c r="F3447" t="s">
        <v>10029</v>
      </c>
      <c r="G3447" t="s">
        <v>192</v>
      </c>
      <c r="H3447" t="s">
        <v>58</v>
      </c>
      <c r="I3447" t="s">
        <v>129</v>
      </c>
      <c r="J3447" t="s">
        <v>130</v>
      </c>
      <c r="K3447" t="s">
        <v>137</v>
      </c>
      <c r="L3447" t="s">
        <v>10030</v>
      </c>
      <c r="M3447" t="s">
        <v>10031</v>
      </c>
      <c r="N3447">
        <v>0.90500000000000003</v>
      </c>
      <c r="O3447">
        <v>1</v>
      </c>
      <c r="P3447">
        <v>133</v>
      </c>
      <c r="Q3447">
        <v>0</v>
      </c>
      <c r="R3447">
        <v>0</v>
      </c>
      <c r="S3447">
        <v>0</v>
      </c>
      <c r="T3447">
        <v>0</v>
      </c>
      <c r="U3447">
        <v>0.91</v>
      </c>
      <c r="V3447">
        <v>120.4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3016447</v>
      </c>
      <c r="B3448">
        <v>1</v>
      </c>
      <c r="C3448" t="s">
        <v>75</v>
      </c>
      <c r="D3448" t="s">
        <v>87</v>
      </c>
      <c r="E3448" t="s">
        <v>169</v>
      </c>
      <c r="F3448" t="s">
        <v>10032</v>
      </c>
      <c r="G3448" t="s">
        <v>161</v>
      </c>
      <c r="H3448" t="s">
        <v>61</v>
      </c>
      <c r="I3448" t="s">
        <v>129</v>
      </c>
      <c r="J3448" t="s">
        <v>130</v>
      </c>
      <c r="K3448" t="s">
        <v>131</v>
      </c>
      <c r="L3448" t="s">
        <v>10033</v>
      </c>
      <c r="M3448" t="s">
        <v>10034</v>
      </c>
      <c r="N3448">
        <v>1.744</v>
      </c>
      <c r="O3448">
        <v>0</v>
      </c>
      <c r="P3448">
        <v>111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193.54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3017171</v>
      </c>
      <c r="B3449">
        <v>1</v>
      </c>
      <c r="C3449" t="s">
        <v>75</v>
      </c>
      <c r="D3449" t="s">
        <v>90</v>
      </c>
      <c r="E3449" t="s">
        <v>221</v>
      </c>
      <c r="F3449" t="s">
        <v>10035</v>
      </c>
      <c r="G3449" t="s">
        <v>374</v>
      </c>
      <c r="H3449" t="s">
        <v>58</v>
      </c>
      <c r="I3449" t="s">
        <v>129</v>
      </c>
      <c r="J3449" t="s">
        <v>130</v>
      </c>
      <c r="K3449" t="s">
        <v>137</v>
      </c>
      <c r="L3449" t="s">
        <v>10036</v>
      </c>
      <c r="M3449" t="s">
        <v>10037</v>
      </c>
      <c r="N3449">
        <v>0.13200000000000001</v>
      </c>
      <c r="O3449">
        <v>0</v>
      </c>
      <c r="P3449">
        <v>0</v>
      </c>
      <c r="Q3449">
        <v>14</v>
      </c>
      <c r="R3449">
        <v>4770</v>
      </c>
      <c r="S3449">
        <v>37</v>
      </c>
      <c r="T3449">
        <v>1195</v>
      </c>
      <c r="U3449">
        <v>0</v>
      </c>
      <c r="V3449">
        <v>0</v>
      </c>
      <c r="W3449">
        <v>1.85</v>
      </c>
      <c r="X3449">
        <v>630.70000000000005</v>
      </c>
      <c r="Y3449">
        <v>4.8899999999999997</v>
      </c>
      <c r="Z3449">
        <v>158.01</v>
      </c>
    </row>
    <row r="3450" spans="1:26" x14ac:dyDescent="0.3">
      <c r="A3450">
        <v>3019504</v>
      </c>
      <c r="B3450">
        <v>1</v>
      </c>
      <c r="C3450" t="s">
        <v>106</v>
      </c>
      <c r="D3450" t="s">
        <v>107</v>
      </c>
      <c r="E3450" t="s">
        <v>153</v>
      </c>
      <c r="F3450" t="s">
        <v>10038</v>
      </c>
      <c r="G3450" t="s">
        <v>128</v>
      </c>
      <c r="H3450" t="s">
        <v>58</v>
      </c>
      <c r="I3450" t="s">
        <v>129</v>
      </c>
      <c r="J3450" t="s">
        <v>130</v>
      </c>
      <c r="K3450" t="s">
        <v>131</v>
      </c>
      <c r="L3450" t="s">
        <v>10039</v>
      </c>
      <c r="M3450" t="s">
        <v>10040</v>
      </c>
      <c r="N3450">
        <v>0.89900000000000002</v>
      </c>
      <c r="O3450">
        <v>0</v>
      </c>
      <c r="P3450">
        <v>293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263.37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3014492</v>
      </c>
      <c r="B3451">
        <v>1</v>
      </c>
      <c r="C3451" t="s">
        <v>75</v>
      </c>
      <c r="D3451" t="s">
        <v>102</v>
      </c>
      <c r="E3451" t="s">
        <v>221</v>
      </c>
      <c r="F3451" t="s">
        <v>2377</v>
      </c>
      <c r="G3451" t="s">
        <v>128</v>
      </c>
      <c r="H3451" t="s">
        <v>58</v>
      </c>
      <c r="I3451" t="s">
        <v>129</v>
      </c>
      <c r="J3451" t="s">
        <v>130</v>
      </c>
      <c r="K3451" t="s">
        <v>131</v>
      </c>
      <c r="L3451" t="s">
        <v>10041</v>
      </c>
      <c r="M3451" t="s">
        <v>10042</v>
      </c>
      <c r="N3451">
        <v>0.42699999999999999</v>
      </c>
      <c r="O3451">
        <v>37</v>
      </c>
      <c r="P3451">
        <v>965</v>
      </c>
      <c r="Q3451">
        <v>0</v>
      </c>
      <c r="R3451">
        <v>0</v>
      </c>
      <c r="S3451">
        <v>1</v>
      </c>
      <c r="T3451">
        <v>0</v>
      </c>
      <c r="U3451">
        <v>15.79</v>
      </c>
      <c r="V3451">
        <v>411.73</v>
      </c>
      <c r="W3451">
        <v>0</v>
      </c>
      <c r="X3451">
        <v>0</v>
      </c>
      <c r="Y3451">
        <v>0.43</v>
      </c>
      <c r="Z3451">
        <v>0</v>
      </c>
    </row>
    <row r="3452" spans="1:26" x14ac:dyDescent="0.3">
      <c r="A3452">
        <v>3016716</v>
      </c>
      <c r="B3452">
        <v>1</v>
      </c>
      <c r="C3452" t="s">
        <v>75</v>
      </c>
      <c r="D3452" t="s">
        <v>98</v>
      </c>
      <c r="E3452" t="s">
        <v>140</v>
      </c>
      <c r="F3452" t="s">
        <v>10043</v>
      </c>
      <c r="G3452" t="s">
        <v>166</v>
      </c>
      <c r="H3452" t="s">
        <v>61</v>
      </c>
      <c r="I3452" t="s">
        <v>129</v>
      </c>
      <c r="J3452" t="s">
        <v>130</v>
      </c>
      <c r="K3452" t="s">
        <v>131</v>
      </c>
      <c r="L3452" t="s">
        <v>10044</v>
      </c>
      <c r="M3452" t="s">
        <v>10045</v>
      </c>
      <c r="N3452">
        <v>1.153</v>
      </c>
      <c r="O3452">
        <v>0</v>
      </c>
      <c r="P3452">
        <v>105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121.08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3019060</v>
      </c>
      <c r="B3453">
        <v>1</v>
      </c>
      <c r="C3453" t="s">
        <v>75</v>
      </c>
      <c r="D3453" t="s">
        <v>101</v>
      </c>
      <c r="E3453" t="s">
        <v>153</v>
      </c>
      <c r="F3453" t="s">
        <v>10046</v>
      </c>
      <c r="G3453" t="s">
        <v>161</v>
      </c>
      <c r="H3453" t="s">
        <v>58</v>
      </c>
      <c r="I3453" t="s">
        <v>129</v>
      </c>
      <c r="J3453" t="s">
        <v>130</v>
      </c>
      <c r="K3453" t="s">
        <v>131</v>
      </c>
      <c r="L3453" t="s">
        <v>10047</v>
      </c>
      <c r="M3453" t="s">
        <v>10048</v>
      </c>
      <c r="N3453">
        <v>2.5790000000000002</v>
      </c>
      <c r="O3453">
        <v>0</v>
      </c>
      <c r="P3453">
        <v>0</v>
      </c>
      <c r="Q3453">
        <v>4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10.32</v>
      </c>
      <c r="X3453">
        <v>0</v>
      </c>
      <c r="Y3453">
        <v>0</v>
      </c>
      <c r="Z3453">
        <v>0</v>
      </c>
    </row>
    <row r="3454" spans="1:26" x14ac:dyDescent="0.3">
      <c r="A3454">
        <v>3011907</v>
      </c>
      <c r="B3454">
        <v>1</v>
      </c>
      <c r="C3454" t="s">
        <v>75</v>
      </c>
      <c r="D3454" t="s">
        <v>89</v>
      </c>
      <c r="E3454" t="s">
        <v>169</v>
      </c>
      <c r="F3454" t="s">
        <v>4411</v>
      </c>
      <c r="G3454" t="s">
        <v>136</v>
      </c>
      <c r="H3454" t="s">
        <v>61</v>
      </c>
      <c r="I3454" t="s">
        <v>129</v>
      </c>
      <c r="J3454" t="s">
        <v>130</v>
      </c>
      <c r="K3454" t="s">
        <v>137</v>
      </c>
      <c r="L3454" t="s">
        <v>10049</v>
      </c>
      <c r="M3454" t="s">
        <v>10050</v>
      </c>
      <c r="N3454">
        <v>3.7930000000000001</v>
      </c>
      <c r="O3454">
        <v>0</v>
      </c>
      <c r="P3454">
        <v>922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3497.45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3014815</v>
      </c>
      <c r="B3455">
        <v>1</v>
      </c>
      <c r="C3455" t="s">
        <v>106</v>
      </c>
      <c r="D3455" t="s">
        <v>120</v>
      </c>
      <c r="E3455" t="s">
        <v>153</v>
      </c>
      <c r="F3455" t="s">
        <v>10051</v>
      </c>
      <c r="G3455" t="s">
        <v>196</v>
      </c>
      <c r="H3455" t="s">
        <v>58</v>
      </c>
      <c r="I3455" t="s">
        <v>129</v>
      </c>
      <c r="J3455" t="s">
        <v>130</v>
      </c>
      <c r="K3455" t="s">
        <v>131</v>
      </c>
      <c r="L3455" t="s">
        <v>10052</v>
      </c>
      <c r="M3455" t="s">
        <v>10053</v>
      </c>
      <c r="N3455">
        <v>4.3869999999999996</v>
      </c>
      <c r="O3455">
        <v>20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87.75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3014150</v>
      </c>
      <c r="B3456">
        <v>1</v>
      </c>
      <c r="C3456" t="s">
        <v>75</v>
      </c>
      <c r="D3456" t="s">
        <v>83</v>
      </c>
      <c r="E3456" t="s">
        <v>145</v>
      </c>
      <c r="F3456" t="s">
        <v>10054</v>
      </c>
      <c r="G3456" t="s">
        <v>206</v>
      </c>
      <c r="H3456" t="s">
        <v>61</v>
      </c>
      <c r="I3456" t="s">
        <v>129</v>
      </c>
      <c r="J3456" t="s">
        <v>130</v>
      </c>
      <c r="K3456" t="s">
        <v>131</v>
      </c>
      <c r="L3456" t="s">
        <v>10055</v>
      </c>
      <c r="M3456" t="s">
        <v>10056</v>
      </c>
      <c r="N3456">
        <v>6.7130000000000001</v>
      </c>
      <c r="O3456">
        <v>0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6.71</v>
      </c>
      <c r="Y3456">
        <v>0</v>
      </c>
      <c r="Z3456">
        <v>0</v>
      </c>
    </row>
    <row r="3457" spans="1:26" x14ac:dyDescent="0.3">
      <c r="A3457">
        <v>3019786</v>
      </c>
      <c r="B3457">
        <v>1</v>
      </c>
      <c r="C3457" t="s">
        <v>75</v>
      </c>
      <c r="D3457" t="s">
        <v>104</v>
      </c>
      <c r="E3457" t="s">
        <v>145</v>
      </c>
      <c r="F3457" t="s">
        <v>10057</v>
      </c>
      <c r="G3457" t="s">
        <v>206</v>
      </c>
      <c r="H3457" t="s">
        <v>61</v>
      </c>
      <c r="I3457" t="s">
        <v>129</v>
      </c>
      <c r="J3457" t="s">
        <v>130</v>
      </c>
      <c r="K3457" t="s">
        <v>131</v>
      </c>
      <c r="L3457" t="s">
        <v>10058</v>
      </c>
      <c r="M3457" t="s">
        <v>10059</v>
      </c>
      <c r="N3457">
        <v>1.4870000000000001</v>
      </c>
      <c r="O3457">
        <v>0</v>
      </c>
      <c r="P3457">
        <v>1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1.49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3019005</v>
      </c>
      <c r="B3458">
        <v>1</v>
      </c>
      <c r="C3458" t="s">
        <v>106</v>
      </c>
      <c r="D3458" t="s">
        <v>111</v>
      </c>
      <c r="E3458" t="s">
        <v>126</v>
      </c>
      <c r="F3458" t="s">
        <v>8649</v>
      </c>
      <c r="G3458" t="s">
        <v>128</v>
      </c>
      <c r="H3458" t="s">
        <v>58</v>
      </c>
      <c r="I3458" t="s">
        <v>129</v>
      </c>
      <c r="J3458" t="s">
        <v>130</v>
      </c>
      <c r="K3458" t="s">
        <v>131</v>
      </c>
      <c r="L3458" t="s">
        <v>10060</v>
      </c>
      <c r="M3458" t="s">
        <v>10061</v>
      </c>
      <c r="N3458">
        <v>0.91200000000000003</v>
      </c>
      <c r="O3458">
        <v>0</v>
      </c>
      <c r="P3458">
        <v>0</v>
      </c>
      <c r="Q3458">
        <v>0</v>
      </c>
      <c r="R3458">
        <v>0</v>
      </c>
      <c r="S3458">
        <v>8</v>
      </c>
      <c r="T3458">
        <v>547</v>
      </c>
      <c r="U3458">
        <v>0</v>
      </c>
      <c r="V3458">
        <v>0</v>
      </c>
      <c r="W3458">
        <v>0</v>
      </c>
      <c r="X3458">
        <v>0</v>
      </c>
      <c r="Y3458">
        <v>7.3</v>
      </c>
      <c r="Z3458">
        <v>498.99</v>
      </c>
    </row>
    <row r="3459" spans="1:26" x14ac:dyDescent="0.3">
      <c r="A3459">
        <v>3014051</v>
      </c>
      <c r="B3459">
        <v>1</v>
      </c>
      <c r="C3459" t="s">
        <v>106</v>
      </c>
      <c r="D3459" t="s">
        <v>107</v>
      </c>
      <c r="E3459" t="s">
        <v>221</v>
      </c>
      <c r="F3459" t="s">
        <v>10062</v>
      </c>
      <c r="G3459" t="s">
        <v>128</v>
      </c>
      <c r="H3459" t="s">
        <v>58</v>
      </c>
      <c r="I3459" t="s">
        <v>129</v>
      </c>
      <c r="J3459" t="s">
        <v>130</v>
      </c>
      <c r="K3459" t="s">
        <v>131</v>
      </c>
      <c r="L3459" t="s">
        <v>10063</v>
      </c>
      <c r="M3459" t="s">
        <v>10064</v>
      </c>
      <c r="N3459">
        <v>0.72799999999999998</v>
      </c>
      <c r="O3459">
        <v>1</v>
      </c>
      <c r="P3459">
        <v>912</v>
      </c>
      <c r="Q3459">
        <v>0</v>
      </c>
      <c r="R3459">
        <v>0</v>
      </c>
      <c r="S3459">
        <v>0</v>
      </c>
      <c r="T3459">
        <v>1</v>
      </c>
      <c r="U3459">
        <v>0.73</v>
      </c>
      <c r="V3459">
        <v>664.24</v>
      </c>
      <c r="W3459">
        <v>0</v>
      </c>
      <c r="X3459">
        <v>0</v>
      </c>
      <c r="Y3459">
        <v>0</v>
      </c>
      <c r="Z3459">
        <v>0.73</v>
      </c>
    </row>
    <row r="3460" spans="1:26" x14ac:dyDescent="0.3">
      <c r="A3460">
        <v>3020374</v>
      </c>
      <c r="B3460">
        <v>1</v>
      </c>
      <c r="C3460" t="s">
        <v>106</v>
      </c>
      <c r="D3460" t="s">
        <v>108</v>
      </c>
      <c r="E3460" t="s">
        <v>145</v>
      </c>
      <c r="F3460" t="s">
        <v>10065</v>
      </c>
      <c r="G3460" t="s">
        <v>147</v>
      </c>
      <c r="H3460" t="s">
        <v>61</v>
      </c>
      <c r="I3460" t="s">
        <v>129</v>
      </c>
      <c r="J3460" t="s">
        <v>130</v>
      </c>
      <c r="K3460" t="s">
        <v>131</v>
      </c>
      <c r="L3460" t="s">
        <v>10066</v>
      </c>
      <c r="M3460" t="s">
        <v>10067</v>
      </c>
      <c r="N3460">
        <v>2.7959999999999998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2.8</v>
      </c>
    </row>
    <row r="3461" spans="1:26" x14ac:dyDescent="0.3">
      <c r="A3461">
        <v>3014520</v>
      </c>
      <c r="B3461">
        <v>1</v>
      </c>
      <c r="C3461" t="s">
        <v>75</v>
      </c>
      <c r="D3461" t="s">
        <v>90</v>
      </c>
      <c r="E3461" t="s">
        <v>140</v>
      </c>
      <c r="F3461" t="s">
        <v>10068</v>
      </c>
      <c r="G3461" t="s">
        <v>142</v>
      </c>
      <c r="H3461" t="s">
        <v>61</v>
      </c>
      <c r="I3461" t="s">
        <v>129</v>
      </c>
      <c r="J3461" t="s">
        <v>130</v>
      </c>
      <c r="K3461" t="s">
        <v>131</v>
      </c>
      <c r="L3461" t="s">
        <v>10069</v>
      </c>
      <c r="M3461" t="s">
        <v>10070</v>
      </c>
      <c r="N3461">
        <v>6.6310000000000002</v>
      </c>
      <c r="O3461">
        <v>0</v>
      </c>
      <c r="P3461">
        <v>78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517.24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3000198</v>
      </c>
      <c r="B3462">
        <v>1</v>
      </c>
      <c r="C3462" t="s">
        <v>75</v>
      </c>
      <c r="D3462" t="s">
        <v>98</v>
      </c>
      <c r="E3462" t="s">
        <v>153</v>
      </c>
      <c r="F3462" t="s">
        <v>10071</v>
      </c>
      <c r="G3462" t="s">
        <v>136</v>
      </c>
      <c r="H3462" t="s">
        <v>58</v>
      </c>
      <c r="I3462" t="s">
        <v>129</v>
      </c>
      <c r="J3462" t="s">
        <v>130</v>
      </c>
      <c r="K3462" t="s">
        <v>137</v>
      </c>
      <c r="L3462" t="s">
        <v>10072</v>
      </c>
      <c r="M3462" t="s">
        <v>10073</v>
      </c>
      <c r="N3462">
        <v>5.3090000000000002</v>
      </c>
      <c r="O3462">
        <v>0</v>
      </c>
      <c r="P3462">
        <v>340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1805.02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3016368</v>
      </c>
      <c r="B3463">
        <v>1</v>
      </c>
      <c r="C3463" t="s">
        <v>75</v>
      </c>
      <c r="D3463" t="s">
        <v>79</v>
      </c>
      <c r="E3463" t="s">
        <v>140</v>
      </c>
      <c r="F3463" t="s">
        <v>10074</v>
      </c>
      <c r="G3463" t="s">
        <v>161</v>
      </c>
      <c r="H3463" t="s">
        <v>61</v>
      </c>
      <c r="I3463" t="s">
        <v>129</v>
      </c>
      <c r="J3463" t="s">
        <v>130</v>
      </c>
      <c r="K3463" t="s">
        <v>131</v>
      </c>
      <c r="L3463" t="s">
        <v>10075</v>
      </c>
      <c r="M3463" t="s">
        <v>10076</v>
      </c>
      <c r="N3463">
        <v>0.308</v>
      </c>
      <c r="O3463">
        <v>0</v>
      </c>
      <c r="P3463">
        <v>82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25.25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3017278</v>
      </c>
      <c r="B3464">
        <v>1</v>
      </c>
      <c r="C3464" t="s">
        <v>75</v>
      </c>
      <c r="D3464" t="s">
        <v>96</v>
      </c>
      <c r="E3464" t="s">
        <v>221</v>
      </c>
      <c r="F3464" t="s">
        <v>10077</v>
      </c>
      <c r="G3464" t="s">
        <v>128</v>
      </c>
      <c r="H3464" t="s">
        <v>58</v>
      </c>
      <c r="I3464" t="s">
        <v>129</v>
      </c>
      <c r="J3464" t="s">
        <v>130</v>
      </c>
      <c r="K3464" t="s">
        <v>131</v>
      </c>
      <c r="L3464" t="s">
        <v>10078</v>
      </c>
      <c r="M3464" t="s">
        <v>10079</v>
      </c>
      <c r="N3464">
        <v>0.3</v>
      </c>
      <c r="O3464">
        <v>33</v>
      </c>
      <c r="P3464">
        <v>639</v>
      </c>
      <c r="Q3464">
        <v>0</v>
      </c>
      <c r="R3464">
        <v>0</v>
      </c>
      <c r="S3464">
        <v>0</v>
      </c>
      <c r="T3464">
        <v>0</v>
      </c>
      <c r="U3464">
        <v>9.89</v>
      </c>
      <c r="V3464">
        <v>191.52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3019114</v>
      </c>
      <c r="B3465">
        <v>1</v>
      </c>
      <c r="C3465" t="s">
        <v>106</v>
      </c>
      <c r="D3465" t="s">
        <v>122</v>
      </c>
      <c r="E3465" t="s">
        <v>169</v>
      </c>
      <c r="F3465" t="s">
        <v>4949</v>
      </c>
      <c r="G3465" t="s">
        <v>161</v>
      </c>
      <c r="H3465" t="s">
        <v>61</v>
      </c>
      <c r="I3465" t="s">
        <v>129</v>
      </c>
      <c r="J3465" t="s">
        <v>130</v>
      </c>
      <c r="K3465" t="s">
        <v>131</v>
      </c>
      <c r="L3465" t="s">
        <v>10080</v>
      </c>
      <c r="M3465" t="s">
        <v>10081</v>
      </c>
      <c r="N3465">
        <v>1.2290000000000001</v>
      </c>
      <c r="O3465">
        <v>0</v>
      </c>
      <c r="P3465">
        <v>238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292.60000000000002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3013321</v>
      </c>
      <c r="B3466">
        <v>1</v>
      </c>
      <c r="C3466" t="s">
        <v>75</v>
      </c>
      <c r="D3466" t="s">
        <v>103</v>
      </c>
      <c r="E3466" t="s">
        <v>145</v>
      </c>
      <c r="F3466" t="s">
        <v>10082</v>
      </c>
      <c r="G3466" t="s">
        <v>147</v>
      </c>
      <c r="H3466" t="s">
        <v>61</v>
      </c>
      <c r="I3466" t="s">
        <v>129</v>
      </c>
      <c r="J3466" t="s">
        <v>130</v>
      </c>
      <c r="K3466" t="s">
        <v>131</v>
      </c>
      <c r="L3466" t="s">
        <v>10083</v>
      </c>
      <c r="M3466" t="s">
        <v>10084</v>
      </c>
      <c r="N3466">
        <v>1.411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1.41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3015535</v>
      </c>
      <c r="B3467">
        <v>1</v>
      </c>
      <c r="C3467" t="s">
        <v>75</v>
      </c>
      <c r="D3467" t="s">
        <v>82</v>
      </c>
      <c r="E3467" t="s">
        <v>145</v>
      </c>
      <c r="F3467" t="s">
        <v>10085</v>
      </c>
      <c r="G3467" t="s">
        <v>256</v>
      </c>
      <c r="H3467" t="s">
        <v>61</v>
      </c>
      <c r="I3467" t="s">
        <v>129</v>
      </c>
      <c r="J3467" t="s">
        <v>130</v>
      </c>
      <c r="K3467" t="s">
        <v>131</v>
      </c>
      <c r="L3467" t="s">
        <v>10086</v>
      </c>
      <c r="M3467" t="s">
        <v>10087</v>
      </c>
      <c r="N3467">
        <v>6.335</v>
      </c>
      <c r="O3467">
        <v>0</v>
      </c>
      <c r="P3467">
        <v>12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76.03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3019036</v>
      </c>
      <c r="B3468">
        <v>1</v>
      </c>
      <c r="C3468" t="s">
        <v>75</v>
      </c>
      <c r="D3468" t="s">
        <v>95</v>
      </c>
      <c r="E3468" t="s">
        <v>145</v>
      </c>
      <c r="F3468" t="s">
        <v>10088</v>
      </c>
      <c r="G3468" t="s">
        <v>256</v>
      </c>
      <c r="H3468" t="s">
        <v>61</v>
      </c>
      <c r="I3468" t="s">
        <v>129</v>
      </c>
      <c r="J3468" t="s">
        <v>130</v>
      </c>
      <c r="K3468" t="s">
        <v>131</v>
      </c>
      <c r="L3468" t="s">
        <v>10089</v>
      </c>
      <c r="M3468" t="s">
        <v>10090</v>
      </c>
      <c r="N3468">
        <v>0.77200000000000002</v>
      </c>
      <c r="O3468">
        <v>0</v>
      </c>
      <c r="P3468">
        <v>17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13.13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3014063</v>
      </c>
      <c r="B3469">
        <v>1</v>
      </c>
      <c r="C3469" t="s">
        <v>75</v>
      </c>
      <c r="D3469" t="s">
        <v>78</v>
      </c>
      <c r="E3469" t="s">
        <v>153</v>
      </c>
      <c r="F3469" t="s">
        <v>10091</v>
      </c>
      <c r="G3469" t="s">
        <v>196</v>
      </c>
      <c r="H3469" t="s">
        <v>58</v>
      </c>
      <c r="I3469" t="s">
        <v>129</v>
      </c>
      <c r="J3469" t="s">
        <v>130</v>
      </c>
      <c r="K3469" t="s">
        <v>131</v>
      </c>
      <c r="L3469" t="s">
        <v>10092</v>
      </c>
      <c r="M3469" t="s">
        <v>10093</v>
      </c>
      <c r="N3469">
        <v>6.3769999999999998</v>
      </c>
      <c r="O3469">
        <v>8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51.01</v>
      </c>
      <c r="V3469">
        <v>6.38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3014077</v>
      </c>
      <c r="B3470">
        <v>1</v>
      </c>
      <c r="C3470" t="s">
        <v>75</v>
      </c>
      <c r="D3470" t="s">
        <v>79</v>
      </c>
      <c r="E3470" t="s">
        <v>169</v>
      </c>
      <c r="F3470" t="s">
        <v>10094</v>
      </c>
      <c r="G3470" t="s">
        <v>171</v>
      </c>
      <c r="H3470" t="s">
        <v>61</v>
      </c>
      <c r="I3470" t="s">
        <v>129</v>
      </c>
      <c r="J3470" t="s">
        <v>130</v>
      </c>
      <c r="K3470" t="s">
        <v>131</v>
      </c>
      <c r="L3470" t="s">
        <v>10095</v>
      </c>
      <c r="M3470" t="s">
        <v>10096</v>
      </c>
      <c r="N3470">
        <v>1.444</v>
      </c>
      <c r="O3470">
        <v>0</v>
      </c>
      <c r="P3470">
        <v>27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39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3014011</v>
      </c>
      <c r="B3471">
        <v>1</v>
      </c>
      <c r="C3471" t="s">
        <v>75</v>
      </c>
      <c r="D3471" t="s">
        <v>91</v>
      </c>
      <c r="E3471" t="s">
        <v>145</v>
      </c>
      <c r="F3471" t="s">
        <v>10097</v>
      </c>
      <c r="G3471" t="s">
        <v>256</v>
      </c>
      <c r="H3471" t="s">
        <v>61</v>
      </c>
      <c r="I3471" t="s">
        <v>129</v>
      </c>
      <c r="J3471" t="s">
        <v>130</v>
      </c>
      <c r="K3471" t="s">
        <v>131</v>
      </c>
      <c r="L3471" t="s">
        <v>10098</v>
      </c>
      <c r="M3471" t="s">
        <v>10099</v>
      </c>
      <c r="N3471">
        <v>2.6579999999999999</v>
      </c>
      <c r="O3471">
        <v>0</v>
      </c>
      <c r="P3471">
        <v>18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47.85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3019083</v>
      </c>
      <c r="B3472">
        <v>1</v>
      </c>
      <c r="C3472" t="s">
        <v>75</v>
      </c>
      <c r="D3472" t="s">
        <v>95</v>
      </c>
      <c r="E3472" t="s">
        <v>145</v>
      </c>
      <c r="F3472" t="s">
        <v>10100</v>
      </c>
      <c r="G3472" t="s">
        <v>147</v>
      </c>
      <c r="H3472" t="s">
        <v>61</v>
      </c>
      <c r="I3472" t="s">
        <v>129</v>
      </c>
      <c r="J3472" t="s">
        <v>130</v>
      </c>
      <c r="K3472" t="s">
        <v>131</v>
      </c>
      <c r="L3472" t="s">
        <v>10101</v>
      </c>
      <c r="M3472" t="s">
        <v>10102</v>
      </c>
      <c r="N3472">
        <v>1.01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1.01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3018627</v>
      </c>
      <c r="B3473">
        <v>2</v>
      </c>
      <c r="C3473" t="s">
        <v>75</v>
      </c>
      <c r="D3473" t="s">
        <v>79</v>
      </c>
      <c r="E3473" t="s">
        <v>169</v>
      </c>
      <c r="F3473" t="s">
        <v>10103</v>
      </c>
      <c r="G3473" t="s">
        <v>270</v>
      </c>
      <c r="H3473" t="s">
        <v>61</v>
      </c>
      <c r="I3473" t="s">
        <v>129</v>
      </c>
      <c r="J3473" t="s">
        <v>130</v>
      </c>
      <c r="K3473" t="s">
        <v>131</v>
      </c>
      <c r="L3473" t="s">
        <v>9586</v>
      </c>
      <c r="M3473" t="s">
        <v>10104</v>
      </c>
      <c r="N3473">
        <v>1.0569999999999999</v>
      </c>
      <c r="O3473">
        <v>0</v>
      </c>
      <c r="P3473">
        <v>163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172.24</v>
      </c>
      <c r="W3473">
        <v>0</v>
      </c>
      <c r="X3473">
        <v>0</v>
      </c>
      <c r="Y3473">
        <v>0</v>
      </c>
      <c r="Z3473">
        <v>0</v>
      </c>
    </row>
    <row r="3474" spans="1:26" x14ac:dyDescent="0.3">
      <c r="A3474">
        <v>3014477</v>
      </c>
      <c r="B3474">
        <v>1</v>
      </c>
      <c r="C3474" t="s">
        <v>75</v>
      </c>
      <c r="D3474" t="s">
        <v>99</v>
      </c>
      <c r="E3474" t="s">
        <v>140</v>
      </c>
      <c r="F3474" t="s">
        <v>10105</v>
      </c>
      <c r="G3474" t="s">
        <v>142</v>
      </c>
      <c r="H3474" t="s">
        <v>61</v>
      </c>
      <c r="I3474" t="s">
        <v>129</v>
      </c>
      <c r="J3474" t="s">
        <v>130</v>
      </c>
      <c r="K3474" t="s">
        <v>131</v>
      </c>
      <c r="L3474" t="s">
        <v>10106</v>
      </c>
      <c r="M3474" t="s">
        <v>10107</v>
      </c>
      <c r="N3474">
        <v>3.2749999999999999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7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22.92</v>
      </c>
    </row>
    <row r="3475" spans="1:26" x14ac:dyDescent="0.3">
      <c r="A3475">
        <v>3019503</v>
      </c>
      <c r="B3475">
        <v>1</v>
      </c>
      <c r="C3475" t="s">
        <v>106</v>
      </c>
      <c r="D3475" t="s">
        <v>117</v>
      </c>
      <c r="E3475" t="s">
        <v>169</v>
      </c>
      <c r="F3475" t="s">
        <v>10108</v>
      </c>
      <c r="G3475" t="s">
        <v>161</v>
      </c>
      <c r="H3475" t="s">
        <v>61</v>
      </c>
      <c r="I3475" t="s">
        <v>129</v>
      </c>
      <c r="J3475" t="s">
        <v>130</v>
      </c>
      <c r="K3475" t="s">
        <v>131</v>
      </c>
      <c r="L3475" t="s">
        <v>10109</v>
      </c>
      <c r="M3475" t="s">
        <v>10110</v>
      </c>
      <c r="N3475">
        <v>0.59099999999999997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221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130.58000000000001</v>
      </c>
    </row>
    <row r="3476" spans="1:26" x14ac:dyDescent="0.3">
      <c r="A3476">
        <v>3019594</v>
      </c>
      <c r="B3476">
        <v>1</v>
      </c>
      <c r="C3476" t="s">
        <v>75</v>
      </c>
      <c r="D3476" t="s">
        <v>97</v>
      </c>
      <c r="E3476" t="s">
        <v>145</v>
      </c>
      <c r="F3476" t="s">
        <v>10111</v>
      </c>
      <c r="G3476" t="s">
        <v>206</v>
      </c>
      <c r="H3476" t="s">
        <v>61</v>
      </c>
      <c r="I3476" t="s">
        <v>129</v>
      </c>
      <c r="J3476" t="s">
        <v>130</v>
      </c>
      <c r="K3476" t="s">
        <v>131</v>
      </c>
      <c r="L3476" t="s">
        <v>10112</v>
      </c>
      <c r="M3476" t="s">
        <v>10113</v>
      </c>
      <c r="N3476">
        <v>1.5369999999999999</v>
      </c>
      <c r="O3476">
        <v>0</v>
      </c>
      <c r="P3476">
        <v>6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9.2200000000000006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3011163</v>
      </c>
      <c r="B3477">
        <v>1</v>
      </c>
      <c r="C3477" t="s">
        <v>75</v>
      </c>
      <c r="D3477" t="s">
        <v>90</v>
      </c>
      <c r="E3477" t="s">
        <v>169</v>
      </c>
      <c r="F3477" t="s">
        <v>6268</v>
      </c>
      <c r="G3477" t="s">
        <v>192</v>
      </c>
      <c r="H3477" t="s">
        <v>61</v>
      </c>
      <c r="I3477" t="s">
        <v>129</v>
      </c>
      <c r="J3477" t="s">
        <v>130</v>
      </c>
      <c r="K3477" t="s">
        <v>137</v>
      </c>
      <c r="L3477" t="s">
        <v>10114</v>
      </c>
      <c r="M3477" t="s">
        <v>10115</v>
      </c>
      <c r="N3477">
        <v>8.4640000000000004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75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634.79</v>
      </c>
    </row>
    <row r="3478" spans="1:26" x14ac:dyDescent="0.3">
      <c r="A3478">
        <v>3016473</v>
      </c>
      <c r="B3478">
        <v>1</v>
      </c>
      <c r="C3478" t="s">
        <v>106</v>
      </c>
      <c r="D3478" t="s">
        <v>122</v>
      </c>
      <c r="E3478" t="s">
        <v>221</v>
      </c>
      <c r="F3478" t="s">
        <v>1429</v>
      </c>
      <c r="G3478" t="s">
        <v>161</v>
      </c>
      <c r="H3478" t="s">
        <v>58</v>
      </c>
      <c r="I3478" t="s">
        <v>129</v>
      </c>
      <c r="J3478" t="s">
        <v>130</v>
      </c>
      <c r="K3478" t="s">
        <v>131</v>
      </c>
      <c r="L3478" t="s">
        <v>10116</v>
      </c>
      <c r="M3478" t="s">
        <v>10117</v>
      </c>
      <c r="N3478">
        <v>2.266</v>
      </c>
      <c r="O3478">
        <v>30</v>
      </c>
      <c r="P3478">
        <v>1286</v>
      </c>
      <c r="Q3478">
        <v>0</v>
      </c>
      <c r="R3478">
        <v>0</v>
      </c>
      <c r="S3478">
        <v>0</v>
      </c>
      <c r="T3478">
        <v>0</v>
      </c>
      <c r="U3478">
        <v>67.97</v>
      </c>
      <c r="V3478">
        <v>2913.46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3012103</v>
      </c>
      <c r="B3479">
        <v>1</v>
      </c>
      <c r="C3479" t="s">
        <v>75</v>
      </c>
      <c r="D3479" t="s">
        <v>96</v>
      </c>
      <c r="E3479" t="s">
        <v>153</v>
      </c>
      <c r="F3479" t="s">
        <v>10118</v>
      </c>
      <c r="G3479" t="s">
        <v>181</v>
      </c>
      <c r="H3479" t="s">
        <v>58</v>
      </c>
      <c r="I3479" t="s">
        <v>129</v>
      </c>
      <c r="J3479" t="s">
        <v>130</v>
      </c>
      <c r="K3479" t="s">
        <v>137</v>
      </c>
      <c r="L3479" t="s">
        <v>10119</v>
      </c>
      <c r="M3479" t="s">
        <v>10120</v>
      </c>
      <c r="N3479">
        <v>2.2229999999999999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2.2200000000000002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3014729</v>
      </c>
      <c r="B3480">
        <v>2</v>
      </c>
      <c r="C3480" t="s">
        <v>75</v>
      </c>
      <c r="D3480" t="s">
        <v>96</v>
      </c>
      <c r="E3480" t="s">
        <v>221</v>
      </c>
      <c r="F3480" t="s">
        <v>10121</v>
      </c>
      <c r="G3480" t="s">
        <v>746</v>
      </c>
      <c r="H3480" t="s">
        <v>58</v>
      </c>
      <c r="I3480" t="s">
        <v>129</v>
      </c>
      <c r="J3480" t="s">
        <v>130</v>
      </c>
      <c r="K3480" t="s">
        <v>131</v>
      </c>
      <c r="L3480" t="s">
        <v>8007</v>
      </c>
      <c r="M3480" t="s">
        <v>10122</v>
      </c>
      <c r="N3480">
        <v>1.5269999999999999</v>
      </c>
      <c r="O3480">
        <v>12</v>
      </c>
      <c r="P3480">
        <v>524</v>
      </c>
      <c r="Q3480">
        <v>0</v>
      </c>
      <c r="R3480">
        <v>0</v>
      </c>
      <c r="S3480">
        <v>0</v>
      </c>
      <c r="T3480">
        <v>0</v>
      </c>
      <c r="U3480">
        <v>18.329999999999998</v>
      </c>
      <c r="V3480">
        <v>800.35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3013808</v>
      </c>
      <c r="B3481">
        <v>1</v>
      </c>
      <c r="C3481" t="s">
        <v>75</v>
      </c>
      <c r="D3481" t="s">
        <v>81</v>
      </c>
      <c r="E3481" t="s">
        <v>169</v>
      </c>
      <c r="F3481" t="s">
        <v>10123</v>
      </c>
      <c r="G3481" t="s">
        <v>161</v>
      </c>
      <c r="H3481" t="s">
        <v>61</v>
      </c>
      <c r="I3481" t="s">
        <v>129</v>
      </c>
      <c r="J3481" t="s">
        <v>130</v>
      </c>
      <c r="K3481" t="s">
        <v>131</v>
      </c>
      <c r="L3481" t="s">
        <v>10124</v>
      </c>
      <c r="M3481" t="s">
        <v>10125</v>
      </c>
      <c r="N3481">
        <v>0.51900000000000002</v>
      </c>
      <c r="O3481">
        <v>0</v>
      </c>
      <c r="P3481">
        <v>777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403.61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3019483</v>
      </c>
      <c r="B3482">
        <v>1</v>
      </c>
      <c r="C3482" t="s">
        <v>75</v>
      </c>
      <c r="D3482" t="s">
        <v>94</v>
      </c>
      <c r="E3482" t="s">
        <v>169</v>
      </c>
      <c r="F3482" t="s">
        <v>5119</v>
      </c>
      <c r="G3482" t="s">
        <v>161</v>
      </c>
      <c r="H3482" t="s">
        <v>61</v>
      </c>
      <c r="I3482" t="s">
        <v>129</v>
      </c>
      <c r="J3482" t="s">
        <v>130</v>
      </c>
      <c r="K3482" t="s">
        <v>131</v>
      </c>
      <c r="L3482" t="s">
        <v>10126</v>
      </c>
      <c r="M3482" t="s">
        <v>10127</v>
      </c>
      <c r="N3482">
        <v>1.0469999999999999</v>
      </c>
      <c r="O3482">
        <v>0</v>
      </c>
      <c r="P3482">
        <v>0</v>
      </c>
      <c r="Q3482">
        <v>0</v>
      </c>
      <c r="R3482">
        <v>128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134.05000000000001</v>
      </c>
      <c r="Y3482">
        <v>0</v>
      </c>
      <c r="Z3482">
        <v>0</v>
      </c>
    </row>
    <row r="3483" spans="1:26" x14ac:dyDescent="0.3">
      <c r="A3483">
        <v>3011981</v>
      </c>
      <c r="B3483">
        <v>1</v>
      </c>
      <c r="C3483" t="s">
        <v>106</v>
      </c>
      <c r="D3483" t="s">
        <v>120</v>
      </c>
      <c r="E3483" t="s">
        <v>153</v>
      </c>
      <c r="F3483" t="s">
        <v>10128</v>
      </c>
      <c r="G3483" t="s">
        <v>181</v>
      </c>
      <c r="H3483" t="s">
        <v>58</v>
      </c>
      <c r="I3483" t="s">
        <v>129</v>
      </c>
      <c r="J3483" t="s">
        <v>130</v>
      </c>
      <c r="K3483" t="s">
        <v>137</v>
      </c>
      <c r="L3483" t="s">
        <v>10129</v>
      </c>
      <c r="M3483" t="s">
        <v>10130</v>
      </c>
      <c r="N3483">
        <v>5.4539999999999997</v>
      </c>
      <c r="O3483">
        <v>16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87.26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3014486</v>
      </c>
      <c r="B3484">
        <v>1</v>
      </c>
      <c r="C3484" t="s">
        <v>75</v>
      </c>
      <c r="D3484" t="s">
        <v>100</v>
      </c>
      <c r="E3484" t="s">
        <v>145</v>
      </c>
      <c r="F3484" t="s">
        <v>10131</v>
      </c>
      <c r="G3484" t="s">
        <v>147</v>
      </c>
      <c r="H3484" t="s">
        <v>61</v>
      </c>
      <c r="I3484" t="s">
        <v>129</v>
      </c>
      <c r="J3484" t="s">
        <v>130</v>
      </c>
      <c r="K3484" t="s">
        <v>131</v>
      </c>
      <c r="L3484" t="s">
        <v>10132</v>
      </c>
      <c r="M3484" t="s">
        <v>10133</v>
      </c>
      <c r="N3484">
        <v>2.9590000000000001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2.96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3016494</v>
      </c>
      <c r="B3485">
        <v>1</v>
      </c>
      <c r="C3485" t="s">
        <v>106</v>
      </c>
      <c r="D3485" t="s">
        <v>118</v>
      </c>
      <c r="E3485" t="s">
        <v>145</v>
      </c>
      <c r="F3485" t="s">
        <v>10134</v>
      </c>
      <c r="G3485" t="s">
        <v>256</v>
      </c>
      <c r="H3485" t="s">
        <v>61</v>
      </c>
      <c r="I3485" t="s">
        <v>129</v>
      </c>
      <c r="J3485" t="s">
        <v>130</v>
      </c>
      <c r="K3485" t="s">
        <v>131</v>
      </c>
      <c r="L3485" t="s">
        <v>10135</v>
      </c>
      <c r="M3485" t="s">
        <v>10136</v>
      </c>
      <c r="N3485">
        <v>0.82599999999999996</v>
      </c>
      <c r="O3485">
        <v>0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0.83</v>
      </c>
      <c r="Y3485">
        <v>0</v>
      </c>
      <c r="Z3485">
        <v>0</v>
      </c>
    </row>
    <row r="3486" spans="1:26" x14ac:dyDescent="0.3">
      <c r="A3486">
        <v>3015519</v>
      </c>
      <c r="B3486">
        <v>1</v>
      </c>
      <c r="C3486" t="s">
        <v>75</v>
      </c>
      <c r="D3486" t="s">
        <v>104</v>
      </c>
      <c r="E3486" t="s">
        <v>145</v>
      </c>
      <c r="F3486" t="s">
        <v>10137</v>
      </c>
      <c r="G3486" t="s">
        <v>206</v>
      </c>
      <c r="H3486" t="s">
        <v>61</v>
      </c>
      <c r="I3486" t="s">
        <v>129</v>
      </c>
      <c r="J3486" t="s">
        <v>130</v>
      </c>
      <c r="K3486" t="s">
        <v>131</v>
      </c>
      <c r="L3486" t="s">
        <v>10138</v>
      </c>
      <c r="M3486" t="s">
        <v>10139</v>
      </c>
      <c r="N3486">
        <v>1.391</v>
      </c>
      <c r="O3486">
        <v>0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1.39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3013780</v>
      </c>
      <c r="B3487">
        <v>1</v>
      </c>
      <c r="C3487" t="s">
        <v>75</v>
      </c>
      <c r="D3487" t="s">
        <v>81</v>
      </c>
      <c r="E3487" t="s">
        <v>145</v>
      </c>
      <c r="F3487" t="s">
        <v>4160</v>
      </c>
      <c r="G3487" t="s">
        <v>206</v>
      </c>
      <c r="H3487" t="s">
        <v>61</v>
      </c>
      <c r="I3487" t="s">
        <v>129</v>
      </c>
      <c r="J3487" t="s">
        <v>130</v>
      </c>
      <c r="K3487" t="s">
        <v>131</v>
      </c>
      <c r="L3487" t="s">
        <v>10140</v>
      </c>
      <c r="M3487" t="s">
        <v>10141</v>
      </c>
      <c r="N3487">
        <v>1.196</v>
      </c>
      <c r="O3487">
        <v>0</v>
      </c>
      <c r="P3487">
        <v>21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25.11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3019502</v>
      </c>
      <c r="B3488">
        <v>1</v>
      </c>
      <c r="C3488" t="s">
        <v>106</v>
      </c>
      <c r="D3488" t="s">
        <v>108</v>
      </c>
      <c r="E3488" t="s">
        <v>169</v>
      </c>
      <c r="F3488" t="s">
        <v>10142</v>
      </c>
      <c r="G3488" t="s">
        <v>161</v>
      </c>
      <c r="H3488" t="s">
        <v>61</v>
      </c>
      <c r="I3488" t="s">
        <v>129</v>
      </c>
      <c r="J3488" t="s">
        <v>130</v>
      </c>
      <c r="K3488" t="s">
        <v>131</v>
      </c>
      <c r="L3488" t="s">
        <v>10143</v>
      </c>
      <c r="M3488" t="s">
        <v>10144</v>
      </c>
      <c r="N3488">
        <v>1.998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119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237.77</v>
      </c>
    </row>
    <row r="3489" spans="1:26" x14ac:dyDescent="0.3">
      <c r="A3489">
        <v>3013353</v>
      </c>
      <c r="B3489">
        <v>1</v>
      </c>
      <c r="C3489" t="s">
        <v>75</v>
      </c>
      <c r="D3489" t="s">
        <v>92</v>
      </c>
      <c r="E3489" t="s">
        <v>126</v>
      </c>
      <c r="F3489" t="s">
        <v>4712</v>
      </c>
      <c r="G3489" t="s">
        <v>128</v>
      </c>
      <c r="H3489" t="s">
        <v>58</v>
      </c>
      <c r="I3489" t="s">
        <v>129</v>
      </c>
      <c r="J3489" t="s">
        <v>130</v>
      </c>
      <c r="K3489" t="s">
        <v>131</v>
      </c>
      <c r="L3489" t="s">
        <v>10145</v>
      </c>
      <c r="M3489" t="s">
        <v>10146</v>
      </c>
      <c r="N3489">
        <v>0.34699999999999998</v>
      </c>
      <c r="O3489">
        <v>9</v>
      </c>
      <c r="P3489">
        <v>419</v>
      </c>
      <c r="Q3489">
        <v>0</v>
      </c>
      <c r="R3489">
        <v>0</v>
      </c>
      <c r="S3489">
        <v>0</v>
      </c>
      <c r="T3489">
        <v>0</v>
      </c>
      <c r="U3489">
        <v>3.12</v>
      </c>
      <c r="V3489">
        <v>145.37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3014564</v>
      </c>
      <c r="B3490">
        <v>1</v>
      </c>
      <c r="C3490" t="s">
        <v>75</v>
      </c>
      <c r="D3490" t="s">
        <v>79</v>
      </c>
      <c r="E3490" t="s">
        <v>221</v>
      </c>
      <c r="F3490" t="s">
        <v>2244</v>
      </c>
      <c r="G3490" t="s">
        <v>128</v>
      </c>
      <c r="H3490" t="s">
        <v>58</v>
      </c>
      <c r="I3490" t="s">
        <v>129</v>
      </c>
      <c r="J3490" t="s">
        <v>130</v>
      </c>
      <c r="K3490" t="s">
        <v>131</v>
      </c>
      <c r="L3490" t="s">
        <v>10147</v>
      </c>
      <c r="M3490" t="s">
        <v>10148</v>
      </c>
      <c r="N3490">
        <v>1.3320000000000001</v>
      </c>
      <c r="O3490">
        <v>0</v>
      </c>
      <c r="P3490">
        <v>0</v>
      </c>
      <c r="Q3490">
        <v>0</v>
      </c>
      <c r="R3490">
        <v>0</v>
      </c>
      <c r="S3490">
        <v>12</v>
      </c>
      <c r="T3490">
        <v>124</v>
      </c>
      <c r="U3490">
        <v>0</v>
      </c>
      <c r="V3490">
        <v>0</v>
      </c>
      <c r="W3490">
        <v>0</v>
      </c>
      <c r="X3490">
        <v>0</v>
      </c>
      <c r="Y3490">
        <v>15.98</v>
      </c>
      <c r="Z3490">
        <v>165.14</v>
      </c>
    </row>
    <row r="3491" spans="1:26" x14ac:dyDescent="0.3">
      <c r="A3491">
        <v>3020319</v>
      </c>
      <c r="B3491">
        <v>1</v>
      </c>
      <c r="C3491" t="s">
        <v>75</v>
      </c>
      <c r="D3491" t="s">
        <v>84</v>
      </c>
      <c r="E3491" t="s">
        <v>164</v>
      </c>
      <c r="F3491" t="s">
        <v>10149</v>
      </c>
      <c r="G3491" t="s">
        <v>185</v>
      </c>
      <c r="H3491" t="s">
        <v>61</v>
      </c>
      <c r="I3491" t="s">
        <v>129</v>
      </c>
      <c r="J3491" t="s">
        <v>130</v>
      </c>
      <c r="K3491" t="s">
        <v>131</v>
      </c>
      <c r="L3491" t="s">
        <v>10150</v>
      </c>
      <c r="M3491" t="s">
        <v>10151</v>
      </c>
      <c r="N3491">
        <v>0.69199999999999995</v>
      </c>
      <c r="O3491">
        <v>0</v>
      </c>
      <c r="P3491">
        <v>6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4.1500000000000004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3019493</v>
      </c>
      <c r="B3492">
        <v>2</v>
      </c>
      <c r="C3492" t="s">
        <v>106</v>
      </c>
      <c r="D3492" t="s">
        <v>111</v>
      </c>
      <c r="E3492" t="s">
        <v>169</v>
      </c>
      <c r="F3492" t="s">
        <v>10152</v>
      </c>
      <c r="G3492" t="s">
        <v>142</v>
      </c>
      <c r="H3492" t="s">
        <v>61</v>
      </c>
      <c r="I3492" t="s">
        <v>129</v>
      </c>
      <c r="J3492" t="s">
        <v>130</v>
      </c>
      <c r="K3492" t="s">
        <v>131</v>
      </c>
      <c r="L3492" t="s">
        <v>9381</v>
      </c>
      <c r="M3492" t="s">
        <v>10153</v>
      </c>
      <c r="N3492">
        <v>0.32100000000000001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27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8.66</v>
      </c>
    </row>
    <row r="3493" spans="1:26" x14ac:dyDescent="0.3">
      <c r="A3493">
        <v>3014250</v>
      </c>
      <c r="B3493">
        <v>1</v>
      </c>
      <c r="C3493" t="s">
        <v>106</v>
      </c>
      <c r="D3493" t="s">
        <v>119</v>
      </c>
      <c r="E3493" t="s">
        <v>126</v>
      </c>
      <c r="F3493" t="s">
        <v>10154</v>
      </c>
      <c r="G3493" t="s">
        <v>161</v>
      </c>
      <c r="H3493" t="s">
        <v>58</v>
      </c>
      <c r="I3493" t="s">
        <v>129</v>
      </c>
      <c r="J3493" t="s">
        <v>130</v>
      </c>
      <c r="K3493" t="s">
        <v>131</v>
      </c>
      <c r="L3493" t="s">
        <v>10155</v>
      </c>
      <c r="M3493" t="s">
        <v>10156</v>
      </c>
      <c r="N3493">
        <v>0.77500000000000002</v>
      </c>
      <c r="O3493">
        <v>4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3.1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3019588</v>
      </c>
      <c r="B3494">
        <v>1</v>
      </c>
      <c r="C3494" t="s">
        <v>106</v>
      </c>
      <c r="D3494" t="s">
        <v>108</v>
      </c>
      <c r="E3494" t="s">
        <v>140</v>
      </c>
      <c r="F3494" t="s">
        <v>10157</v>
      </c>
      <c r="G3494" t="s">
        <v>142</v>
      </c>
      <c r="H3494" t="s">
        <v>61</v>
      </c>
      <c r="I3494" t="s">
        <v>129</v>
      </c>
      <c r="J3494" t="s">
        <v>130</v>
      </c>
      <c r="K3494" t="s">
        <v>131</v>
      </c>
      <c r="L3494" t="s">
        <v>10158</v>
      </c>
      <c r="M3494" t="s">
        <v>10159</v>
      </c>
      <c r="N3494">
        <v>1.367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13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17.77</v>
      </c>
    </row>
    <row r="3495" spans="1:26" x14ac:dyDescent="0.3">
      <c r="A3495">
        <v>3018566</v>
      </c>
      <c r="B3495">
        <v>1</v>
      </c>
      <c r="C3495" t="s">
        <v>106</v>
      </c>
      <c r="D3495" t="s">
        <v>122</v>
      </c>
      <c r="E3495" t="s">
        <v>221</v>
      </c>
      <c r="F3495" t="s">
        <v>10160</v>
      </c>
      <c r="G3495" t="s">
        <v>136</v>
      </c>
      <c r="H3495" t="s">
        <v>58</v>
      </c>
      <c r="I3495" t="s">
        <v>129</v>
      </c>
      <c r="J3495" t="s">
        <v>130</v>
      </c>
      <c r="K3495" t="s">
        <v>137</v>
      </c>
      <c r="L3495" t="s">
        <v>10161</v>
      </c>
      <c r="M3495" t="s">
        <v>10162</v>
      </c>
      <c r="N3495">
        <v>1.0780000000000001</v>
      </c>
      <c r="O3495">
        <v>2</v>
      </c>
      <c r="P3495">
        <v>2469</v>
      </c>
      <c r="Q3495">
        <v>0</v>
      </c>
      <c r="R3495">
        <v>0</v>
      </c>
      <c r="S3495">
        <v>0</v>
      </c>
      <c r="T3495">
        <v>0</v>
      </c>
      <c r="U3495">
        <v>2.16</v>
      </c>
      <c r="V3495">
        <v>2661.03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3016520</v>
      </c>
      <c r="B3496">
        <v>1</v>
      </c>
      <c r="C3496" t="s">
        <v>75</v>
      </c>
      <c r="D3496" t="s">
        <v>85</v>
      </c>
      <c r="E3496" t="s">
        <v>140</v>
      </c>
      <c r="F3496" t="s">
        <v>10163</v>
      </c>
      <c r="G3496" t="s">
        <v>142</v>
      </c>
      <c r="H3496" t="s">
        <v>61</v>
      </c>
      <c r="I3496" t="s">
        <v>129</v>
      </c>
      <c r="J3496" t="s">
        <v>130</v>
      </c>
      <c r="K3496" t="s">
        <v>131</v>
      </c>
      <c r="L3496" t="s">
        <v>10164</v>
      </c>
      <c r="M3496" t="s">
        <v>10165</v>
      </c>
      <c r="N3496">
        <v>0.69299999999999995</v>
      </c>
      <c r="O3496">
        <v>0</v>
      </c>
      <c r="P3496">
        <v>0</v>
      </c>
      <c r="Q3496">
        <v>0</v>
      </c>
      <c r="R3496">
        <v>228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158.1</v>
      </c>
      <c r="Y3496">
        <v>0</v>
      </c>
      <c r="Z3496">
        <v>0</v>
      </c>
    </row>
    <row r="3497" spans="1:26" x14ac:dyDescent="0.3">
      <c r="A3497">
        <v>3016051</v>
      </c>
      <c r="B3497">
        <v>1</v>
      </c>
      <c r="C3497" t="s">
        <v>75</v>
      </c>
      <c r="D3497" t="s">
        <v>97</v>
      </c>
      <c r="E3497" t="s">
        <v>140</v>
      </c>
      <c r="F3497" t="s">
        <v>10166</v>
      </c>
      <c r="G3497" t="s">
        <v>161</v>
      </c>
      <c r="H3497" t="s">
        <v>61</v>
      </c>
      <c r="I3497" t="s">
        <v>129</v>
      </c>
      <c r="J3497" t="s">
        <v>130</v>
      </c>
      <c r="K3497" t="s">
        <v>131</v>
      </c>
      <c r="L3497" t="s">
        <v>10167</v>
      </c>
      <c r="M3497" t="s">
        <v>10168</v>
      </c>
      <c r="N3497">
        <v>0.73799999999999999</v>
      </c>
      <c r="O3497">
        <v>0</v>
      </c>
      <c r="P3497">
        <v>79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58.31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3015447</v>
      </c>
      <c r="B3498">
        <v>2</v>
      </c>
      <c r="C3498" t="s">
        <v>75</v>
      </c>
      <c r="D3498" t="s">
        <v>95</v>
      </c>
      <c r="E3498" t="s">
        <v>169</v>
      </c>
      <c r="F3498" t="s">
        <v>10169</v>
      </c>
      <c r="G3498" t="s">
        <v>142</v>
      </c>
      <c r="H3498" t="s">
        <v>61</v>
      </c>
      <c r="I3498" t="s">
        <v>129</v>
      </c>
      <c r="J3498" t="s">
        <v>130</v>
      </c>
      <c r="K3498" t="s">
        <v>131</v>
      </c>
      <c r="L3498" t="s">
        <v>8635</v>
      </c>
      <c r="M3498" t="s">
        <v>10170</v>
      </c>
      <c r="N3498">
        <v>0.248</v>
      </c>
      <c r="O3498">
        <v>0</v>
      </c>
      <c r="P3498">
        <v>390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96.74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3010140</v>
      </c>
      <c r="B3499">
        <v>1</v>
      </c>
      <c r="C3499" t="s">
        <v>106</v>
      </c>
      <c r="D3499" t="s">
        <v>115</v>
      </c>
      <c r="E3499" t="s">
        <v>164</v>
      </c>
      <c r="F3499" t="s">
        <v>10171</v>
      </c>
      <c r="G3499" t="s">
        <v>181</v>
      </c>
      <c r="H3499" t="s">
        <v>61</v>
      </c>
      <c r="I3499" t="s">
        <v>129</v>
      </c>
      <c r="J3499" t="s">
        <v>130</v>
      </c>
      <c r="K3499" t="s">
        <v>137</v>
      </c>
      <c r="L3499" t="s">
        <v>10172</v>
      </c>
      <c r="M3499" t="s">
        <v>10173</v>
      </c>
      <c r="N3499">
        <v>2.1030000000000002</v>
      </c>
      <c r="O3499">
        <v>0</v>
      </c>
      <c r="P3499">
        <v>96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201.89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3012886</v>
      </c>
      <c r="B3500">
        <v>1</v>
      </c>
      <c r="C3500" t="s">
        <v>75</v>
      </c>
      <c r="D3500" t="s">
        <v>87</v>
      </c>
      <c r="E3500" t="s">
        <v>169</v>
      </c>
      <c r="F3500" t="s">
        <v>10174</v>
      </c>
      <c r="G3500" t="s">
        <v>181</v>
      </c>
      <c r="H3500" t="s">
        <v>61</v>
      </c>
      <c r="I3500" t="s">
        <v>129</v>
      </c>
      <c r="J3500" t="s">
        <v>130</v>
      </c>
      <c r="K3500" t="s">
        <v>137</v>
      </c>
      <c r="L3500" t="s">
        <v>10175</v>
      </c>
      <c r="M3500" t="s">
        <v>8313</v>
      </c>
      <c r="N3500">
        <v>1.3879999999999999</v>
      </c>
      <c r="O3500">
        <v>0</v>
      </c>
      <c r="P3500">
        <v>12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16.649999999999999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3015543</v>
      </c>
      <c r="B3501">
        <v>1</v>
      </c>
      <c r="C3501" t="s">
        <v>106</v>
      </c>
      <c r="D3501" t="s">
        <v>117</v>
      </c>
      <c r="E3501" t="s">
        <v>169</v>
      </c>
      <c r="F3501" t="s">
        <v>10176</v>
      </c>
      <c r="G3501" t="s">
        <v>171</v>
      </c>
      <c r="H3501" t="s">
        <v>61</v>
      </c>
      <c r="I3501" t="s">
        <v>129</v>
      </c>
      <c r="J3501" t="s">
        <v>130</v>
      </c>
      <c r="K3501" t="s">
        <v>131</v>
      </c>
      <c r="L3501" t="s">
        <v>10177</v>
      </c>
      <c r="M3501" t="s">
        <v>10178</v>
      </c>
      <c r="N3501">
        <v>3.6960000000000002</v>
      </c>
      <c r="O3501">
        <v>0</v>
      </c>
      <c r="P3501">
        <v>11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40.65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3014006</v>
      </c>
      <c r="B3502">
        <v>1</v>
      </c>
      <c r="C3502" t="s">
        <v>75</v>
      </c>
      <c r="D3502" t="s">
        <v>89</v>
      </c>
      <c r="E3502" t="s">
        <v>140</v>
      </c>
      <c r="F3502" t="s">
        <v>10179</v>
      </c>
      <c r="G3502" t="s">
        <v>166</v>
      </c>
      <c r="H3502" t="s">
        <v>61</v>
      </c>
      <c r="I3502" t="s">
        <v>129</v>
      </c>
      <c r="J3502" t="s">
        <v>130</v>
      </c>
      <c r="K3502" t="s">
        <v>131</v>
      </c>
      <c r="L3502" t="s">
        <v>10180</v>
      </c>
      <c r="M3502" t="s">
        <v>9458</v>
      </c>
      <c r="N3502">
        <v>0.61099999999999999</v>
      </c>
      <c r="O3502">
        <v>0</v>
      </c>
      <c r="P3502">
        <v>170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103.88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3019690</v>
      </c>
      <c r="B3503">
        <v>1</v>
      </c>
      <c r="C3503" t="s">
        <v>106</v>
      </c>
      <c r="D3503" t="s">
        <v>115</v>
      </c>
      <c r="E3503" t="s">
        <v>126</v>
      </c>
      <c r="F3503" t="s">
        <v>9190</v>
      </c>
      <c r="G3503" t="s">
        <v>128</v>
      </c>
      <c r="H3503" t="s">
        <v>58</v>
      </c>
      <c r="I3503" t="s">
        <v>129</v>
      </c>
      <c r="J3503" t="s">
        <v>130</v>
      </c>
      <c r="K3503" t="s">
        <v>131</v>
      </c>
      <c r="L3503" t="s">
        <v>10181</v>
      </c>
      <c r="M3503" t="s">
        <v>10182</v>
      </c>
      <c r="N3503">
        <v>0.309</v>
      </c>
      <c r="O3503">
        <v>47</v>
      </c>
      <c r="P3503">
        <v>254</v>
      </c>
      <c r="Q3503">
        <v>0</v>
      </c>
      <c r="R3503">
        <v>0</v>
      </c>
      <c r="S3503">
        <v>0</v>
      </c>
      <c r="T3503">
        <v>0</v>
      </c>
      <c r="U3503">
        <v>14.53</v>
      </c>
      <c r="V3503">
        <v>78.53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3008115</v>
      </c>
      <c r="B3504">
        <v>1</v>
      </c>
      <c r="C3504" t="s">
        <v>75</v>
      </c>
      <c r="D3504" t="s">
        <v>104</v>
      </c>
      <c r="E3504" t="s">
        <v>140</v>
      </c>
      <c r="F3504" t="s">
        <v>10183</v>
      </c>
      <c r="G3504" t="s">
        <v>181</v>
      </c>
      <c r="H3504" t="s">
        <v>61</v>
      </c>
      <c r="I3504" t="s">
        <v>129</v>
      </c>
      <c r="J3504" t="s">
        <v>130</v>
      </c>
      <c r="K3504" t="s">
        <v>137</v>
      </c>
      <c r="L3504" t="s">
        <v>10184</v>
      </c>
      <c r="M3504" t="s">
        <v>10185</v>
      </c>
      <c r="N3504">
        <v>3.0640000000000001</v>
      </c>
      <c r="O3504">
        <v>0</v>
      </c>
      <c r="P3504">
        <v>56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171.59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3014004</v>
      </c>
      <c r="B3505">
        <v>1</v>
      </c>
      <c r="C3505" t="s">
        <v>75</v>
      </c>
      <c r="D3505" t="s">
        <v>81</v>
      </c>
      <c r="E3505" t="s">
        <v>140</v>
      </c>
      <c r="F3505" t="s">
        <v>8495</v>
      </c>
      <c r="G3505" t="s">
        <v>142</v>
      </c>
      <c r="H3505" t="s">
        <v>61</v>
      </c>
      <c r="I3505" t="s">
        <v>129</v>
      </c>
      <c r="J3505" t="s">
        <v>130</v>
      </c>
      <c r="K3505" t="s">
        <v>131</v>
      </c>
      <c r="L3505" t="s">
        <v>10186</v>
      </c>
      <c r="M3505" t="s">
        <v>10187</v>
      </c>
      <c r="N3505">
        <v>0.95299999999999996</v>
      </c>
      <c r="O3505">
        <v>0</v>
      </c>
      <c r="P3505">
        <v>179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170.65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3019481</v>
      </c>
      <c r="B3506">
        <v>1</v>
      </c>
      <c r="C3506" t="s">
        <v>75</v>
      </c>
      <c r="D3506" t="s">
        <v>78</v>
      </c>
      <c r="E3506" t="s">
        <v>145</v>
      </c>
      <c r="F3506" t="s">
        <v>10188</v>
      </c>
      <c r="G3506" t="s">
        <v>147</v>
      </c>
      <c r="H3506" t="s">
        <v>61</v>
      </c>
      <c r="I3506" t="s">
        <v>129</v>
      </c>
      <c r="J3506" t="s">
        <v>130</v>
      </c>
      <c r="K3506" t="s">
        <v>131</v>
      </c>
      <c r="L3506" t="s">
        <v>10189</v>
      </c>
      <c r="M3506" t="s">
        <v>10190</v>
      </c>
      <c r="N3506">
        <v>1.9910000000000001</v>
      </c>
      <c r="O3506">
        <v>0</v>
      </c>
      <c r="P3506">
        <v>1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1.99</v>
      </c>
      <c r="W3506">
        <v>0</v>
      </c>
      <c r="X3506">
        <v>0</v>
      </c>
      <c r="Y3506">
        <v>0</v>
      </c>
      <c r="Z3506">
        <v>0</v>
      </c>
    </row>
    <row r="3507" spans="1:26" x14ac:dyDescent="0.3">
      <c r="A3507">
        <v>3019703</v>
      </c>
      <c r="B3507">
        <v>1</v>
      </c>
      <c r="C3507" t="s">
        <v>106</v>
      </c>
      <c r="D3507" t="s">
        <v>119</v>
      </c>
      <c r="E3507" t="s">
        <v>126</v>
      </c>
      <c r="F3507" t="s">
        <v>10191</v>
      </c>
      <c r="G3507" t="s">
        <v>128</v>
      </c>
      <c r="H3507" t="s">
        <v>58</v>
      </c>
      <c r="I3507" t="s">
        <v>129</v>
      </c>
      <c r="J3507" t="s">
        <v>130</v>
      </c>
      <c r="K3507" t="s">
        <v>131</v>
      </c>
      <c r="L3507" t="s">
        <v>10192</v>
      </c>
      <c r="M3507" t="s">
        <v>10193</v>
      </c>
      <c r="N3507">
        <v>0.75900000000000001</v>
      </c>
      <c r="O3507">
        <v>4</v>
      </c>
      <c r="P3507">
        <v>152</v>
      </c>
      <c r="Q3507">
        <v>0</v>
      </c>
      <c r="R3507">
        <v>0</v>
      </c>
      <c r="S3507">
        <v>11</v>
      </c>
      <c r="T3507">
        <v>0</v>
      </c>
      <c r="U3507">
        <v>3.04</v>
      </c>
      <c r="V3507">
        <v>115.44</v>
      </c>
      <c r="W3507">
        <v>0</v>
      </c>
      <c r="X3507">
        <v>0</v>
      </c>
      <c r="Y3507">
        <v>8.35</v>
      </c>
      <c r="Z3507">
        <v>0</v>
      </c>
    </row>
    <row r="3508" spans="1:26" x14ac:dyDescent="0.3">
      <c r="A3508">
        <v>3011349</v>
      </c>
      <c r="B3508">
        <v>1</v>
      </c>
      <c r="C3508" t="s">
        <v>75</v>
      </c>
      <c r="D3508" t="s">
        <v>97</v>
      </c>
      <c r="E3508" t="s">
        <v>153</v>
      </c>
      <c r="F3508" t="s">
        <v>10194</v>
      </c>
      <c r="G3508" t="s">
        <v>192</v>
      </c>
      <c r="H3508" t="s">
        <v>58</v>
      </c>
      <c r="I3508" t="s">
        <v>129</v>
      </c>
      <c r="J3508" t="s">
        <v>130</v>
      </c>
      <c r="K3508" t="s">
        <v>137</v>
      </c>
      <c r="L3508" t="s">
        <v>10195</v>
      </c>
      <c r="M3508" t="s">
        <v>10196</v>
      </c>
      <c r="N3508">
        <v>8.4489999999999998</v>
      </c>
      <c r="O3508">
        <v>0</v>
      </c>
      <c r="P3508">
        <v>229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1934.92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3010447</v>
      </c>
      <c r="B3509">
        <v>1</v>
      </c>
      <c r="C3509" t="s">
        <v>106</v>
      </c>
      <c r="D3509" t="s">
        <v>108</v>
      </c>
      <c r="E3509" t="s">
        <v>126</v>
      </c>
      <c r="F3509" t="s">
        <v>10197</v>
      </c>
      <c r="G3509" t="s">
        <v>136</v>
      </c>
      <c r="H3509" t="s">
        <v>58</v>
      </c>
      <c r="I3509" t="s">
        <v>129</v>
      </c>
      <c r="J3509" t="s">
        <v>130</v>
      </c>
      <c r="K3509" t="s">
        <v>137</v>
      </c>
      <c r="L3509" t="s">
        <v>10198</v>
      </c>
      <c r="M3509" t="s">
        <v>10199</v>
      </c>
      <c r="N3509">
        <v>1.4339999999999999</v>
      </c>
      <c r="O3509">
        <v>104</v>
      </c>
      <c r="P3509">
        <v>1321</v>
      </c>
      <c r="Q3509">
        <v>18</v>
      </c>
      <c r="R3509">
        <v>45</v>
      </c>
      <c r="S3509">
        <v>80</v>
      </c>
      <c r="T3509">
        <v>1137</v>
      </c>
      <c r="U3509">
        <v>149.1</v>
      </c>
      <c r="V3509">
        <v>1893.8</v>
      </c>
      <c r="W3509">
        <v>25.81</v>
      </c>
      <c r="X3509">
        <v>64.510000000000005</v>
      </c>
      <c r="Y3509">
        <v>114.69</v>
      </c>
      <c r="Z3509">
        <v>1630.02</v>
      </c>
    </row>
    <row r="3510" spans="1:26" x14ac:dyDescent="0.3">
      <c r="A3510">
        <v>3010961</v>
      </c>
      <c r="B3510">
        <v>1</v>
      </c>
      <c r="C3510" t="s">
        <v>75</v>
      </c>
      <c r="D3510" t="s">
        <v>95</v>
      </c>
      <c r="E3510" t="s">
        <v>164</v>
      </c>
      <c r="F3510" t="s">
        <v>10200</v>
      </c>
      <c r="G3510" t="s">
        <v>142</v>
      </c>
      <c r="H3510" t="s">
        <v>61</v>
      </c>
      <c r="I3510" t="s">
        <v>129</v>
      </c>
      <c r="J3510" t="s">
        <v>130</v>
      </c>
      <c r="K3510" t="s">
        <v>131</v>
      </c>
      <c r="L3510" t="s">
        <v>10201</v>
      </c>
      <c r="M3510" t="s">
        <v>10202</v>
      </c>
      <c r="N3510">
        <v>2.75</v>
      </c>
      <c r="O3510">
        <v>0</v>
      </c>
      <c r="P3510">
        <v>29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79.75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3014282</v>
      </c>
      <c r="B3511">
        <v>1</v>
      </c>
      <c r="C3511" t="s">
        <v>75</v>
      </c>
      <c r="D3511" t="s">
        <v>82</v>
      </c>
      <c r="E3511" t="s">
        <v>145</v>
      </c>
      <c r="F3511" t="s">
        <v>10203</v>
      </c>
      <c r="G3511" t="s">
        <v>256</v>
      </c>
      <c r="H3511" t="s">
        <v>61</v>
      </c>
      <c r="I3511" t="s">
        <v>129</v>
      </c>
      <c r="J3511" t="s">
        <v>130</v>
      </c>
      <c r="K3511" t="s">
        <v>131</v>
      </c>
      <c r="L3511" t="s">
        <v>10204</v>
      </c>
      <c r="M3511" t="s">
        <v>10205</v>
      </c>
      <c r="N3511">
        <v>0.98599999999999999</v>
      </c>
      <c r="O3511">
        <v>0</v>
      </c>
      <c r="P3511">
        <v>2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1.97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3019479</v>
      </c>
      <c r="B3512">
        <v>1</v>
      </c>
      <c r="C3512" t="s">
        <v>75</v>
      </c>
      <c r="D3512" t="s">
        <v>103</v>
      </c>
      <c r="E3512" t="s">
        <v>169</v>
      </c>
      <c r="F3512" t="s">
        <v>10206</v>
      </c>
      <c r="G3512" t="s">
        <v>171</v>
      </c>
      <c r="H3512" t="s">
        <v>61</v>
      </c>
      <c r="I3512" t="s">
        <v>129</v>
      </c>
      <c r="J3512" t="s">
        <v>130</v>
      </c>
      <c r="K3512" t="s">
        <v>131</v>
      </c>
      <c r="L3512" t="s">
        <v>10207</v>
      </c>
      <c r="M3512" t="s">
        <v>10208</v>
      </c>
      <c r="N3512">
        <v>0.38300000000000001</v>
      </c>
      <c r="O3512">
        <v>0</v>
      </c>
      <c r="P3512">
        <v>147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56.35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3017333</v>
      </c>
      <c r="B3513">
        <v>1</v>
      </c>
      <c r="C3513" t="s">
        <v>75</v>
      </c>
      <c r="D3513" t="s">
        <v>74</v>
      </c>
      <c r="E3513" t="s">
        <v>140</v>
      </c>
      <c r="F3513" t="s">
        <v>10209</v>
      </c>
      <c r="G3513" t="s">
        <v>166</v>
      </c>
      <c r="H3513" t="s">
        <v>61</v>
      </c>
      <c r="I3513" t="s">
        <v>129</v>
      </c>
      <c r="J3513" t="s">
        <v>130</v>
      </c>
      <c r="K3513" t="s">
        <v>131</v>
      </c>
      <c r="L3513" t="s">
        <v>10210</v>
      </c>
      <c r="M3513" t="s">
        <v>10211</v>
      </c>
      <c r="N3513">
        <v>4.0940000000000003</v>
      </c>
      <c r="O3513">
        <v>0</v>
      </c>
      <c r="P3513">
        <v>5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20.47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3010444</v>
      </c>
      <c r="B3514">
        <v>1</v>
      </c>
      <c r="C3514" t="s">
        <v>106</v>
      </c>
      <c r="D3514" t="s">
        <v>108</v>
      </c>
      <c r="E3514" t="s">
        <v>126</v>
      </c>
      <c r="F3514" t="s">
        <v>10212</v>
      </c>
      <c r="G3514" t="s">
        <v>136</v>
      </c>
      <c r="H3514" t="s">
        <v>58</v>
      </c>
      <c r="I3514" t="s">
        <v>129</v>
      </c>
      <c r="J3514" t="s">
        <v>130</v>
      </c>
      <c r="K3514" t="s">
        <v>137</v>
      </c>
      <c r="L3514" t="s">
        <v>10213</v>
      </c>
      <c r="M3514" t="s">
        <v>10214</v>
      </c>
      <c r="N3514">
        <v>5.992</v>
      </c>
      <c r="O3514">
        <v>0</v>
      </c>
      <c r="P3514">
        <v>19</v>
      </c>
      <c r="Q3514">
        <v>3</v>
      </c>
      <c r="R3514">
        <v>2117</v>
      </c>
      <c r="S3514">
        <v>27</v>
      </c>
      <c r="T3514">
        <v>527</v>
      </c>
      <c r="U3514">
        <v>0</v>
      </c>
      <c r="V3514">
        <v>113.84</v>
      </c>
      <c r="W3514">
        <v>17.98</v>
      </c>
      <c r="X3514">
        <v>12684.36</v>
      </c>
      <c r="Y3514">
        <v>161.78</v>
      </c>
      <c r="Z3514">
        <v>3157.61</v>
      </c>
    </row>
    <row r="3515" spans="1:26" x14ac:dyDescent="0.3">
      <c r="A3515">
        <v>3016310</v>
      </c>
      <c r="B3515">
        <v>1</v>
      </c>
      <c r="C3515" t="s">
        <v>75</v>
      </c>
      <c r="D3515" t="s">
        <v>88</v>
      </c>
      <c r="E3515" t="s">
        <v>164</v>
      </c>
      <c r="F3515" t="s">
        <v>10215</v>
      </c>
      <c r="G3515" t="s">
        <v>452</v>
      </c>
      <c r="H3515" t="s">
        <v>61</v>
      </c>
      <c r="I3515" t="s">
        <v>129</v>
      </c>
      <c r="J3515" t="s">
        <v>130</v>
      </c>
      <c r="K3515" t="s">
        <v>131</v>
      </c>
      <c r="L3515" t="s">
        <v>10216</v>
      </c>
      <c r="M3515" t="s">
        <v>10217</v>
      </c>
      <c r="N3515">
        <v>5.2489999999999997</v>
      </c>
      <c r="O3515">
        <v>0</v>
      </c>
      <c r="P3515">
        <v>43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225.69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3019518</v>
      </c>
      <c r="B3516">
        <v>1</v>
      </c>
      <c r="C3516" t="s">
        <v>75</v>
      </c>
      <c r="D3516" t="s">
        <v>83</v>
      </c>
      <c r="E3516" t="s">
        <v>140</v>
      </c>
      <c r="F3516" t="s">
        <v>10218</v>
      </c>
      <c r="G3516" t="s">
        <v>142</v>
      </c>
      <c r="H3516" t="s">
        <v>61</v>
      </c>
      <c r="I3516" t="s">
        <v>129</v>
      </c>
      <c r="J3516" t="s">
        <v>130</v>
      </c>
      <c r="K3516" t="s">
        <v>131</v>
      </c>
      <c r="L3516" t="s">
        <v>10219</v>
      </c>
      <c r="M3516" t="s">
        <v>10220</v>
      </c>
      <c r="N3516">
        <v>0.69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209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144.18</v>
      </c>
    </row>
    <row r="3517" spans="1:26" x14ac:dyDescent="0.3">
      <c r="A3517">
        <v>3014448</v>
      </c>
      <c r="B3517">
        <v>1</v>
      </c>
      <c r="C3517" t="s">
        <v>75</v>
      </c>
      <c r="D3517" t="s">
        <v>86</v>
      </c>
      <c r="E3517" t="s">
        <v>153</v>
      </c>
      <c r="F3517" t="s">
        <v>10221</v>
      </c>
      <c r="G3517" t="s">
        <v>128</v>
      </c>
      <c r="H3517" t="s">
        <v>58</v>
      </c>
      <c r="I3517" t="s">
        <v>129</v>
      </c>
      <c r="J3517" t="s">
        <v>130</v>
      </c>
      <c r="K3517" t="s">
        <v>131</v>
      </c>
      <c r="L3517" t="s">
        <v>10222</v>
      </c>
      <c r="M3517" t="s">
        <v>10223</v>
      </c>
      <c r="N3517">
        <v>1.2829999999999999</v>
      </c>
      <c r="O3517">
        <v>1</v>
      </c>
      <c r="P3517">
        <v>104</v>
      </c>
      <c r="Q3517">
        <v>0</v>
      </c>
      <c r="R3517">
        <v>0</v>
      </c>
      <c r="S3517">
        <v>0</v>
      </c>
      <c r="T3517">
        <v>0</v>
      </c>
      <c r="U3517">
        <v>1.28</v>
      </c>
      <c r="V3517">
        <v>133.38999999999999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3016550</v>
      </c>
      <c r="B3518">
        <v>1</v>
      </c>
      <c r="C3518" t="s">
        <v>106</v>
      </c>
      <c r="D3518" t="s">
        <v>122</v>
      </c>
      <c r="E3518" t="s">
        <v>140</v>
      </c>
      <c r="F3518" t="s">
        <v>10224</v>
      </c>
      <c r="G3518" t="s">
        <v>2201</v>
      </c>
      <c r="H3518" t="s">
        <v>61</v>
      </c>
      <c r="I3518" t="s">
        <v>129</v>
      </c>
      <c r="J3518" t="s">
        <v>130</v>
      </c>
      <c r="K3518" t="s">
        <v>131</v>
      </c>
      <c r="L3518" t="s">
        <v>10225</v>
      </c>
      <c r="M3518" t="s">
        <v>10226</v>
      </c>
      <c r="N3518">
        <v>1.347</v>
      </c>
      <c r="O3518">
        <v>0</v>
      </c>
      <c r="P3518">
        <v>155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208.85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3013343</v>
      </c>
      <c r="B3519">
        <v>1</v>
      </c>
      <c r="C3519" t="s">
        <v>106</v>
      </c>
      <c r="D3519" t="s">
        <v>117</v>
      </c>
      <c r="E3519" t="s">
        <v>153</v>
      </c>
      <c r="F3519" t="s">
        <v>3630</v>
      </c>
      <c r="G3519" t="s">
        <v>128</v>
      </c>
      <c r="H3519" t="s">
        <v>58</v>
      </c>
      <c r="I3519" t="s">
        <v>129</v>
      </c>
      <c r="J3519" t="s">
        <v>130</v>
      </c>
      <c r="K3519" t="s">
        <v>131</v>
      </c>
      <c r="L3519" t="s">
        <v>10227</v>
      </c>
      <c r="M3519" t="s">
        <v>10228</v>
      </c>
      <c r="N3519">
        <v>0.98799999999999999</v>
      </c>
      <c r="O3519">
        <v>0</v>
      </c>
      <c r="P3519">
        <v>445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439.81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3013826</v>
      </c>
      <c r="B3520">
        <v>1</v>
      </c>
      <c r="C3520" t="s">
        <v>106</v>
      </c>
      <c r="D3520" t="s">
        <v>122</v>
      </c>
      <c r="E3520" t="s">
        <v>221</v>
      </c>
      <c r="F3520" t="s">
        <v>1429</v>
      </c>
      <c r="G3520" t="s">
        <v>378</v>
      </c>
      <c r="H3520" t="s">
        <v>58</v>
      </c>
      <c r="I3520" t="s">
        <v>129</v>
      </c>
      <c r="J3520" t="s">
        <v>59</v>
      </c>
      <c r="K3520" t="s">
        <v>131</v>
      </c>
      <c r="L3520" t="s">
        <v>10229</v>
      </c>
      <c r="M3520" t="s">
        <v>10230</v>
      </c>
      <c r="N3520">
        <v>4.4470000000000001</v>
      </c>
      <c r="O3520">
        <v>30</v>
      </c>
      <c r="P3520">
        <v>1286</v>
      </c>
      <c r="Q3520">
        <v>0</v>
      </c>
      <c r="R3520">
        <v>0</v>
      </c>
      <c r="S3520">
        <v>0</v>
      </c>
      <c r="T3520">
        <v>0</v>
      </c>
      <c r="U3520">
        <v>133.4</v>
      </c>
      <c r="V3520">
        <v>5718.41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3017169</v>
      </c>
      <c r="B3521">
        <v>1</v>
      </c>
      <c r="C3521" t="s">
        <v>75</v>
      </c>
      <c r="D3521" t="s">
        <v>95</v>
      </c>
      <c r="E3521" t="s">
        <v>169</v>
      </c>
      <c r="F3521" t="s">
        <v>10231</v>
      </c>
      <c r="G3521" t="s">
        <v>192</v>
      </c>
      <c r="H3521" t="s">
        <v>61</v>
      </c>
      <c r="I3521" t="s">
        <v>129</v>
      </c>
      <c r="J3521" t="s">
        <v>130</v>
      </c>
      <c r="K3521" t="s">
        <v>137</v>
      </c>
      <c r="L3521" t="s">
        <v>10232</v>
      </c>
      <c r="M3521" t="s">
        <v>10233</v>
      </c>
      <c r="N3521">
        <v>2.61</v>
      </c>
      <c r="O3521">
        <v>0</v>
      </c>
      <c r="P3521">
        <v>643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1678.23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3019536</v>
      </c>
      <c r="B3522">
        <v>1</v>
      </c>
      <c r="C3522" t="s">
        <v>106</v>
      </c>
      <c r="D3522" t="s">
        <v>107</v>
      </c>
      <c r="E3522" t="s">
        <v>169</v>
      </c>
      <c r="F3522" t="s">
        <v>10234</v>
      </c>
      <c r="G3522" t="s">
        <v>161</v>
      </c>
      <c r="H3522" t="s">
        <v>61</v>
      </c>
      <c r="I3522" t="s">
        <v>129</v>
      </c>
      <c r="J3522" t="s">
        <v>130</v>
      </c>
      <c r="K3522" t="s">
        <v>131</v>
      </c>
      <c r="L3522" t="s">
        <v>10235</v>
      </c>
      <c r="M3522" t="s">
        <v>10236</v>
      </c>
      <c r="N3522">
        <v>1.96</v>
      </c>
      <c r="O3522">
        <v>0</v>
      </c>
      <c r="P3522">
        <v>0</v>
      </c>
      <c r="Q3522">
        <v>0</v>
      </c>
      <c r="R3522">
        <v>34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66.64</v>
      </c>
      <c r="Y3522">
        <v>0</v>
      </c>
      <c r="Z3522">
        <v>0</v>
      </c>
    </row>
    <row r="3523" spans="1:26" x14ac:dyDescent="0.3">
      <c r="A3523">
        <v>3014530</v>
      </c>
      <c r="B3523">
        <v>1</v>
      </c>
      <c r="C3523" t="s">
        <v>75</v>
      </c>
      <c r="D3523" t="s">
        <v>85</v>
      </c>
      <c r="E3523" t="s">
        <v>140</v>
      </c>
      <c r="F3523" t="s">
        <v>10237</v>
      </c>
      <c r="G3523" t="s">
        <v>161</v>
      </c>
      <c r="H3523" t="s">
        <v>61</v>
      </c>
      <c r="I3523" t="s">
        <v>129</v>
      </c>
      <c r="J3523" t="s">
        <v>130</v>
      </c>
      <c r="K3523" t="s">
        <v>131</v>
      </c>
      <c r="L3523" t="s">
        <v>10238</v>
      </c>
      <c r="M3523" t="s">
        <v>10239</v>
      </c>
      <c r="N3523">
        <v>1.9670000000000001</v>
      </c>
      <c r="O3523">
        <v>0</v>
      </c>
      <c r="P3523">
        <v>0</v>
      </c>
      <c r="Q3523">
        <v>0</v>
      </c>
      <c r="R3523">
        <v>188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369.78</v>
      </c>
      <c r="Y3523">
        <v>0</v>
      </c>
      <c r="Z3523">
        <v>0</v>
      </c>
    </row>
    <row r="3524" spans="1:26" x14ac:dyDescent="0.3">
      <c r="A3524">
        <v>3014298</v>
      </c>
      <c r="B3524">
        <v>1</v>
      </c>
      <c r="C3524" t="s">
        <v>106</v>
      </c>
      <c r="D3524" t="s">
        <v>107</v>
      </c>
      <c r="E3524" t="s">
        <v>153</v>
      </c>
      <c r="F3524" t="s">
        <v>10240</v>
      </c>
      <c r="G3524" t="s">
        <v>128</v>
      </c>
      <c r="H3524" t="s">
        <v>58</v>
      </c>
      <c r="I3524" t="s">
        <v>129</v>
      </c>
      <c r="J3524" t="s">
        <v>130</v>
      </c>
      <c r="K3524" t="s">
        <v>131</v>
      </c>
      <c r="L3524" t="s">
        <v>10241</v>
      </c>
      <c r="M3524" t="s">
        <v>10242</v>
      </c>
      <c r="N3524">
        <v>0.45800000000000002</v>
      </c>
      <c r="O3524">
        <v>1</v>
      </c>
      <c r="P3524">
        <v>11774</v>
      </c>
      <c r="Q3524">
        <v>0</v>
      </c>
      <c r="R3524">
        <v>0</v>
      </c>
      <c r="S3524">
        <v>0</v>
      </c>
      <c r="T3524">
        <v>0</v>
      </c>
      <c r="U3524">
        <v>0.46</v>
      </c>
      <c r="V3524">
        <v>5393.15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3013796</v>
      </c>
      <c r="B3525">
        <v>1</v>
      </c>
      <c r="C3525" t="s">
        <v>75</v>
      </c>
      <c r="D3525" t="s">
        <v>95</v>
      </c>
      <c r="E3525" t="s">
        <v>169</v>
      </c>
      <c r="F3525" t="s">
        <v>10243</v>
      </c>
      <c r="G3525" t="s">
        <v>142</v>
      </c>
      <c r="H3525" t="s">
        <v>61</v>
      </c>
      <c r="I3525" t="s">
        <v>129</v>
      </c>
      <c r="J3525" t="s">
        <v>130</v>
      </c>
      <c r="K3525" t="s">
        <v>131</v>
      </c>
      <c r="L3525" t="s">
        <v>10244</v>
      </c>
      <c r="M3525" t="s">
        <v>10245</v>
      </c>
      <c r="N3525">
        <v>1.5209999999999999</v>
      </c>
      <c r="O3525">
        <v>0</v>
      </c>
      <c r="P3525">
        <v>359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546.1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3003489</v>
      </c>
      <c r="B3526">
        <v>1</v>
      </c>
      <c r="C3526" t="s">
        <v>75</v>
      </c>
      <c r="D3526" t="s">
        <v>77</v>
      </c>
      <c r="E3526" t="s">
        <v>145</v>
      </c>
      <c r="F3526" t="s">
        <v>10246</v>
      </c>
      <c r="G3526" t="s">
        <v>147</v>
      </c>
      <c r="H3526" t="s">
        <v>61</v>
      </c>
      <c r="I3526" t="s">
        <v>129</v>
      </c>
      <c r="J3526" t="s">
        <v>130</v>
      </c>
      <c r="K3526" t="s">
        <v>131</v>
      </c>
      <c r="L3526" t="s">
        <v>10247</v>
      </c>
      <c r="M3526" t="s">
        <v>10248</v>
      </c>
      <c r="N3526">
        <v>1.8129999999999999</v>
      </c>
      <c r="O3526">
        <v>0</v>
      </c>
      <c r="P3526">
        <v>2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3.63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3019459</v>
      </c>
      <c r="B3527">
        <v>1</v>
      </c>
      <c r="C3527" t="s">
        <v>106</v>
      </c>
      <c r="D3527" t="s">
        <v>114</v>
      </c>
      <c r="E3527" t="s">
        <v>140</v>
      </c>
      <c r="F3527" t="s">
        <v>10249</v>
      </c>
      <c r="G3527" t="s">
        <v>142</v>
      </c>
      <c r="H3527" t="s">
        <v>61</v>
      </c>
      <c r="I3527" t="s">
        <v>129</v>
      </c>
      <c r="J3527" t="s">
        <v>130</v>
      </c>
      <c r="K3527" t="s">
        <v>131</v>
      </c>
      <c r="L3527" t="s">
        <v>10250</v>
      </c>
      <c r="M3527" t="s">
        <v>10251</v>
      </c>
      <c r="N3527">
        <v>1.242</v>
      </c>
      <c r="O3527">
        <v>0</v>
      </c>
      <c r="P3527">
        <v>0</v>
      </c>
      <c r="Q3527">
        <v>0</v>
      </c>
      <c r="R3527">
        <v>11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13.66</v>
      </c>
      <c r="Y3527">
        <v>0</v>
      </c>
      <c r="Z3527">
        <v>0</v>
      </c>
    </row>
    <row r="3528" spans="1:26" x14ac:dyDescent="0.3">
      <c r="A3528">
        <v>3014468</v>
      </c>
      <c r="B3528">
        <v>1</v>
      </c>
      <c r="C3528" t="s">
        <v>75</v>
      </c>
      <c r="D3528" t="s">
        <v>99</v>
      </c>
      <c r="E3528" t="s">
        <v>221</v>
      </c>
      <c r="F3528" t="s">
        <v>10252</v>
      </c>
      <c r="G3528" t="s">
        <v>128</v>
      </c>
      <c r="H3528" t="s">
        <v>58</v>
      </c>
      <c r="I3528" t="s">
        <v>129</v>
      </c>
      <c r="J3528" t="s">
        <v>130</v>
      </c>
      <c r="K3528" t="s">
        <v>131</v>
      </c>
      <c r="L3528" t="s">
        <v>10253</v>
      </c>
      <c r="M3528" t="s">
        <v>10254</v>
      </c>
      <c r="N3528">
        <v>1.0409999999999999</v>
      </c>
      <c r="O3528">
        <v>7</v>
      </c>
      <c r="P3528">
        <v>278</v>
      </c>
      <c r="Q3528">
        <v>0</v>
      </c>
      <c r="R3528">
        <v>0</v>
      </c>
      <c r="S3528">
        <v>0</v>
      </c>
      <c r="T3528">
        <v>229</v>
      </c>
      <c r="U3528">
        <v>7.29</v>
      </c>
      <c r="V3528">
        <v>289.43</v>
      </c>
      <c r="W3528">
        <v>0</v>
      </c>
      <c r="X3528">
        <v>0</v>
      </c>
      <c r="Y3528">
        <v>0</v>
      </c>
      <c r="Z3528">
        <v>238.41</v>
      </c>
    </row>
    <row r="3529" spans="1:26" x14ac:dyDescent="0.3">
      <c r="A3529">
        <v>3014512</v>
      </c>
      <c r="B3529">
        <v>1</v>
      </c>
      <c r="C3529" t="s">
        <v>75</v>
      </c>
      <c r="D3529" t="s">
        <v>74</v>
      </c>
      <c r="E3529" t="s">
        <v>145</v>
      </c>
      <c r="F3529" t="s">
        <v>10255</v>
      </c>
      <c r="G3529" t="s">
        <v>206</v>
      </c>
      <c r="H3529" t="s">
        <v>61</v>
      </c>
      <c r="I3529" t="s">
        <v>129</v>
      </c>
      <c r="J3529" t="s">
        <v>130</v>
      </c>
      <c r="K3529" t="s">
        <v>131</v>
      </c>
      <c r="L3529" t="s">
        <v>10256</v>
      </c>
      <c r="M3529" t="s">
        <v>10257</v>
      </c>
      <c r="N3529">
        <v>3.234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3.23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3013399</v>
      </c>
      <c r="B3530">
        <v>1</v>
      </c>
      <c r="C3530" t="s">
        <v>106</v>
      </c>
      <c r="D3530" t="s">
        <v>120</v>
      </c>
      <c r="E3530" t="s">
        <v>126</v>
      </c>
      <c r="F3530" t="s">
        <v>4309</v>
      </c>
      <c r="G3530" t="s">
        <v>128</v>
      </c>
      <c r="H3530" t="s">
        <v>58</v>
      </c>
      <c r="I3530" t="s">
        <v>129</v>
      </c>
      <c r="J3530" t="s">
        <v>130</v>
      </c>
      <c r="K3530" t="s">
        <v>131</v>
      </c>
      <c r="L3530" t="s">
        <v>10258</v>
      </c>
      <c r="M3530" t="s">
        <v>10259</v>
      </c>
      <c r="N3530">
        <v>1.244</v>
      </c>
      <c r="O3530">
        <v>316</v>
      </c>
      <c r="P3530">
        <v>47</v>
      </c>
      <c r="Q3530">
        <v>0</v>
      </c>
      <c r="R3530">
        <v>0</v>
      </c>
      <c r="S3530">
        <v>0</v>
      </c>
      <c r="T3530">
        <v>0</v>
      </c>
      <c r="U3530">
        <v>393.07</v>
      </c>
      <c r="V3530">
        <v>58.46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3014095</v>
      </c>
      <c r="B3531">
        <v>1</v>
      </c>
      <c r="C3531" t="s">
        <v>106</v>
      </c>
      <c r="D3531" t="s">
        <v>108</v>
      </c>
      <c r="E3531" t="s">
        <v>221</v>
      </c>
      <c r="F3531" t="s">
        <v>10260</v>
      </c>
      <c r="G3531" t="s">
        <v>128</v>
      </c>
      <c r="H3531" t="s">
        <v>58</v>
      </c>
      <c r="I3531" t="s">
        <v>129</v>
      </c>
      <c r="J3531" t="s">
        <v>130</v>
      </c>
      <c r="K3531" t="s">
        <v>131</v>
      </c>
      <c r="L3531" t="s">
        <v>10261</v>
      </c>
      <c r="M3531" t="s">
        <v>10262</v>
      </c>
      <c r="N3531">
        <v>0.91</v>
      </c>
      <c r="O3531">
        <v>0</v>
      </c>
      <c r="P3531">
        <v>0</v>
      </c>
      <c r="Q3531">
        <v>0</v>
      </c>
      <c r="R3531">
        <v>0</v>
      </c>
      <c r="S3531">
        <v>13</v>
      </c>
      <c r="T3531">
        <v>186</v>
      </c>
      <c r="U3531">
        <v>0</v>
      </c>
      <c r="V3531">
        <v>0</v>
      </c>
      <c r="W3531">
        <v>0</v>
      </c>
      <c r="X3531">
        <v>0</v>
      </c>
      <c r="Y3531">
        <v>11.83</v>
      </c>
      <c r="Z3531">
        <v>169.31</v>
      </c>
    </row>
    <row r="3532" spans="1:26" x14ac:dyDescent="0.3">
      <c r="A3532">
        <v>3014213</v>
      </c>
      <c r="B3532">
        <v>1</v>
      </c>
      <c r="C3532" t="s">
        <v>75</v>
      </c>
      <c r="D3532" t="s">
        <v>83</v>
      </c>
      <c r="E3532" t="s">
        <v>140</v>
      </c>
      <c r="F3532" t="s">
        <v>10263</v>
      </c>
      <c r="G3532" t="s">
        <v>142</v>
      </c>
      <c r="H3532" t="s">
        <v>61</v>
      </c>
      <c r="I3532" t="s">
        <v>129</v>
      </c>
      <c r="J3532" t="s">
        <v>130</v>
      </c>
      <c r="K3532" t="s">
        <v>131</v>
      </c>
      <c r="L3532" t="s">
        <v>10264</v>
      </c>
      <c r="M3532" t="s">
        <v>10265</v>
      </c>
      <c r="N3532">
        <v>4.0869999999999997</v>
      </c>
      <c r="O3532">
        <v>0</v>
      </c>
      <c r="P3532">
        <v>0</v>
      </c>
      <c r="Q3532">
        <v>0</v>
      </c>
      <c r="R3532">
        <v>72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294.26</v>
      </c>
      <c r="Y3532">
        <v>0</v>
      </c>
      <c r="Z3532">
        <v>0</v>
      </c>
    </row>
    <row r="3533" spans="1:26" x14ac:dyDescent="0.3">
      <c r="A3533">
        <v>3019696</v>
      </c>
      <c r="B3533">
        <v>1</v>
      </c>
      <c r="C3533" t="s">
        <v>106</v>
      </c>
      <c r="D3533" t="s">
        <v>112</v>
      </c>
      <c r="E3533" t="s">
        <v>221</v>
      </c>
      <c r="F3533" t="s">
        <v>10266</v>
      </c>
      <c r="G3533" t="s">
        <v>2109</v>
      </c>
      <c r="H3533" t="s">
        <v>58</v>
      </c>
      <c r="I3533" t="s">
        <v>129</v>
      </c>
      <c r="J3533" t="s">
        <v>130</v>
      </c>
      <c r="K3533" t="s">
        <v>131</v>
      </c>
      <c r="L3533" t="s">
        <v>10267</v>
      </c>
      <c r="M3533" t="s">
        <v>10268</v>
      </c>
      <c r="N3533">
        <v>2.4489999999999998</v>
      </c>
      <c r="O3533">
        <v>0</v>
      </c>
      <c r="P3533">
        <v>0</v>
      </c>
      <c r="Q3533">
        <v>0</v>
      </c>
      <c r="R3533">
        <v>0</v>
      </c>
      <c r="S3533">
        <v>41</v>
      </c>
      <c r="T3533">
        <v>1771</v>
      </c>
      <c r="U3533">
        <v>0</v>
      </c>
      <c r="V3533">
        <v>0</v>
      </c>
      <c r="W3533">
        <v>0</v>
      </c>
      <c r="X3533">
        <v>0</v>
      </c>
      <c r="Y3533">
        <v>100.4</v>
      </c>
      <c r="Z3533">
        <v>4336.9799999999996</v>
      </c>
    </row>
    <row r="3534" spans="1:26" x14ac:dyDescent="0.3">
      <c r="A3534">
        <v>3019055</v>
      </c>
      <c r="B3534">
        <v>1</v>
      </c>
      <c r="C3534" t="s">
        <v>106</v>
      </c>
      <c r="D3534" t="s">
        <v>107</v>
      </c>
      <c r="E3534" t="s">
        <v>221</v>
      </c>
      <c r="F3534" t="s">
        <v>10269</v>
      </c>
      <c r="G3534" t="s">
        <v>128</v>
      </c>
      <c r="H3534" t="s">
        <v>58</v>
      </c>
      <c r="I3534" t="s">
        <v>129</v>
      </c>
      <c r="J3534" t="s">
        <v>130</v>
      </c>
      <c r="K3534" t="s">
        <v>131</v>
      </c>
      <c r="L3534" t="s">
        <v>10270</v>
      </c>
      <c r="M3534" t="s">
        <v>10271</v>
      </c>
      <c r="N3534">
        <v>0.42699999999999999</v>
      </c>
      <c r="O3534">
        <v>0</v>
      </c>
      <c r="P3534">
        <v>0</v>
      </c>
      <c r="Q3534">
        <v>7</v>
      </c>
      <c r="R3534">
        <v>97</v>
      </c>
      <c r="S3534">
        <v>1</v>
      </c>
      <c r="T3534">
        <v>21</v>
      </c>
      <c r="U3534">
        <v>0</v>
      </c>
      <c r="V3534">
        <v>0</v>
      </c>
      <c r="W3534">
        <v>2.99</v>
      </c>
      <c r="X3534">
        <v>41.41</v>
      </c>
      <c r="Y3534">
        <v>0.43</v>
      </c>
      <c r="Z3534">
        <v>8.9700000000000006</v>
      </c>
    </row>
    <row r="3535" spans="1:26" x14ac:dyDescent="0.3">
      <c r="A3535">
        <v>3020301</v>
      </c>
      <c r="B3535">
        <v>1</v>
      </c>
      <c r="C3535" t="s">
        <v>106</v>
      </c>
      <c r="D3535" t="s">
        <v>105</v>
      </c>
      <c r="E3535" t="s">
        <v>169</v>
      </c>
      <c r="F3535" t="s">
        <v>10272</v>
      </c>
      <c r="G3535" t="s">
        <v>161</v>
      </c>
      <c r="H3535" t="s">
        <v>61</v>
      </c>
      <c r="I3535" t="s">
        <v>129</v>
      </c>
      <c r="J3535" t="s">
        <v>130</v>
      </c>
      <c r="K3535" t="s">
        <v>131</v>
      </c>
      <c r="L3535" t="s">
        <v>10273</v>
      </c>
      <c r="M3535" t="s">
        <v>10274</v>
      </c>
      <c r="N3535">
        <v>0.67200000000000004</v>
      </c>
      <c r="O3535">
        <v>0</v>
      </c>
      <c r="P3535">
        <v>0</v>
      </c>
      <c r="Q3535">
        <v>0</v>
      </c>
      <c r="R3535">
        <v>78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52.39</v>
      </c>
      <c r="Y3535">
        <v>0</v>
      </c>
      <c r="Z3535">
        <v>0</v>
      </c>
    </row>
    <row r="3536" spans="1:26" x14ac:dyDescent="0.3">
      <c r="A3536">
        <v>3019048</v>
      </c>
      <c r="B3536">
        <v>1</v>
      </c>
      <c r="C3536" t="s">
        <v>106</v>
      </c>
      <c r="D3536" t="s">
        <v>115</v>
      </c>
      <c r="E3536" t="s">
        <v>126</v>
      </c>
      <c r="F3536" t="s">
        <v>10275</v>
      </c>
      <c r="G3536" t="s">
        <v>128</v>
      </c>
      <c r="H3536" t="s">
        <v>58</v>
      </c>
      <c r="I3536" t="s">
        <v>129</v>
      </c>
      <c r="J3536" t="s">
        <v>130</v>
      </c>
      <c r="K3536" t="s">
        <v>131</v>
      </c>
      <c r="L3536" t="s">
        <v>10276</v>
      </c>
      <c r="M3536" t="s">
        <v>10277</v>
      </c>
      <c r="N3536">
        <v>1.6619999999999999</v>
      </c>
      <c r="O3536">
        <v>18</v>
      </c>
      <c r="P3536">
        <v>24</v>
      </c>
      <c r="Q3536">
        <v>0</v>
      </c>
      <c r="R3536">
        <v>0</v>
      </c>
      <c r="S3536">
        <v>0</v>
      </c>
      <c r="T3536">
        <v>0</v>
      </c>
      <c r="U3536">
        <v>29.92</v>
      </c>
      <c r="V3536">
        <v>39.89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3011969</v>
      </c>
      <c r="B3537">
        <v>1</v>
      </c>
      <c r="C3537" t="s">
        <v>75</v>
      </c>
      <c r="D3537" t="s">
        <v>95</v>
      </c>
      <c r="E3537" t="s">
        <v>134</v>
      </c>
      <c r="F3537" t="s">
        <v>10278</v>
      </c>
      <c r="G3537" t="s">
        <v>136</v>
      </c>
      <c r="H3537" t="s">
        <v>58</v>
      </c>
      <c r="I3537" t="s">
        <v>129</v>
      </c>
      <c r="J3537" t="s">
        <v>130</v>
      </c>
      <c r="K3537" t="s">
        <v>137</v>
      </c>
      <c r="L3537" t="s">
        <v>10279</v>
      </c>
      <c r="M3537" t="s">
        <v>10280</v>
      </c>
      <c r="N3537">
        <v>3.1739999999999999</v>
      </c>
      <c r="O3537">
        <v>1</v>
      </c>
      <c r="P3537">
        <v>133</v>
      </c>
      <c r="Q3537">
        <v>0</v>
      </c>
      <c r="R3537">
        <v>0</v>
      </c>
      <c r="S3537">
        <v>0</v>
      </c>
      <c r="T3537">
        <v>0</v>
      </c>
      <c r="U3537">
        <v>3.17</v>
      </c>
      <c r="V3537">
        <v>422.2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3013395</v>
      </c>
      <c r="B3538">
        <v>1</v>
      </c>
      <c r="C3538" t="s">
        <v>106</v>
      </c>
      <c r="D3538" t="s">
        <v>110</v>
      </c>
      <c r="E3538" t="s">
        <v>153</v>
      </c>
      <c r="F3538" t="s">
        <v>10281</v>
      </c>
      <c r="G3538" t="s">
        <v>128</v>
      </c>
      <c r="H3538" t="s">
        <v>58</v>
      </c>
      <c r="I3538" t="s">
        <v>129</v>
      </c>
      <c r="J3538" t="s">
        <v>130</v>
      </c>
      <c r="K3538" t="s">
        <v>131</v>
      </c>
      <c r="L3538" t="s">
        <v>10282</v>
      </c>
      <c r="M3538" t="s">
        <v>10283</v>
      </c>
      <c r="N3538">
        <v>1.3680000000000001</v>
      </c>
      <c r="O3538">
        <v>0</v>
      </c>
      <c r="P3538">
        <v>0</v>
      </c>
      <c r="Q3538">
        <v>2</v>
      </c>
      <c r="R3538">
        <v>2876</v>
      </c>
      <c r="S3538">
        <v>0</v>
      </c>
      <c r="T3538">
        <v>0</v>
      </c>
      <c r="U3538">
        <v>0</v>
      </c>
      <c r="V3538">
        <v>0</v>
      </c>
      <c r="W3538">
        <v>2.74</v>
      </c>
      <c r="X3538">
        <v>3933.73</v>
      </c>
      <c r="Y3538">
        <v>0</v>
      </c>
      <c r="Z3538">
        <v>0</v>
      </c>
    </row>
    <row r="3539" spans="1:26" x14ac:dyDescent="0.3">
      <c r="A3539">
        <v>3015494</v>
      </c>
      <c r="B3539">
        <v>1</v>
      </c>
      <c r="C3539" t="s">
        <v>75</v>
      </c>
      <c r="D3539" t="s">
        <v>92</v>
      </c>
      <c r="E3539" t="s">
        <v>140</v>
      </c>
      <c r="F3539" t="s">
        <v>10284</v>
      </c>
      <c r="G3539" t="s">
        <v>166</v>
      </c>
      <c r="H3539" t="s">
        <v>61</v>
      </c>
      <c r="I3539" t="s">
        <v>129</v>
      </c>
      <c r="J3539" t="s">
        <v>130</v>
      </c>
      <c r="K3539" t="s">
        <v>131</v>
      </c>
      <c r="L3539" t="s">
        <v>10285</v>
      </c>
      <c r="M3539" t="s">
        <v>10286</v>
      </c>
      <c r="N3539">
        <v>1.635</v>
      </c>
      <c r="O3539">
        <v>0</v>
      </c>
      <c r="P3539">
        <v>32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52.33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3014145</v>
      </c>
      <c r="B3540">
        <v>1</v>
      </c>
      <c r="C3540" t="s">
        <v>75</v>
      </c>
      <c r="D3540" t="s">
        <v>89</v>
      </c>
      <c r="E3540" t="s">
        <v>145</v>
      </c>
      <c r="F3540" t="s">
        <v>10287</v>
      </c>
      <c r="G3540" t="s">
        <v>147</v>
      </c>
      <c r="H3540" t="s">
        <v>61</v>
      </c>
      <c r="I3540" t="s">
        <v>129</v>
      </c>
      <c r="J3540" t="s">
        <v>130</v>
      </c>
      <c r="K3540" t="s">
        <v>131</v>
      </c>
      <c r="L3540" t="s">
        <v>10288</v>
      </c>
      <c r="M3540" t="s">
        <v>10289</v>
      </c>
      <c r="N3540">
        <v>0.70299999999999996</v>
      </c>
      <c r="O3540">
        <v>0</v>
      </c>
      <c r="P3540">
        <v>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3.52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3014540</v>
      </c>
      <c r="B3541">
        <v>1</v>
      </c>
      <c r="C3541" t="s">
        <v>75</v>
      </c>
      <c r="D3541" t="s">
        <v>96</v>
      </c>
      <c r="E3541" t="s">
        <v>169</v>
      </c>
      <c r="F3541" t="s">
        <v>10290</v>
      </c>
      <c r="G3541" t="s">
        <v>161</v>
      </c>
      <c r="H3541" t="s">
        <v>61</v>
      </c>
      <c r="I3541" t="s">
        <v>129</v>
      </c>
      <c r="J3541" t="s">
        <v>130</v>
      </c>
      <c r="K3541" t="s">
        <v>131</v>
      </c>
      <c r="L3541" t="s">
        <v>10291</v>
      </c>
      <c r="M3541" t="s">
        <v>10292</v>
      </c>
      <c r="N3541">
        <v>2.0070000000000001</v>
      </c>
      <c r="O3541">
        <v>0</v>
      </c>
      <c r="P3541">
        <v>235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471.7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3012379</v>
      </c>
      <c r="B3542">
        <v>1</v>
      </c>
      <c r="C3542" t="s">
        <v>75</v>
      </c>
      <c r="D3542" t="s">
        <v>103</v>
      </c>
      <c r="E3542" t="s">
        <v>145</v>
      </c>
      <c r="F3542" t="s">
        <v>10293</v>
      </c>
      <c r="G3542" t="s">
        <v>256</v>
      </c>
      <c r="H3542" t="s">
        <v>61</v>
      </c>
      <c r="I3542" t="s">
        <v>129</v>
      </c>
      <c r="J3542" t="s">
        <v>130</v>
      </c>
      <c r="K3542" t="s">
        <v>131</v>
      </c>
      <c r="L3542" t="s">
        <v>10294</v>
      </c>
      <c r="M3542" t="s">
        <v>10295</v>
      </c>
      <c r="N3542">
        <v>1.5609999999999999</v>
      </c>
      <c r="O3542">
        <v>0</v>
      </c>
      <c r="P3542">
        <v>5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7.8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3013549</v>
      </c>
      <c r="B3543">
        <v>1</v>
      </c>
      <c r="C3543" t="s">
        <v>106</v>
      </c>
      <c r="D3543" t="s">
        <v>118</v>
      </c>
      <c r="E3543" t="s">
        <v>169</v>
      </c>
      <c r="F3543" t="s">
        <v>10296</v>
      </c>
      <c r="G3543" t="s">
        <v>161</v>
      </c>
      <c r="H3543" t="s">
        <v>61</v>
      </c>
      <c r="I3543" t="s">
        <v>129</v>
      </c>
      <c r="J3543" t="s">
        <v>130</v>
      </c>
      <c r="K3543" t="s">
        <v>131</v>
      </c>
      <c r="L3543" t="s">
        <v>10297</v>
      </c>
      <c r="M3543" t="s">
        <v>10298</v>
      </c>
      <c r="N3543">
        <v>4.0999999999999996</v>
      </c>
      <c r="O3543">
        <v>0</v>
      </c>
      <c r="P3543">
        <v>0</v>
      </c>
      <c r="Q3543">
        <v>0</v>
      </c>
      <c r="R3543">
        <v>28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114.79</v>
      </c>
      <c r="Y3543">
        <v>0</v>
      </c>
      <c r="Z3543">
        <v>0</v>
      </c>
    </row>
    <row r="3544" spans="1:26" x14ac:dyDescent="0.3">
      <c r="A3544">
        <v>3014064</v>
      </c>
      <c r="B3544">
        <v>1</v>
      </c>
      <c r="C3544" t="s">
        <v>75</v>
      </c>
      <c r="D3544" t="s">
        <v>81</v>
      </c>
      <c r="E3544" t="s">
        <v>145</v>
      </c>
      <c r="F3544" t="s">
        <v>10299</v>
      </c>
      <c r="G3544" t="s">
        <v>206</v>
      </c>
      <c r="H3544" t="s">
        <v>61</v>
      </c>
      <c r="I3544" t="s">
        <v>129</v>
      </c>
      <c r="J3544" t="s">
        <v>130</v>
      </c>
      <c r="K3544" t="s">
        <v>131</v>
      </c>
      <c r="L3544" t="s">
        <v>10300</v>
      </c>
      <c r="M3544" t="s">
        <v>10301</v>
      </c>
      <c r="N3544">
        <v>5.4379999999999997</v>
      </c>
      <c r="O3544">
        <v>0</v>
      </c>
      <c r="P3544">
        <v>5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27.19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3014423</v>
      </c>
      <c r="B3545">
        <v>1</v>
      </c>
      <c r="C3545" t="s">
        <v>106</v>
      </c>
      <c r="D3545" t="s">
        <v>120</v>
      </c>
      <c r="E3545" t="s">
        <v>153</v>
      </c>
      <c r="F3545" t="s">
        <v>1889</v>
      </c>
      <c r="G3545" t="s">
        <v>128</v>
      </c>
      <c r="H3545" t="s">
        <v>58</v>
      </c>
      <c r="I3545" t="s">
        <v>129</v>
      </c>
      <c r="J3545" t="s">
        <v>130</v>
      </c>
      <c r="K3545" t="s">
        <v>131</v>
      </c>
      <c r="L3545" t="s">
        <v>10302</v>
      </c>
      <c r="M3545" t="s">
        <v>10303</v>
      </c>
      <c r="N3545">
        <v>2.2679999999999998</v>
      </c>
      <c r="O3545">
        <v>118</v>
      </c>
      <c r="P3545">
        <v>724</v>
      </c>
      <c r="Q3545">
        <v>0</v>
      </c>
      <c r="R3545">
        <v>0</v>
      </c>
      <c r="S3545">
        <v>0</v>
      </c>
      <c r="T3545">
        <v>0</v>
      </c>
      <c r="U3545">
        <v>267.66000000000003</v>
      </c>
      <c r="V3545">
        <v>1642.27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3013374</v>
      </c>
      <c r="B3546">
        <v>1</v>
      </c>
      <c r="C3546" t="s">
        <v>106</v>
      </c>
      <c r="D3546" t="s">
        <v>111</v>
      </c>
      <c r="E3546" t="s">
        <v>153</v>
      </c>
      <c r="F3546" t="s">
        <v>10304</v>
      </c>
      <c r="G3546" t="s">
        <v>196</v>
      </c>
      <c r="H3546" t="s">
        <v>58</v>
      </c>
      <c r="I3546" t="s">
        <v>129</v>
      </c>
      <c r="J3546" t="s">
        <v>130</v>
      </c>
      <c r="K3546" t="s">
        <v>131</v>
      </c>
      <c r="L3546" t="s">
        <v>10305</v>
      </c>
      <c r="M3546" t="s">
        <v>10306</v>
      </c>
      <c r="N3546">
        <v>1.5449999999999999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67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103.55</v>
      </c>
    </row>
    <row r="3547" spans="1:26" x14ac:dyDescent="0.3">
      <c r="A3547">
        <v>3016884</v>
      </c>
      <c r="B3547">
        <v>1</v>
      </c>
      <c r="C3547" t="s">
        <v>106</v>
      </c>
      <c r="D3547" t="s">
        <v>120</v>
      </c>
      <c r="E3547" t="s">
        <v>126</v>
      </c>
      <c r="F3547" t="s">
        <v>5104</v>
      </c>
      <c r="G3547" t="s">
        <v>128</v>
      </c>
      <c r="H3547" t="s">
        <v>58</v>
      </c>
      <c r="I3547" t="s">
        <v>129</v>
      </c>
      <c r="J3547" t="s">
        <v>130</v>
      </c>
      <c r="K3547" t="s">
        <v>131</v>
      </c>
      <c r="L3547" t="s">
        <v>10307</v>
      </c>
      <c r="M3547" t="s">
        <v>10308</v>
      </c>
      <c r="N3547">
        <v>1.42</v>
      </c>
      <c r="O3547">
        <v>106</v>
      </c>
      <c r="P3547">
        <v>197</v>
      </c>
      <c r="Q3547">
        <v>0</v>
      </c>
      <c r="R3547">
        <v>0</v>
      </c>
      <c r="S3547">
        <v>0</v>
      </c>
      <c r="T3547">
        <v>0</v>
      </c>
      <c r="U3547">
        <v>150.52000000000001</v>
      </c>
      <c r="V3547">
        <v>279.74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3019441</v>
      </c>
      <c r="B3548">
        <v>1</v>
      </c>
      <c r="C3548" t="s">
        <v>75</v>
      </c>
      <c r="D3548" t="s">
        <v>98</v>
      </c>
      <c r="E3548" t="s">
        <v>145</v>
      </c>
      <c r="F3548" t="s">
        <v>8857</v>
      </c>
      <c r="G3548" t="s">
        <v>206</v>
      </c>
      <c r="H3548" t="s">
        <v>61</v>
      </c>
      <c r="I3548" t="s">
        <v>129</v>
      </c>
      <c r="J3548" t="s">
        <v>130</v>
      </c>
      <c r="K3548" t="s">
        <v>131</v>
      </c>
      <c r="L3548" t="s">
        <v>10309</v>
      </c>
      <c r="M3548" t="s">
        <v>10310</v>
      </c>
      <c r="N3548">
        <v>0.88300000000000001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0.88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3013371</v>
      </c>
      <c r="B3549">
        <v>1</v>
      </c>
      <c r="C3549" t="s">
        <v>75</v>
      </c>
      <c r="D3549" t="s">
        <v>83</v>
      </c>
      <c r="E3549" t="s">
        <v>145</v>
      </c>
      <c r="F3549" t="s">
        <v>10311</v>
      </c>
      <c r="G3549" t="s">
        <v>256</v>
      </c>
      <c r="H3549" t="s">
        <v>61</v>
      </c>
      <c r="I3549" t="s">
        <v>129</v>
      </c>
      <c r="J3549" t="s">
        <v>130</v>
      </c>
      <c r="K3549" t="s">
        <v>131</v>
      </c>
      <c r="L3549" t="s">
        <v>10312</v>
      </c>
      <c r="M3549" t="s">
        <v>10313</v>
      </c>
      <c r="N3549">
        <v>6.5659999999999998</v>
      </c>
      <c r="O3549">
        <v>0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6.57</v>
      </c>
      <c r="Y3549">
        <v>0</v>
      </c>
      <c r="Z3549">
        <v>0</v>
      </c>
    </row>
    <row r="3550" spans="1:26" x14ac:dyDescent="0.3">
      <c r="A3550">
        <v>3013382</v>
      </c>
      <c r="B3550">
        <v>1</v>
      </c>
      <c r="C3550" t="s">
        <v>75</v>
      </c>
      <c r="D3550" t="s">
        <v>94</v>
      </c>
      <c r="E3550" t="s">
        <v>145</v>
      </c>
      <c r="F3550" t="s">
        <v>10314</v>
      </c>
      <c r="G3550" t="s">
        <v>147</v>
      </c>
      <c r="H3550" t="s">
        <v>61</v>
      </c>
      <c r="I3550" t="s">
        <v>129</v>
      </c>
      <c r="J3550" t="s">
        <v>130</v>
      </c>
      <c r="K3550" t="s">
        <v>131</v>
      </c>
      <c r="L3550" t="s">
        <v>10315</v>
      </c>
      <c r="M3550" t="s">
        <v>10316</v>
      </c>
      <c r="N3550">
        <v>3.379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3.38</v>
      </c>
    </row>
    <row r="3551" spans="1:26" x14ac:dyDescent="0.3">
      <c r="A3551">
        <v>3019585</v>
      </c>
      <c r="B3551">
        <v>1</v>
      </c>
      <c r="C3551" t="s">
        <v>75</v>
      </c>
      <c r="D3551" t="s">
        <v>104</v>
      </c>
      <c r="E3551" t="s">
        <v>145</v>
      </c>
      <c r="F3551" t="s">
        <v>10317</v>
      </c>
      <c r="G3551" t="s">
        <v>206</v>
      </c>
      <c r="H3551" t="s">
        <v>61</v>
      </c>
      <c r="I3551" t="s">
        <v>129</v>
      </c>
      <c r="J3551" t="s">
        <v>130</v>
      </c>
      <c r="K3551" t="s">
        <v>131</v>
      </c>
      <c r="L3551" t="s">
        <v>10318</v>
      </c>
      <c r="M3551" t="s">
        <v>10319</v>
      </c>
      <c r="N3551">
        <v>0.88400000000000001</v>
      </c>
      <c r="O3551">
        <v>0</v>
      </c>
      <c r="P3551">
        <v>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0.88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3010193</v>
      </c>
      <c r="B3552">
        <v>1</v>
      </c>
      <c r="C3552" t="s">
        <v>75</v>
      </c>
      <c r="D3552" t="s">
        <v>102</v>
      </c>
      <c r="E3552" t="s">
        <v>145</v>
      </c>
      <c r="F3552" t="s">
        <v>10320</v>
      </c>
      <c r="G3552" t="s">
        <v>256</v>
      </c>
      <c r="H3552" t="s">
        <v>61</v>
      </c>
      <c r="I3552" t="s">
        <v>129</v>
      </c>
      <c r="J3552" t="s">
        <v>130</v>
      </c>
      <c r="K3552" t="s">
        <v>131</v>
      </c>
      <c r="L3552" t="s">
        <v>10321</v>
      </c>
      <c r="M3552" t="s">
        <v>10322</v>
      </c>
      <c r="N3552">
        <v>5.48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1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5.48</v>
      </c>
    </row>
    <row r="3553" spans="1:26" x14ac:dyDescent="0.3">
      <c r="A3553">
        <v>3011925</v>
      </c>
      <c r="B3553">
        <v>1</v>
      </c>
      <c r="C3553" t="s">
        <v>106</v>
      </c>
      <c r="D3553" t="s">
        <v>120</v>
      </c>
      <c r="E3553" t="s">
        <v>126</v>
      </c>
      <c r="F3553" t="s">
        <v>2820</v>
      </c>
      <c r="G3553" t="s">
        <v>136</v>
      </c>
      <c r="H3553" t="s">
        <v>58</v>
      </c>
      <c r="I3553" t="s">
        <v>129</v>
      </c>
      <c r="J3553" t="s">
        <v>130</v>
      </c>
      <c r="K3553" t="s">
        <v>137</v>
      </c>
      <c r="L3553" t="s">
        <v>10323</v>
      </c>
      <c r="M3553" t="s">
        <v>10324</v>
      </c>
      <c r="N3553">
        <v>7.7450000000000001</v>
      </c>
      <c r="O3553">
        <v>213</v>
      </c>
      <c r="P3553">
        <v>138</v>
      </c>
      <c r="Q3553">
        <v>0</v>
      </c>
      <c r="R3553">
        <v>0</v>
      </c>
      <c r="S3553">
        <v>0</v>
      </c>
      <c r="T3553">
        <v>0</v>
      </c>
      <c r="U3553">
        <v>1649.69</v>
      </c>
      <c r="V3553">
        <v>1068.81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3015481</v>
      </c>
      <c r="B3554">
        <v>1</v>
      </c>
      <c r="C3554" t="s">
        <v>75</v>
      </c>
      <c r="D3554" t="s">
        <v>98</v>
      </c>
      <c r="E3554" t="s">
        <v>145</v>
      </c>
      <c r="F3554" t="s">
        <v>10325</v>
      </c>
      <c r="G3554" t="s">
        <v>206</v>
      </c>
      <c r="H3554" t="s">
        <v>61</v>
      </c>
      <c r="I3554" t="s">
        <v>129</v>
      </c>
      <c r="J3554" t="s">
        <v>130</v>
      </c>
      <c r="K3554" t="s">
        <v>131</v>
      </c>
      <c r="L3554" t="s">
        <v>10326</v>
      </c>
      <c r="M3554" t="s">
        <v>10327</v>
      </c>
      <c r="N3554">
        <v>1.345</v>
      </c>
      <c r="O3554">
        <v>0</v>
      </c>
      <c r="P3554">
        <v>4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5.38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3019468</v>
      </c>
      <c r="B3555">
        <v>1</v>
      </c>
      <c r="C3555" t="s">
        <v>106</v>
      </c>
      <c r="D3555" t="s">
        <v>115</v>
      </c>
      <c r="E3555" t="s">
        <v>145</v>
      </c>
      <c r="F3555" t="s">
        <v>10328</v>
      </c>
      <c r="G3555" t="s">
        <v>206</v>
      </c>
      <c r="H3555" t="s">
        <v>61</v>
      </c>
      <c r="I3555" t="s">
        <v>129</v>
      </c>
      <c r="J3555" t="s">
        <v>130</v>
      </c>
      <c r="K3555" t="s">
        <v>131</v>
      </c>
      <c r="L3555" t="s">
        <v>10329</v>
      </c>
      <c r="M3555" t="s">
        <v>10330</v>
      </c>
      <c r="N3555">
        <v>1.4910000000000001</v>
      </c>
      <c r="O3555">
        <v>0</v>
      </c>
      <c r="P3555">
        <v>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1.49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3020297</v>
      </c>
      <c r="B3556">
        <v>1</v>
      </c>
      <c r="C3556" t="s">
        <v>106</v>
      </c>
      <c r="D3556" t="s">
        <v>122</v>
      </c>
      <c r="E3556" t="s">
        <v>126</v>
      </c>
      <c r="F3556" t="s">
        <v>5344</v>
      </c>
      <c r="G3556" t="s">
        <v>161</v>
      </c>
      <c r="H3556" t="s">
        <v>58</v>
      </c>
      <c r="I3556" t="s">
        <v>129</v>
      </c>
      <c r="J3556" t="s">
        <v>130</v>
      </c>
      <c r="K3556" t="s">
        <v>131</v>
      </c>
      <c r="L3556" t="s">
        <v>10331</v>
      </c>
      <c r="M3556" t="s">
        <v>10332</v>
      </c>
      <c r="N3556">
        <v>0.48699999999999999</v>
      </c>
      <c r="O3556">
        <v>52</v>
      </c>
      <c r="P3556">
        <v>1424</v>
      </c>
      <c r="Q3556">
        <v>0</v>
      </c>
      <c r="R3556">
        <v>0</v>
      </c>
      <c r="S3556">
        <v>0</v>
      </c>
      <c r="T3556">
        <v>0</v>
      </c>
      <c r="U3556">
        <v>25.31</v>
      </c>
      <c r="V3556">
        <v>693.01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3014119</v>
      </c>
      <c r="B3557">
        <v>1</v>
      </c>
      <c r="C3557" t="s">
        <v>106</v>
      </c>
      <c r="D3557" t="s">
        <v>112</v>
      </c>
      <c r="E3557" t="s">
        <v>221</v>
      </c>
      <c r="F3557" t="s">
        <v>10333</v>
      </c>
      <c r="G3557" t="s">
        <v>128</v>
      </c>
      <c r="H3557" t="s">
        <v>58</v>
      </c>
      <c r="I3557" t="s">
        <v>129</v>
      </c>
      <c r="J3557" t="s">
        <v>130</v>
      </c>
      <c r="K3557" t="s">
        <v>131</v>
      </c>
      <c r="L3557" t="s">
        <v>10334</v>
      </c>
      <c r="M3557" t="s">
        <v>10335</v>
      </c>
      <c r="N3557">
        <v>0.30199999999999999</v>
      </c>
      <c r="O3557">
        <v>0</v>
      </c>
      <c r="P3557">
        <v>0</v>
      </c>
      <c r="Q3557">
        <v>302</v>
      </c>
      <c r="R3557">
        <v>2889</v>
      </c>
      <c r="S3557">
        <v>2</v>
      </c>
      <c r="T3557">
        <v>862</v>
      </c>
      <c r="U3557">
        <v>0</v>
      </c>
      <c r="V3557">
        <v>0</v>
      </c>
      <c r="W3557">
        <v>91.27</v>
      </c>
      <c r="X3557">
        <v>873.12</v>
      </c>
      <c r="Y3557">
        <v>0.6</v>
      </c>
      <c r="Z3557">
        <v>260.52</v>
      </c>
    </row>
    <row r="3558" spans="1:26" x14ac:dyDescent="0.3">
      <c r="A3558">
        <v>3016120</v>
      </c>
      <c r="B3558">
        <v>1</v>
      </c>
      <c r="C3558" t="s">
        <v>106</v>
      </c>
      <c r="D3558" t="s">
        <v>122</v>
      </c>
      <c r="E3558" t="s">
        <v>221</v>
      </c>
      <c r="F3558" t="s">
        <v>769</v>
      </c>
      <c r="G3558" t="s">
        <v>128</v>
      </c>
      <c r="H3558" t="s">
        <v>58</v>
      </c>
      <c r="I3558" t="s">
        <v>129</v>
      </c>
      <c r="J3558" t="s">
        <v>130</v>
      </c>
      <c r="K3558" t="s">
        <v>131</v>
      </c>
      <c r="L3558" t="s">
        <v>10336</v>
      </c>
      <c r="M3558" t="s">
        <v>10337</v>
      </c>
      <c r="N3558">
        <v>0.68899999999999995</v>
      </c>
      <c r="O3558">
        <v>5</v>
      </c>
      <c r="P3558">
        <v>771</v>
      </c>
      <c r="Q3558">
        <v>0</v>
      </c>
      <c r="R3558">
        <v>0</v>
      </c>
      <c r="S3558">
        <v>0</v>
      </c>
      <c r="T3558">
        <v>0</v>
      </c>
      <c r="U3558">
        <v>3.45</v>
      </c>
      <c r="V3558">
        <v>531.35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3011936</v>
      </c>
      <c r="B3559">
        <v>1</v>
      </c>
      <c r="C3559" t="s">
        <v>106</v>
      </c>
      <c r="D3559" t="s">
        <v>114</v>
      </c>
      <c r="E3559" t="s">
        <v>153</v>
      </c>
      <c r="F3559" t="s">
        <v>10338</v>
      </c>
      <c r="G3559" t="s">
        <v>192</v>
      </c>
      <c r="H3559" t="s">
        <v>58</v>
      </c>
      <c r="I3559" t="s">
        <v>129</v>
      </c>
      <c r="J3559" t="s">
        <v>130</v>
      </c>
      <c r="K3559" t="s">
        <v>137</v>
      </c>
      <c r="L3559" t="s">
        <v>10339</v>
      </c>
      <c r="M3559" t="s">
        <v>10340</v>
      </c>
      <c r="N3559">
        <v>6.5439999999999996</v>
      </c>
      <c r="O3559">
        <v>0</v>
      </c>
      <c r="P3559">
        <v>0</v>
      </c>
      <c r="Q3559">
        <v>25</v>
      </c>
      <c r="R3559">
        <v>820</v>
      </c>
      <c r="S3559">
        <v>112</v>
      </c>
      <c r="T3559">
        <v>1098</v>
      </c>
      <c r="U3559">
        <v>0</v>
      </c>
      <c r="V3559">
        <v>0</v>
      </c>
      <c r="W3559">
        <v>163.59</v>
      </c>
      <c r="X3559">
        <v>5365.76</v>
      </c>
      <c r="Y3559">
        <v>732.88</v>
      </c>
      <c r="Z3559">
        <v>7184.89</v>
      </c>
    </row>
    <row r="3560" spans="1:26" x14ac:dyDescent="0.3">
      <c r="A3560">
        <v>3019069</v>
      </c>
      <c r="B3560">
        <v>1</v>
      </c>
      <c r="C3560" t="s">
        <v>106</v>
      </c>
      <c r="D3560" t="s">
        <v>111</v>
      </c>
      <c r="E3560" t="s">
        <v>126</v>
      </c>
      <c r="F3560" t="s">
        <v>10341</v>
      </c>
      <c r="G3560" t="s">
        <v>128</v>
      </c>
      <c r="H3560" t="s">
        <v>58</v>
      </c>
      <c r="I3560" t="s">
        <v>129</v>
      </c>
      <c r="J3560" t="s">
        <v>130</v>
      </c>
      <c r="K3560" t="s">
        <v>131</v>
      </c>
      <c r="L3560" t="s">
        <v>10342</v>
      </c>
      <c r="M3560" t="s">
        <v>10343</v>
      </c>
      <c r="N3560">
        <v>0.40100000000000002</v>
      </c>
      <c r="O3560">
        <v>0</v>
      </c>
      <c r="P3560">
        <v>0</v>
      </c>
      <c r="Q3560">
        <v>7</v>
      </c>
      <c r="R3560">
        <v>512</v>
      </c>
      <c r="S3560">
        <v>1</v>
      </c>
      <c r="T3560">
        <v>159</v>
      </c>
      <c r="U3560">
        <v>0</v>
      </c>
      <c r="V3560">
        <v>0</v>
      </c>
      <c r="W3560">
        <v>2.81</v>
      </c>
      <c r="X3560">
        <v>205.23</v>
      </c>
      <c r="Y3560">
        <v>0.4</v>
      </c>
      <c r="Z3560">
        <v>63.73</v>
      </c>
    </row>
    <row r="3561" spans="1:26" x14ac:dyDescent="0.3">
      <c r="A3561">
        <v>3014020</v>
      </c>
      <c r="B3561">
        <v>1</v>
      </c>
      <c r="C3561" t="s">
        <v>75</v>
      </c>
      <c r="D3561" t="s">
        <v>74</v>
      </c>
      <c r="E3561" t="s">
        <v>145</v>
      </c>
      <c r="F3561" t="s">
        <v>10344</v>
      </c>
      <c r="G3561" t="s">
        <v>256</v>
      </c>
      <c r="H3561" t="s">
        <v>61</v>
      </c>
      <c r="I3561" t="s">
        <v>129</v>
      </c>
      <c r="J3561" t="s">
        <v>130</v>
      </c>
      <c r="K3561" t="s">
        <v>131</v>
      </c>
      <c r="L3561" t="s">
        <v>10345</v>
      </c>
      <c r="M3561" t="s">
        <v>10346</v>
      </c>
      <c r="N3561">
        <v>1.929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1.93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3012707</v>
      </c>
      <c r="B3562">
        <v>1</v>
      </c>
      <c r="C3562" t="s">
        <v>75</v>
      </c>
      <c r="D3562" t="s">
        <v>84</v>
      </c>
      <c r="E3562" t="s">
        <v>140</v>
      </c>
      <c r="F3562" t="s">
        <v>10347</v>
      </c>
      <c r="G3562" t="s">
        <v>192</v>
      </c>
      <c r="H3562" t="s">
        <v>61</v>
      </c>
      <c r="I3562" t="s">
        <v>129</v>
      </c>
      <c r="J3562" t="s">
        <v>130</v>
      </c>
      <c r="K3562" t="s">
        <v>137</v>
      </c>
      <c r="L3562" t="s">
        <v>10348</v>
      </c>
      <c r="M3562" t="s">
        <v>10349</v>
      </c>
      <c r="N3562">
        <v>7.8109999999999999</v>
      </c>
      <c r="O3562">
        <v>0</v>
      </c>
      <c r="P3562">
        <v>37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289.02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3014088</v>
      </c>
      <c r="B3563">
        <v>1</v>
      </c>
      <c r="C3563" t="s">
        <v>106</v>
      </c>
      <c r="D3563" t="s">
        <v>115</v>
      </c>
      <c r="E3563" t="s">
        <v>126</v>
      </c>
      <c r="F3563" t="s">
        <v>4259</v>
      </c>
      <c r="G3563" t="s">
        <v>128</v>
      </c>
      <c r="H3563" t="s">
        <v>58</v>
      </c>
      <c r="I3563" t="s">
        <v>129</v>
      </c>
      <c r="J3563" t="s">
        <v>130</v>
      </c>
      <c r="K3563" t="s">
        <v>131</v>
      </c>
      <c r="L3563" t="s">
        <v>10350</v>
      </c>
      <c r="M3563" t="s">
        <v>10351</v>
      </c>
      <c r="N3563">
        <v>0.38900000000000001</v>
      </c>
      <c r="O3563">
        <v>122</v>
      </c>
      <c r="P3563">
        <v>319</v>
      </c>
      <c r="Q3563">
        <v>0</v>
      </c>
      <c r="R3563">
        <v>0</v>
      </c>
      <c r="S3563">
        <v>0</v>
      </c>
      <c r="T3563">
        <v>0</v>
      </c>
      <c r="U3563">
        <v>47.44</v>
      </c>
      <c r="V3563">
        <v>124.05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3019350</v>
      </c>
      <c r="B3564">
        <v>1</v>
      </c>
      <c r="C3564" t="s">
        <v>75</v>
      </c>
      <c r="D3564" t="s">
        <v>103</v>
      </c>
      <c r="E3564" t="s">
        <v>145</v>
      </c>
      <c r="F3564" t="s">
        <v>10352</v>
      </c>
      <c r="G3564" t="s">
        <v>206</v>
      </c>
      <c r="H3564" t="s">
        <v>61</v>
      </c>
      <c r="I3564" t="s">
        <v>129</v>
      </c>
      <c r="J3564" t="s">
        <v>130</v>
      </c>
      <c r="K3564" t="s">
        <v>131</v>
      </c>
      <c r="L3564" t="s">
        <v>10353</v>
      </c>
      <c r="M3564" t="s">
        <v>10354</v>
      </c>
      <c r="N3564">
        <v>3.6459999999999999</v>
      </c>
      <c r="O3564">
        <v>0</v>
      </c>
      <c r="P3564">
        <v>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3.65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3012145</v>
      </c>
      <c r="B3565">
        <v>1</v>
      </c>
      <c r="C3565" t="s">
        <v>106</v>
      </c>
      <c r="D3565" t="s">
        <v>119</v>
      </c>
      <c r="E3565" t="s">
        <v>169</v>
      </c>
      <c r="F3565" t="s">
        <v>10355</v>
      </c>
      <c r="G3565" t="s">
        <v>136</v>
      </c>
      <c r="H3565" t="s">
        <v>61</v>
      </c>
      <c r="I3565" t="s">
        <v>129</v>
      </c>
      <c r="J3565" t="s">
        <v>130</v>
      </c>
      <c r="K3565" t="s">
        <v>137</v>
      </c>
      <c r="L3565" t="s">
        <v>10356</v>
      </c>
      <c r="M3565" t="s">
        <v>10357</v>
      </c>
      <c r="N3565">
        <v>0.33800000000000002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3.38</v>
      </c>
    </row>
    <row r="3566" spans="1:26" x14ac:dyDescent="0.3">
      <c r="A3566">
        <v>3017773</v>
      </c>
      <c r="B3566">
        <v>1</v>
      </c>
      <c r="C3566" t="s">
        <v>106</v>
      </c>
      <c r="D3566" t="s">
        <v>120</v>
      </c>
      <c r="E3566" t="s">
        <v>169</v>
      </c>
      <c r="F3566" t="s">
        <v>10358</v>
      </c>
      <c r="G3566" t="s">
        <v>161</v>
      </c>
      <c r="H3566" t="s">
        <v>61</v>
      </c>
      <c r="I3566" t="s">
        <v>129</v>
      </c>
      <c r="J3566" t="s">
        <v>130</v>
      </c>
      <c r="K3566" t="s">
        <v>131</v>
      </c>
      <c r="L3566" t="s">
        <v>10359</v>
      </c>
      <c r="M3566" t="s">
        <v>10360</v>
      </c>
      <c r="N3566">
        <v>1.8520000000000001</v>
      </c>
      <c r="O3566">
        <v>0</v>
      </c>
      <c r="P3566">
        <v>546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1010.92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3001863</v>
      </c>
      <c r="B3567">
        <v>1</v>
      </c>
      <c r="C3567" t="s">
        <v>75</v>
      </c>
      <c r="D3567" t="s">
        <v>97</v>
      </c>
      <c r="E3567" t="s">
        <v>140</v>
      </c>
      <c r="F3567" t="s">
        <v>10361</v>
      </c>
      <c r="G3567" t="s">
        <v>142</v>
      </c>
      <c r="H3567" t="s">
        <v>61</v>
      </c>
      <c r="I3567" t="s">
        <v>129</v>
      </c>
      <c r="J3567" t="s">
        <v>130</v>
      </c>
      <c r="K3567" t="s">
        <v>131</v>
      </c>
      <c r="L3567" t="s">
        <v>10362</v>
      </c>
      <c r="M3567" t="s">
        <v>10363</v>
      </c>
      <c r="N3567">
        <v>3.137</v>
      </c>
      <c r="O3567">
        <v>0</v>
      </c>
      <c r="P3567">
        <v>92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288.58</v>
      </c>
      <c r="W3567">
        <v>0</v>
      </c>
      <c r="X3567">
        <v>0</v>
      </c>
      <c r="Y3567">
        <v>0</v>
      </c>
      <c r="Z3567">
        <v>0</v>
      </c>
    </row>
    <row r="3568" spans="1:26" x14ac:dyDescent="0.3">
      <c r="A3568">
        <v>3019529</v>
      </c>
      <c r="B3568">
        <v>1</v>
      </c>
      <c r="C3568" t="s">
        <v>106</v>
      </c>
      <c r="D3568" t="s">
        <v>115</v>
      </c>
      <c r="E3568" t="s">
        <v>140</v>
      </c>
      <c r="F3568" t="s">
        <v>10364</v>
      </c>
      <c r="G3568" t="s">
        <v>142</v>
      </c>
      <c r="H3568" t="s">
        <v>61</v>
      </c>
      <c r="I3568" t="s">
        <v>129</v>
      </c>
      <c r="J3568" t="s">
        <v>130</v>
      </c>
      <c r="K3568" t="s">
        <v>131</v>
      </c>
      <c r="L3568" t="s">
        <v>10365</v>
      </c>
      <c r="M3568" t="s">
        <v>10366</v>
      </c>
      <c r="N3568">
        <v>0.63600000000000001</v>
      </c>
      <c r="O3568">
        <v>0</v>
      </c>
      <c r="P3568">
        <v>10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6.36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3010089</v>
      </c>
      <c r="B3569">
        <v>1</v>
      </c>
      <c r="C3569" t="s">
        <v>106</v>
      </c>
      <c r="D3569" t="s">
        <v>122</v>
      </c>
      <c r="E3569" t="s">
        <v>145</v>
      </c>
      <c r="F3569" t="s">
        <v>10367</v>
      </c>
      <c r="G3569" t="s">
        <v>256</v>
      </c>
      <c r="H3569" t="s">
        <v>61</v>
      </c>
      <c r="I3569" t="s">
        <v>129</v>
      </c>
      <c r="J3569" t="s">
        <v>130</v>
      </c>
      <c r="K3569" t="s">
        <v>131</v>
      </c>
      <c r="L3569" t="s">
        <v>10368</v>
      </c>
      <c r="M3569" t="s">
        <v>10369</v>
      </c>
      <c r="N3569">
        <v>4.6779999999999999</v>
      </c>
      <c r="O3569">
        <v>0</v>
      </c>
      <c r="P3569">
        <v>4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18.71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3012383</v>
      </c>
      <c r="B3570">
        <v>1</v>
      </c>
      <c r="C3570" t="s">
        <v>75</v>
      </c>
      <c r="D3570" t="s">
        <v>103</v>
      </c>
      <c r="E3570" t="s">
        <v>140</v>
      </c>
      <c r="F3570" t="s">
        <v>10370</v>
      </c>
      <c r="G3570" t="s">
        <v>166</v>
      </c>
      <c r="H3570" t="s">
        <v>61</v>
      </c>
      <c r="I3570" t="s">
        <v>129</v>
      </c>
      <c r="J3570" t="s">
        <v>130</v>
      </c>
      <c r="K3570" t="s">
        <v>131</v>
      </c>
      <c r="L3570" t="s">
        <v>10371</v>
      </c>
      <c r="M3570" t="s">
        <v>3076</v>
      </c>
      <c r="N3570">
        <v>2.31</v>
      </c>
      <c r="O3570">
        <v>0</v>
      </c>
      <c r="P3570">
        <v>8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18.48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3012287</v>
      </c>
      <c r="B3571">
        <v>1</v>
      </c>
      <c r="C3571" t="s">
        <v>75</v>
      </c>
      <c r="D3571" t="s">
        <v>97</v>
      </c>
      <c r="E3571" t="s">
        <v>153</v>
      </c>
      <c r="F3571" t="s">
        <v>10372</v>
      </c>
      <c r="G3571" t="s">
        <v>192</v>
      </c>
      <c r="H3571" t="s">
        <v>58</v>
      </c>
      <c r="I3571" t="s">
        <v>129</v>
      </c>
      <c r="J3571" t="s">
        <v>130</v>
      </c>
      <c r="K3571" t="s">
        <v>137</v>
      </c>
      <c r="L3571" t="s">
        <v>10373</v>
      </c>
      <c r="M3571" t="s">
        <v>10374</v>
      </c>
      <c r="N3571">
        <v>7.9429999999999996</v>
      </c>
      <c r="O3571">
        <v>0</v>
      </c>
      <c r="P3571">
        <v>457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3629.85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3016204</v>
      </c>
      <c r="B3572">
        <v>1</v>
      </c>
      <c r="C3572" t="s">
        <v>106</v>
      </c>
      <c r="D3572" t="s">
        <v>108</v>
      </c>
      <c r="E3572" t="s">
        <v>145</v>
      </c>
      <c r="F3572" t="s">
        <v>10375</v>
      </c>
      <c r="G3572" t="s">
        <v>147</v>
      </c>
      <c r="H3572" t="s">
        <v>61</v>
      </c>
      <c r="I3572" t="s">
        <v>129</v>
      </c>
      <c r="J3572" t="s">
        <v>130</v>
      </c>
      <c r="K3572" t="s">
        <v>131</v>
      </c>
      <c r="L3572" t="s">
        <v>10376</v>
      </c>
      <c r="M3572" t="s">
        <v>10377</v>
      </c>
      <c r="N3572">
        <v>5.3979999999999997</v>
      </c>
      <c r="O3572">
        <v>0</v>
      </c>
      <c r="P3572">
        <v>17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91.77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3017536</v>
      </c>
      <c r="B3573">
        <v>1</v>
      </c>
      <c r="C3573" t="s">
        <v>106</v>
      </c>
      <c r="D3573" t="s">
        <v>118</v>
      </c>
      <c r="E3573" t="s">
        <v>169</v>
      </c>
      <c r="F3573" t="s">
        <v>10378</v>
      </c>
      <c r="G3573" t="s">
        <v>161</v>
      </c>
      <c r="H3573" t="s">
        <v>61</v>
      </c>
      <c r="I3573" t="s">
        <v>129</v>
      </c>
      <c r="J3573" t="s">
        <v>130</v>
      </c>
      <c r="K3573" t="s">
        <v>131</v>
      </c>
      <c r="L3573" t="s">
        <v>10379</v>
      </c>
      <c r="M3573" t="s">
        <v>10380</v>
      </c>
      <c r="N3573">
        <v>0.83199999999999996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28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23.31</v>
      </c>
    </row>
    <row r="3574" spans="1:26" x14ac:dyDescent="0.3">
      <c r="A3574">
        <v>3018239</v>
      </c>
      <c r="B3574">
        <v>1</v>
      </c>
      <c r="C3574" t="s">
        <v>75</v>
      </c>
      <c r="D3574" t="s">
        <v>103</v>
      </c>
      <c r="E3574" t="s">
        <v>126</v>
      </c>
      <c r="F3574" t="s">
        <v>10381</v>
      </c>
      <c r="G3574" t="s">
        <v>161</v>
      </c>
      <c r="H3574" t="s">
        <v>58</v>
      </c>
      <c r="I3574" t="s">
        <v>129</v>
      </c>
      <c r="J3574" t="s">
        <v>130</v>
      </c>
      <c r="K3574" t="s">
        <v>131</v>
      </c>
      <c r="L3574" t="s">
        <v>10382</v>
      </c>
      <c r="M3574" t="s">
        <v>10383</v>
      </c>
      <c r="N3574">
        <v>0.371</v>
      </c>
      <c r="O3574">
        <v>25</v>
      </c>
      <c r="P3574">
        <v>4</v>
      </c>
      <c r="Q3574">
        <v>0</v>
      </c>
      <c r="R3574">
        <v>0</v>
      </c>
      <c r="S3574">
        <v>0</v>
      </c>
      <c r="T3574">
        <v>0</v>
      </c>
      <c r="U3574">
        <v>9.27</v>
      </c>
      <c r="V3574">
        <v>1.48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3014230</v>
      </c>
      <c r="B3575">
        <v>1</v>
      </c>
      <c r="C3575" t="s">
        <v>75</v>
      </c>
      <c r="D3575" t="s">
        <v>94</v>
      </c>
      <c r="E3575" t="s">
        <v>140</v>
      </c>
      <c r="F3575" t="s">
        <v>9929</v>
      </c>
      <c r="G3575" t="s">
        <v>142</v>
      </c>
      <c r="H3575" t="s">
        <v>61</v>
      </c>
      <c r="I3575" t="s">
        <v>129</v>
      </c>
      <c r="J3575" t="s">
        <v>130</v>
      </c>
      <c r="K3575" t="s">
        <v>131</v>
      </c>
      <c r="L3575" t="s">
        <v>10384</v>
      </c>
      <c r="M3575" t="s">
        <v>10385</v>
      </c>
      <c r="N3575">
        <v>2.1859999999999999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24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52.47</v>
      </c>
    </row>
    <row r="3576" spans="1:26" x14ac:dyDescent="0.3">
      <c r="A3576">
        <v>3019672</v>
      </c>
      <c r="B3576">
        <v>1</v>
      </c>
      <c r="C3576" t="s">
        <v>75</v>
      </c>
      <c r="D3576" t="s">
        <v>90</v>
      </c>
      <c r="E3576" t="s">
        <v>169</v>
      </c>
      <c r="F3576" t="s">
        <v>10386</v>
      </c>
      <c r="G3576" t="s">
        <v>166</v>
      </c>
      <c r="H3576" t="s">
        <v>61</v>
      </c>
      <c r="I3576" t="s">
        <v>129</v>
      </c>
      <c r="J3576" t="s">
        <v>130</v>
      </c>
      <c r="K3576" t="s">
        <v>131</v>
      </c>
      <c r="L3576" t="s">
        <v>10387</v>
      </c>
      <c r="M3576" t="s">
        <v>9256</v>
      </c>
      <c r="N3576">
        <v>0.377</v>
      </c>
      <c r="O3576">
        <v>0</v>
      </c>
      <c r="P3576">
        <v>56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21.11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3019583</v>
      </c>
      <c r="B3577">
        <v>1</v>
      </c>
      <c r="C3577" t="s">
        <v>75</v>
      </c>
      <c r="D3577" t="s">
        <v>84</v>
      </c>
      <c r="E3577" t="s">
        <v>153</v>
      </c>
      <c r="F3577" t="s">
        <v>10388</v>
      </c>
      <c r="G3577" t="s">
        <v>1430</v>
      </c>
      <c r="H3577" t="s">
        <v>58</v>
      </c>
      <c r="I3577" t="s">
        <v>129</v>
      </c>
      <c r="J3577" t="s">
        <v>130</v>
      </c>
      <c r="K3577" t="s">
        <v>131</v>
      </c>
      <c r="L3577" t="s">
        <v>10389</v>
      </c>
      <c r="M3577" t="s">
        <v>10390</v>
      </c>
      <c r="N3577">
        <v>4.8840000000000003</v>
      </c>
      <c r="O3577">
        <v>2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9.77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3012984</v>
      </c>
      <c r="B3578">
        <v>1</v>
      </c>
      <c r="C3578" t="s">
        <v>106</v>
      </c>
      <c r="D3578" t="s">
        <v>121</v>
      </c>
      <c r="E3578" t="s">
        <v>140</v>
      </c>
      <c r="F3578" t="s">
        <v>10391</v>
      </c>
      <c r="G3578" t="s">
        <v>142</v>
      </c>
      <c r="H3578" t="s">
        <v>61</v>
      </c>
      <c r="I3578" t="s">
        <v>129</v>
      </c>
      <c r="J3578" t="s">
        <v>130</v>
      </c>
      <c r="K3578" t="s">
        <v>131</v>
      </c>
      <c r="L3578" t="s">
        <v>10392</v>
      </c>
      <c r="M3578" t="s">
        <v>10393</v>
      </c>
      <c r="N3578">
        <v>0.995</v>
      </c>
      <c r="O3578">
        <v>0</v>
      </c>
      <c r="P3578">
        <v>12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11.94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3013813</v>
      </c>
      <c r="B3579">
        <v>1</v>
      </c>
      <c r="C3579" t="s">
        <v>106</v>
      </c>
      <c r="D3579" t="s">
        <v>122</v>
      </c>
      <c r="E3579" t="s">
        <v>145</v>
      </c>
      <c r="F3579" t="s">
        <v>9940</v>
      </c>
      <c r="G3579" t="s">
        <v>206</v>
      </c>
      <c r="H3579" t="s">
        <v>61</v>
      </c>
      <c r="I3579" t="s">
        <v>129</v>
      </c>
      <c r="J3579" t="s">
        <v>130</v>
      </c>
      <c r="K3579" t="s">
        <v>131</v>
      </c>
      <c r="L3579" t="s">
        <v>10394</v>
      </c>
      <c r="M3579" t="s">
        <v>8692</v>
      </c>
      <c r="N3579">
        <v>2.69</v>
      </c>
      <c r="O3579">
        <v>0</v>
      </c>
      <c r="P3579">
        <v>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13.45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3014138</v>
      </c>
      <c r="B3580">
        <v>1</v>
      </c>
      <c r="C3580" t="s">
        <v>106</v>
      </c>
      <c r="D3580" t="s">
        <v>117</v>
      </c>
      <c r="E3580" t="s">
        <v>126</v>
      </c>
      <c r="F3580" t="s">
        <v>8156</v>
      </c>
      <c r="G3580" t="s">
        <v>128</v>
      </c>
      <c r="H3580" t="s">
        <v>58</v>
      </c>
      <c r="I3580" t="s">
        <v>129</v>
      </c>
      <c r="J3580" t="s">
        <v>130</v>
      </c>
      <c r="K3580" t="s">
        <v>131</v>
      </c>
      <c r="L3580" t="s">
        <v>10395</v>
      </c>
      <c r="M3580" t="s">
        <v>10396</v>
      </c>
      <c r="N3580">
        <v>0.80400000000000005</v>
      </c>
      <c r="O3580">
        <v>40</v>
      </c>
      <c r="P3580">
        <v>600</v>
      </c>
      <c r="Q3580">
        <v>0</v>
      </c>
      <c r="R3580">
        <v>0</v>
      </c>
      <c r="S3580">
        <v>0</v>
      </c>
      <c r="T3580">
        <v>0</v>
      </c>
      <c r="U3580">
        <v>32.18</v>
      </c>
      <c r="V3580">
        <v>482.67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3019526</v>
      </c>
      <c r="B3581">
        <v>1</v>
      </c>
      <c r="C3581" t="s">
        <v>75</v>
      </c>
      <c r="D3581" t="s">
        <v>95</v>
      </c>
      <c r="E3581" t="s">
        <v>145</v>
      </c>
      <c r="F3581" t="s">
        <v>7997</v>
      </c>
      <c r="G3581" t="s">
        <v>206</v>
      </c>
      <c r="H3581" t="s">
        <v>61</v>
      </c>
      <c r="I3581" t="s">
        <v>129</v>
      </c>
      <c r="J3581" t="s">
        <v>130</v>
      </c>
      <c r="K3581" t="s">
        <v>131</v>
      </c>
      <c r="L3581" t="s">
        <v>10397</v>
      </c>
      <c r="M3581" t="s">
        <v>10398</v>
      </c>
      <c r="N3581">
        <v>3.359</v>
      </c>
      <c r="O3581">
        <v>0</v>
      </c>
      <c r="P3581">
        <v>11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36.94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3014226</v>
      </c>
      <c r="B3582">
        <v>1</v>
      </c>
      <c r="C3582" t="s">
        <v>75</v>
      </c>
      <c r="D3582" t="s">
        <v>104</v>
      </c>
      <c r="E3582" t="s">
        <v>164</v>
      </c>
      <c r="F3582" t="s">
        <v>10399</v>
      </c>
      <c r="G3582" t="s">
        <v>185</v>
      </c>
      <c r="H3582" t="s">
        <v>61</v>
      </c>
      <c r="I3582" t="s">
        <v>129</v>
      </c>
      <c r="J3582" t="s">
        <v>130</v>
      </c>
      <c r="K3582" t="s">
        <v>131</v>
      </c>
      <c r="L3582" t="s">
        <v>10400</v>
      </c>
      <c r="M3582" t="s">
        <v>10401</v>
      </c>
      <c r="N3582">
        <v>0.51600000000000001</v>
      </c>
      <c r="O3582">
        <v>0</v>
      </c>
      <c r="P3582">
        <v>9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4.6399999999999997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3014229</v>
      </c>
      <c r="B3583">
        <v>1</v>
      </c>
      <c r="C3583" t="s">
        <v>75</v>
      </c>
      <c r="D3583" t="s">
        <v>103</v>
      </c>
      <c r="E3583" t="s">
        <v>221</v>
      </c>
      <c r="F3583" t="s">
        <v>10402</v>
      </c>
      <c r="G3583" t="s">
        <v>378</v>
      </c>
      <c r="H3583" t="s">
        <v>58</v>
      </c>
      <c r="I3583" t="s">
        <v>129</v>
      </c>
      <c r="J3583" t="s">
        <v>130</v>
      </c>
      <c r="K3583" t="s">
        <v>131</v>
      </c>
      <c r="L3583" t="s">
        <v>10403</v>
      </c>
      <c r="M3583" t="s">
        <v>10404</v>
      </c>
      <c r="N3583">
        <v>1.9510000000000001</v>
      </c>
      <c r="O3583">
        <v>1</v>
      </c>
      <c r="P3583">
        <v>1301</v>
      </c>
      <c r="Q3583">
        <v>0</v>
      </c>
      <c r="R3583">
        <v>0</v>
      </c>
      <c r="S3583">
        <v>0</v>
      </c>
      <c r="T3583">
        <v>0</v>
      </c>
      <c r="U3583">
        <v>1.95</v>
      </c>
      <c r="V3583">
        <v>2537.67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3014084</v>
      </c>
      <c r="B3584">
        <v>1</v>
      </c>
      <c r="C3584" t="s">
        <v>75</v>
      </c>
      <c r="D3584" t="s">
        <v>77</v>
      </c>
      <c r="E3584" t="s">
        <v>145</v>
      </c>
      <c r="F3584" t="s">
        <v>10405</v>
      </c>
      <c r="G3584" t="s">
        <v>147</v>
      </c>
      <c r="H3584" t="s">
        <v>61</v>
      </c>
      <c r="I3584" t="s">
        <v>129</v>
      </c>
      <c r="J3584" t="s">
        <v>130</v>
      </c>
      <c r="K3584" t="s">
        <v>131</v>
      </c>
      <c r="L3584" t="s">
        <v>10406</v>
      </c>
      <c r="M3584" t="s">
        <v>10407</v>
      </c>
      <c r="N3584">
        <v>1.526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1.53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3014155</v>
      </c>
      <c r="B3585">
        <v>1</v>
      </c>
      <c r="C3585" t="s">
        <v>75</v>
      </c>
      <c r="D3585" t="s">
        <v>79</v>
      </c>
      <c r="E3585" t="s">
        <v>221</v>
      </c>
      <c r="F3585" t="s">
        <v>10408</v>
      </c>
      <c r="G3585" t="s">
        <v>128</v>
      </c>
      <c r="H3585" t="s">
        <v>58</v>
      </c>
      <c r="I3585" t="s">
        <v>129</v>
      </c>
      <c r="J3585" t="s">
        <v>130</v>
      </c>
      <c r="K3585" t="s">
        <v>131</v>
      </c>
      <c r="L3585" t="s">
        <v>10409</v>
      </c>
      <c r="M3585" t="s">
        <v>10410</v>
      </c>
      <c r="N3585">
        <v>0.68200000000000005</v>
      </c>
      <c r="O3585">
        <v>0</v>
      </c>
      <c r="P3585">
        <v>0</v>
      </c>
      <c r="Q3585">
        <v>0</v>
      </c>
      <c r="R3585">
        <v>0</v>
      </c>
      <c r="S3585">
        <v>8</v>
      </c>
      <c r="T3585">
        <v>548</v>
      </c>
      <c r="U3585">
        <v>0</v>
      </c>
      <c r="V3585">
        <v>0</v>
      </c>
      <c r="W3585">
        <v>0</v>
      </c>
      <c r="X3585">
        <v>0</v>
      </c>
      <c r="Y3585">
        <v>5.45</v>
      </c>
      <c r="Z3585">
        <v>373.55</v>
      </c>
    </row>
    <row r="3586" spans="1:26" x14ac:dyDescent="0.3">
      <c r="A3586">
        <v>3014007</v>
      </c>
      <c r="B3586">
        <v>1</v>
      </c>
      <c r="C3586" t="s">
        <v>75</v>
      </c>
      <c r="D3586" t="s">
        <v>83</v>
      </c>
      <c r="E3586" t="s">
        <v>140</v>
      </c>
      <c r="F3586" t="s">
        <v>10411</v>
      </c>
      <c r="G3586" t="s">
        <v>142</v>
      </c>
      <c r="H3586" t="s">
        <v>61</v>
      </c>
      <c r="I3586" t="s">
        <v>129</v>
      </c>
      <c r="J3586" t="s">
        <v>130</v>
      </c>
      <c r="K3586" t="s">
        <v>131</v>
      </c>
      <c r="L3586" t="s">
        <v>10412</v>
      </c>
      <c r="M3586" t="s">
        <v>10413</v>
      </c>
      <c r="N3586">
        <v>4.5309999999999997</v>
      </c>
      <c r="O3586">
        <v>0</v>
      </c>
      <c r="P3586">
        <v>0</v>
      </c>
      <c r="Q3586">
        <v>0</v>
      </c>
      <c r="R3586">
        <v>4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18.12</v>
      </c>
      <c r="Y3586">
        <v>0</v>
      </c>
      <c r="Z3586">
        <v>0</v>
      </c>
    </row>
    <row r="3587" spans="1:26" x14ac:dyDescent="0.3">
      <c r="A3587">
        <v>3014438</v>
      </c>
      <c r="B3587">
        <v>1</v>
      </c>
      <c r="C3587" t="s">
        <v>75</v>
      </c>
      <c r="D3587" t="s">
        <v>78</v>
      </c>
      <c r="E3587" t="s">
        <v>153</v>
      </c>
      <c r="F3587" t="s">
        <v>10414</v>
      </c>
      <c r="G3587" t="s">
        <v>128</v>
      </c>
      <c r="H3587" t="s">
        <v>58</v>
      </c>
      <c r="I3587" t="s">
        <v>129</v>
      </c>
      <c r="J3587" t="s">
        <v>130</v>
      </c>
      <c r="K3587" t="s">
        <v>131</v>
      </c>
      <c r="L3587" t="s">
        <v>10415</v>
      </c>
      <c r="M3587" t="s">
        <v>10416</v>
      </c>
      <c r="N3587">
        <v>3.5489999999999999</v>
      </c>
      <c r="O3587">
        <v>17</v>
      </c>
      <c r="P3587">
        <v>54</v>
      </c>
      <c r="Q3587">
        <v>0</v>
      </c>
      <c r="R3587">
        <v>0</v>
      </c>
      <c r="S3587">
        <v>0</v>
      </c>
      <c r="T3587">
        <v>0</v>
      </c>
      <c r="U3587">
        <v>60.34</v>
      </c>
      <c r="V3587">
        <v>191.67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3013390</v>
      </c>
      <c r="B3588">
        <v>1</v>
      </c>
      <c r="C3588" t="s">
        <v>75</v>
      </c>
      <c r="D3588" t="s">
        <v>79</v>
      </c>
      <c r="E3588" t="s">
        <v>221</v>
      </c>
      <c r="F3588" t="s">
        <v>10417</v>
      </c>
      <c r="G3588" t="s">
        <v>128</v>
      </c>
      <c r="H3588" t="s">
        <v>58</v>
      </c>
      <c r="I3588" t="s">
        <v>129</v>
      </c>
      <c r="J3588" t="s">
        <v>130</v>
      </c>
      <c r="K3588" t="s">
        <v>131</v>
      </c>
      <c r="L3588" t="s">
        <v>10418</v>
      </c>
      <c r="M3588" t="s">
        <v>10419</v>
      </c>
      <c r="N3588">
        <v>0.48399999999999999</v>
      </c>
      <c r="O3588">
        <v>0</v>
      </c>
      <c r="P3588">
        <v>0</v>
      </c>
      <c r="Q3588">
        <v>0</v>
      </c>
      <c r="R3588">
        <v>0</v>
      </c>
      <c r="S3588">
        <v>8</v>
      </c>
      <c r="T3588">
        <v>377</v>
      </c>
      <c r="U3588">
        <v>0</v>
      </c>
      <c r="V3588">
        <v>0</v>
      </c>
      <c r="W3588">
        <v>0</v>
      </c>
      <c r="X3588">
        <v>0</v>
      </c>
      <c r="Y3588">
        <v>3.87</v>
      </c>
      <c r="Z3588">
        <v>182.53</v>
      </c>
    </row>
    <row r="3589" spans="1:26" x14ac:dyDescent="0.3">
      <c r="A3589">
        <v>3012620</v>
      </c>
      <c r="B3589">
        <v>1</v>
      </c>
      <c r="C3589" t="s">
        <v>106</v>
      </c>
      <c r="D3589" t="s">
        <v>109</v>
      </c>
      <c r="E3589" t="s">
        <v>153</v>
      </c>
      <c r="F3589" t="s">
        <v>10420</v>
      </c>
      <c r="G3589" t="s">
        <v>181</v>
      </c>
      <c r="H3589" t="s">
        <v>58</v>
      </c>
      <c r="I3589" t="s">
        <v>129</v>
      </c>
      <c r="J3589" t="s">
        <v>130</v>
      </c>
      <c r="K3589" t="s">
        <v>137</v>
      </c>
      <c r="L3589" t="s">
        <v>10421</v>
      </c>
      <c r="M3589" t="s">
        <v>10422</v>
      </c>
      <c r="N3589">
        <v>1.532</v>
      </c>
      <c r="O3589">
        <v>0</v>
      </c>
      <c r="P3589">
        <v>0</v>
      </c>
      <c r="Q3589">
        <v>1</v>
      </c>
      <c r="R3589">
        <v>263</v>
      </c>
      <c r="S3589">
        <v>0</v>
      </c>
      <c r="T3589">
        <v>0</v>
      </c>
      <c r="U3589">
        <v>0</v>
      </c>
      <c r="V3589">
        <v>0</v>
      </c>
      <c r="W3589">
        <v>1.53</v>
      </c>
      <c r="X3589">
        <v>402.81</v>
      </c>
      <c r="Y3589">
        <v>0</v>
      </c>
      <c r="Z3589">
        <v>0</v>
      </c>
    </row>
    <row r="3590" spans="1:26" x14ac:dyDescent="0.3">
      <c r="A3590">
        <v>3019292</v>
      </c>
      <c r="B3590">
        <v>1</v>
      </c>
      <c r="C3590" t="s">
        <v>75</v>
      </c>
      <c r="D3590" t="s">
        <v>96</v>
      </c>
      <c r="E3590" t="s">
        <v>140</v>
      </c>
      <c r="F3590" t="s">
        <v>10423</v>
      </c>
      <c r="G3590" t="s">
        <v>10424</v>
      </c>
      <c r="H3590" t="s">
        <v>61</v>
      </c>
      <c r="I3590" t="s">
        <v>129</v>
      </c>
      <c r="J3590" t="s">
        <v>130</v>
      </c>
      <c r="K3590" t="s">
        <v>131</v>
      </c>
      <c r="L3590" t="s">
        <v>10425</v>
      </c>
      <c r="M3590" t="s">
        <v>10426</v>
      </c>
      <c r="N3590">
        <v>1.4179999999999999</v>
      </c>
      <c r="O3590">
        <v>0</v>
      </c>
      <c r="P3590">
        <v>53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75.17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3019729</v>
      </c>
      <c r="B3591">
        <v>1</v>
      </c>
      <c r="C3591" t="s">
        <v>106</v>
      </c>
      <c r="D3591" t="s">
        <v>108</v>
      </c>
      <c r="E3591" t="s">
        <v>145</v>
      </c>
      <c r="F3591" t="s">
        <v>10427</v>
      </c>
      <c r="G3591" t="s">
        <v>147</v>
      </c>
      <c r="H3591" t="s">
        <v>61</v>
      </c>
      <c r="I3591" t="s">
        <v>129</v>
      </c>
      <c r="J3591" t="s">
        <v>130</v>
      </c>
      <c r="K3591" t="s">
        <v>131</v>
      </c>
      <c r="L3591" t="s">
        <v>10428</v>
      </c>
      <c r="M3591" t="s">
        <v>10429</v>
      </c>
      <c r="N3591">
        <v>1.518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1.52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3013075</v>
      </c>
      <c r="B3592">
        <v>1</v>
      </c>
      <c r="C3592" t="s">
        <v>75</v>
      </c>
      <c r="D3592" t="s">
        <v>100</v>
      </c>
      <c r="E3592" t="s">
        <v>169</v>
      </c>
      <c r="F3592" t="s">
        <v>10430</v>
      </c>
      <c r="G3592" t="s">
        <v>171</v>
      </c>
      <c r="H3592" t="s">
        <v>61</v>
      </c>
      <c r="I3592" t="s">
        <v>129</v>
      </c>
      <c r="J3592" t="s">
        <v>130</v>
      </c>
      <c r="K3592" t="s">
        <v>131</v>
      </c>
      <c r="L3592" t="s">
        <v>10431</v>
      </c>
      <c r="M3592" t="s">
        <v>10432</v>
      </c>
      <c r="N3592">
        <v>0.77700000000000002</v>
      </c>
      <c r="O3592">
        <v>0</v>
      </c>
      <c r="P3592">
        <v>286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222.29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3016801</v>
      </c>
      <c r="B3593">
        <v>1</v>
      </c>
      <c r="C3593" t="s">
        <v>75</v>
      </c>
      <c r="D3593" t="s">
        <v>95</v>
      </c>
      <c r="E3593" t="s">
        <v>145</v>
      </c>
      <c r="F3593" t="s">
        <v>10433</v>
      </c>
      <c r="G3593" t="s">
        <v>206</v>
      </c>
      <c r="H3593" t="s">
        <v>61</v>
      </c>
      <c r="I3593" t="s">
        <v>129</v>
      </c>
      <c r="J3593" t="s">
        <v>130</v>
      </c>
      <c r="K3593" t="s">
        <v>131</v>
      </c>
      <c r="L3593" t="s">
        <v>10434</v>
      </c>
      <c r="M3593" t="s">
        <v>10435</v>
      </c>
      <c r="N3593">
        <v>4.5960000000000001</v>
      </c>
      <c r="O3593">
        <v>0</v>
      </c>
      <c r="P3593">
        <v>5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22.98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3014570</v>
      </c>
      <c r="B3594">
        <v>1</v>
      </c>
      <c r="C3594" t="s">
        <v>75</v>
      </c>
      <c r="D3594" t="s">
        <v>86</v>
      </c>
      <c r="E3594" t="s">
        <v>145</v>
      </c>
      <c r="F3594" t="s">
        <v>10436</v>
      </c>
      <c r="G3594" t="s">
        <v>206</v>
      </c>
      <c r="H3594" t="s">
        <v>61</v>
      </c>
      <c r="I3594" t="s">
        <v>129</v>
      </c>
      <c r="J3594" t="s">
        <v>130</v>
      </c>
      <c r="K3594" t="s">
        <v>131</v>
      </c>
      <c r="L3594" t="s">
        <v>10437</v>
      </c>
      <c r="M3594" t="s">
        <v>10438</v>
      </c>
      <c r="N3594">
        <v>4.5960000000000001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4.5999999999999996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3019851</v>
      </c>
      <c r="B3595">
        <v>1</v>
      </c>
      <c r="C3595" t="s">
        <v>106</v>
      </c>
      <c r="D3595" t="s">
        <v>121</v>
      </c>
      <c r="E3595" t="s">
        <v>153</v>
      </c>
      <c r="F3595" t="s">
        <v>10439</v>
      </c>
      <c r="G3595" t="s">
        <v>128</v>
      </c>
      <c r="H3595" t="s">
        <v>58</v>
      </c>
      <c r="I3595" t="s">
        <v>129</v>
      </c>
      <c r="J3595" t="s">
        <v>130</v>
      </c>
      <c r="K3595" t="s">
        <v>131</v>
      </c>
      <c r="L3595" t="s">
        <v>10440</v>
      </c>
      <c r="M3595" t="s">
        <v>10441</v>
      </c>
      <c r="N3595">
        <v>0.71899999999999997</v>
      </c>
      <c r="O3595">
        <v>10</v>
      </c>
      <c r="P3595">
        <v>6</v>
      </c>
      <c r="Q3595">
        <v>0</v>
      </c>
      <c r="R3595">
        <v>0</v>
      </c>
      <c r="S3595">
        <v>0</v>
      </c>
      <c r="T3595">
        <v>0</v>
      </c>
      <c r="U3595">
        <v>7.19</v>
      </c>
      <c r="V3595">
        <v>4.32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3014625</v>
      </c>
      <c r="B3596">
        <v>1</v>
      </c>
      <c r="C3596" t="s">
        <v>75</v>
      </c>
      <c r="D3596" t="s">
        <v>89</v>
      </c>
      <c r="E3596" t="s">
        <v>169</v>
      </c>
      <c r="F3596" t="s">
        <v>10442</v>
      </c>
      <c r="G3596" t="s">
        <v>166</v>
      </c>
      <c r="H3596" t="s">
        <v>61</v>
      </c>
      <c r="I3596" t="s">
        <v>129</v>
      </c>
      <c r="J3596" t="s">
        <v>130</v>
      </c>
      <c r="K3596" t="s">
        <v>131</v>
      </c>
      <c r="L3596" t="s">
        <v>10443</v>
      </c>
      <c r="M3596" t="s">
        <v>10444</v>
      </c>
      <c r="N3596">
        <v>1.0329999999999999</v>
      </c>
      <c r="O3596">
        <v>0</v>
      </c>
      <c r="P3596">
        <v>706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729.02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3010026</v>
      </c>
      <c r="B3597">
        <v>1</v>
      </c>
      <c r="C3597" t="s">
        <v>106</v>
      </c>
      <c r="D3597" t="s">
        <v>118</v>
      </c>
      <c r="E3597" t="s">
        <v>140</v>
      </c>
      <c r="F3597" t="s">
        <v>10445</v>
      </c>
      <c r="G3597" t="s">
        <v>142</v>
      </c>
      <c r="H3597" t="s">
        <v>61</v>
      </c>
      <c r="I3597" t="s">
        <v>129</v>
      </c>
      <c r="J3597" t="s">
        <v>130</v>
      </c>
      <c r="K3597" t="s">
        <v>131</v>
      </c>
      <c r="L3597" t="s">
        <v>10446</v>
      </c>
      <c r="M3597" t="s">
        <v>10447</v>
      </c>
      <c r="N3597">
        <v>0.98099999999999998</v>
      </c>
      <c r="O3597">
        <v>0</v>
      </c>
      <c r="P3597">
        <v>0</v>
      </c>
      <c r="Q3597">
        <v>0</v>
      </c>
      <c r="R3597">
        <v>23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22.56</v>
      </c>
      <c r="Y3597">
        <v>0</v>
      </c>
      <c r="Z3597">
        <v>0</v>
      </c>
    </row>
    <row r="3598" spans="1:26" x14ac:dyDescent="0.3">
      <c r="A3598">
        <v>3020226</v>
      </c>
      <c r="B3598">
        <v>1</v>
      </c>
      <c r="C3598" t="s">
        <v>106</v>
      </c>
      <c r="D3598" t="s">
        <v>115</v>
      </c>
      <c r="E3598" t="s">
        <v>153</v>
      </c>
      <c r="F3598" t="s">
        <v>10448</v>
      </c>
      <c r="G3598" t="s">
        <v>196</v>
      </c>
      <c r="H3598" t="s">
        <v>58</v>
      </c>
      <c r="I3598" t="s">
        <v>129</v>
      </c>
      <c r="J3598" t="s">
        <v>130</v>
      </c>
      <c r="K3598" t="s">
        <v>131</v>
      </c>
      <c r="L3598" t="s">
        <v>10449</v>
      </c>
      <c r="M3598" t="s">
        <v>10450</v>
      </c>
      <c r="N3598">
        <v>1.5169999999999999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51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77.349999999999994</v>
      </c>
    </row>
    <row r="3599" spans="1:26" x14ac:dyDescent="0.3">
      <c r="A3599">
        <v>3014660</v>
      </c>
      <c r="B3599">
        <v>2</v>
      </c>
      <c r="C3599" t="s">
        <v>75</v>
      </c>
      <c r="D3599" t="s">
        <v>84</v>
      </c>
      <c r="E3599" t="s">
        <v>153</v>
      </c>
      <c r="F3599" t="s">
        <v>10451</v>
      </c>
      <c r="G3599" t="s">
        <v>128</v>
      </c>
      <c r="H3599" t="s">
        <v>58</v>
      </c>
      <c r="I3599" t="s">
        <v>129</v>
      </c>
      <c r="J3599" t="s">
        <v>130</v>
      </c>
      <c r="K3599" t="s">
        <v>131</v>
      </c>
      <c r="L3599" t="s">
        <v>10452</v>
      </c>
      <c r="M3599" t="s">
        <v>10453</v>
      </c>
      <c r="N3599">
        <v>2.3380000000000001</v>
      </c>
      <c r="O3599">
        <v>0</v>
      </c>
      <c r="P3599">
        <v>54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126.27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3014543</v>
      </c>
      <c r="B3600">
        <v>1</v>
      </c>
      <c r="C3600" t="s">
        <v>106</v>
      </c>
      <c r="D3600" t="s">
        <v>107</v>
      </c>
      <c r="E3600" t="s">
        <v>140</v>
      </c>
      <c r="F3600" t="s">
        <v>10454</v>
      </c>
      <c r="G3600" t="s">
        <v>142</v>
      </c>
      <c r="H3600" t="s">
        <v>61</v>
      </c>
      <c r="I3600" t="s">
        <v>129</v>
      </c>
      <c r="J3600" t="s">
        <v>130</v>
      </c>
      <c r="K3600" t="s">
        <v>131</v>
      </c>
      <c r="L3600" t="s">
        <v>10455</v>
      </c>
      <c r="M3600" t="s">
        <v>10456</v>
      </c>
      <c r="N3600">
        <v>1.3759999999999999</v>
      </c>
      <c r="O3600">
        <v>0</v>
      </c>
      <c r="P3600">
        <v>0</v>
      </c>
      <c r="Q3600">
        <v>0</v>
      </c>
      <c r="R3600">
        <v>11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15.13</v>
      </c>
      <c r="Y3600">
        <v>0</v>
      </c>
      <c r="Z3600">
        <v>0</v>
      </c>
    </row>
    <row r="3601" spans="1:26" x14ac:dyDescent="0.3">
      <c r="A3601">
        <v>3014619</v>
      </c>
      <c r="B3601">
        <v>1</v>
      </c>
      <c r="C3601" t="s">
        <v>106</v>
      </c>
      <c r="D3601" t="s">
        <v>107</v>
      </c>
      <c r="E3601" t="s">
        <v>140</v>
      </c>
      <c r="F3601" t="s">
        <v>10457</v>
      </c>
      <c r="G3601" t="s">
        <v>206</v>
      </c>
      <c r="H3601" t="s">
        <v>61</v>
      </c>
      <c r="I3601" t="s">
        <v>129</v>
      </c>
      <c r="J3601" t="s">
        <v>130</v>
      </c>
      <c r="K3601" t="s">
        <v>131</v>
      </c>
      <c r="L3601" t="s">
        <v>10458</v>
      </c>
      <c r="M3601" t="s">
        <v>10459</v>
      </c>
      <c r="N3601">
        <v>1.75</v>
      </c>
      <c r="O3601">
        <v>0</v>
      </c>
      <c r="P3601">
        <v>121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211.8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3009018</v>
      </c>
      <c r="B3602">
        <v>1</v>
      </c>
      <c r="C3602" t="s">
        <v>106</v>
      </c>
      <c r="D3602" t="s">
        <v>121</v>
      </c>
      <c r="E3602" t="s">
        <v>221</v>
      </c>
      <c r="F3602" t="s">
        <v>10460</v>
      </c>
      <c r="G3602" t="s">
        <v>128</v>
      </c>
      <c r="H3602" t="s">
        <v>58</v>
      </c>
      <c r="I3602" t="s">
        <v>129</v>
      </c>
      <c r="J3602" t="s">
        <v>130</v>
      </c>
      <c r="K3602" t="s">
        <v>131</v>
      </c>
      <c r="L3602" t="s">
        <v>10461</v>
      </c>
      <c r="M3602" t="s">
        <v>10462</v>
      </c>
      <c r="N3602">
        <v>1.8720000000000001</v>
      </c>
      <c r="O3602">
        <v>17</v>
      </c>
      <c r="P3602">
        <v>529</v>
      </c>
      <c r="Q3602">
        <v>0</v>
      </c>
      <c r="R3602">
        <v>0</v>
      </c>
      <c r="S3602">
        <v>0</v>
      </c>
      <c r="T3602">
        <v>0</v>
      </c>
      <c r="U3602">
        <v>31.82</v>
      </c>
      <c r="V3602">
        <v>990.11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3014582</v>
      </c>
      <c r="B3603">
        <v>1</v>
      </c>
      <c r="C3603" t="s">
        <v>75</v>
      </c>
      <c r="D3603" t="s">
        <v>74</v>
      </c>
      <c r="E3603" t="s">
        <v>140</v>
      </c>
      <c r="F3603" t="s">
        <v>10463</v>
      </c>
      <c r="G3603" t="s">
        <v>166</v>
      </c>
      <c r="H3603" t="s">
        <v>61</v>
      </c>
      <c r="I3603" t="s">
        <v>129</v>
      </c>
      <c r="J3603" t="s">
        <v>130</v>
      </c>
      <c r="K3603" t="s">
        <v>131</v>
      </c>
      <c r="L3603" t="s">
        <v>10464</v>
      </c>
      <c r="M3603" t="s">
        <v>10465</v>
      </c>
      <c r="N3603">
        <v>3.2679999999999998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28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91.5</v>
      </c>
    </row>
    <row r="3604" spans="1:26" x14ac:dyDescent="0.3">
      <c r="A3604">
        <v>3014605</v>
      </c>
      <c r="B3604">
        <v>1</v>
      </c>
      <c r="C3604" t="s">
        <v>106</v>
      </c>
      <c r="D3604" t="s">
        <v>115</v>
      </c>
      <c r="E3604" t="s">
        <v>153</v>
      </c>
      <c r="F3604" t="s">
        <v>10466</v>
      </c>
      <c r="G3604" t="s">
        <v>746</v>
      </c>
      <c r="H3604" t="s">
        <v>58</v>
      </c>
      <c r="I3604" t="s">
        <v>129</v>
      </c>
      <c r="J3604" t="s">
        <v>130</v>
      </c>
      <c r="K3604" t="s">
        <v>131</v>
      </c>
      <c r="L3604" t="s">
        <v>10467</v>
      </c>
      <c r="M3604" t="s">
        <v>10468</v>
      </c>
      <c r="N3604">
        <v>1.673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96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160.6</v>
      </c>
    </row>
    <row r="3605" spans="1:26" x14ac:dyDescent="0.3">
      <c r="A3605">
        <v>3016587</v>
      </c>
      <c r="B3605">
        <v>1</v>
      </c>
      <c r="C3605" t="s">
        <v>75</v>
      </c>
      <c r="D3605" t="s">
        <v>104</v>
      </c>
      <c r="E3605" t="s">
        <v>140</v>
      </c>
      <c r="F3605" t="s">
        <v>10469</v>
      </c>
      <c r="G3605" t="s">
        <v>142</v>
      </c>
      <c r="H3605" t="s">
        <v>61</v>
      </c>
      <c r="I3605" t="s">
        <v>129</v>
      </c>
      <c r="J3605" t="s">
        <v>130</v>
      </c>
      <c r="K3605" t="s">
        <v>131</v>
      </c>
      <c r="L3605" t="s">
        <v>10470</v>
      </c>
      <c r="M3605" t="s">
        <v>10471</v>
      </c>
      <c r="N3605">
        <v>0.92900000000000005</v>
      </c>
      <c r="O3605">
        <v>0</v>
      </c>
      <c r="P3605">
        <v>57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52.98</v>
      </c>
      <c r="W3605">
        <v>0</v>
      </c>
      <c r="X3605">
        <v>0</v>
      </c>
      <c r="Y3605">
        <v>0</v>
      </c>
      <c r="Z3605">
        <v>0</v>
      </c>
    </row>
    <row r="3606" spans="1:26" x14ac:dyDescent="0.3">
      <c r="A3606">
        <v>3014777</v>
      </c>
      <c r="B3606">
        <v>1</v>
      </c>
      <c r="C3606" t="s">
        <v>75</v>
      </c>
      <c r="D3606" t="s">
        <v>99</v>
      </c>
      <c r="E3606" t="s">
        <v>221</v>
      </c>
      <c r="F3606" t="s">
        <v>10472</v>
      </c>
      <c r="G3606" t="s">
        <v>374</v>
      </c>
      <c r="H3606" t="s">
        <v>58</v>
      </c>
      <c r="I3606" t="s">
        <v>1703</v>
      </c>
      <c r="J3606" t="s">
        <v>130</v>
      </c>
      <c r="K3606" t="s">
        <v>131</v>
      </c>
      <c r="L3606" t="s">
        <v>10473</v>
      </c>
      <c r="M3606" t="s">
        <v>10474</v>
      </c>
      <c r="N3606">
        <v>1.0999999999999999E-2</v>
      </c>
      <c r="O3606">
        <v>53</v>
      </c>
      <c r="P3606">
        <v>22</v>
      </c>
      <c r="Q3606">
        <v>0</v>
      </c>
      <c r="R3606">
        <v>0</v>
      </c>
      <c r="S3606">
        <v>0</v>
      </c>
      <c r="T3606">
        <v>0</v>
      </c>
      <c r="U3606">
        <v>0.56999999999999995</v>
      </c>
      <c r="V3606">
        <v>0.24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3014820</v>
      </c>
      <c r="B3607">
        <v>1</v>
      </c>
      <c r="C3607" t="s">
        <v>75</v>
      </c>
      <c r="D3607" t="s">
        <v>98</v>
      </c>
      <c r="E3607" t="s">
        <v>126</v>
      </c>
      <c r="F3607" t="s">
        <v>10475</v>
      </c>
      <c r="G3607" t="s">
        <v>128</v>
      </c>
      <c r="H3607" t="s">
        <v>58</v>
      </c>
      <c r="I3607" t="s">
        <v>129</v>
      </c>
      <c r="J3607" t="s">
        <v>130</v>
      </c>
      <c r="K3607" t="s">
        <v>131</v>
      </c>
      <c r="L3607" t="s">
        <v>10476</v>
      </c>
      <c r="M3607" t="s">
        <v>10477</v>
      </c>
      <c r="N3607">
        <v>0.65800000000000003</v>
      </c>
      <c r="O3607">
        <v>1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0.66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3014928</v>
      </c>
      <c r="B3608">
        <v>1</v>
      </c>
      <c r="C3608" t="s">
        <v>75</v>
      </c>
      <c r="D3608" t="s">
        <v>88</v>
      </c>
      <c r="E3608" t="s">
        <v>164</v>
      </c>
      <c r="F3608" t="s">
        <v>10478</v>
      </c>
      <c r="G3608" t="s">
        <v>452</v>
      </c>
      <c r="H3608" t="s">
        <v>61</v>
      </c>
      <c r="I3608" t="s">
        <v>129</v>
      </c>
      <c r="J3608" t="s">
        <v>130</v>
      </c>
      <c r="K3608" t="s">
        <v>131</v>
      </c>
      <c r="L3608" t="s">
        <v>10479</v>
      </c>
      <c r="M3608" t="s">
        <v>10480</v>
      </c>
      <c r="N3608">
        <v>5.2610000000000001</v>
      </c>
      <c r="O3608">
        <v>0</v>
      </c>
      <c r="P3608">
        <v>26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136.78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3016727</v>
      </c>
      <c r="B3609">
        <v>1</v>
      </c>
      <c r="C3609" t="s">
        <v>75</v>
      </c>
      <c r="D3609" t="s">
        <v>74</v>
      </c>
      <c r="E3609" t="s">
        <v>169</v>
      </c>
      <c r="F3609" t="s">
        <v>10481</v>
      </c>
      <c r="G3609" t="s">
        <v>270</v>
      </c>
      <c r="H3609" t="s">
        <v>61</v>
      </c>
      <c r="I3609" t="s">
        <v>129</v>
      </c>
      <c r="J3609" t="s">
        <v>130</v>
      </c>
      <c r="K3609" t="s">
        <v>131</v>
      </c>
      <c r="L3609" t="s">
        <v>10482</v>
      </c>
      <c r="M3609" t="s">
        <v>10483</v>
      </c>
      <c r="N3609">
        <v>2.2839999999999998</v>
      </c>
      <c r="O3609">
        <v>0</v>
      </c>
      <c r="P3609">
        <v>747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1705.82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3009995</v>
      </c>
      <c r="B3610">
        <v>1</v>
      </c>
      <c r="C3610" t="s">
        <v>75</v>
      </c>
      <c r="D3610" t="s">
        <v>95</v>
      </c>
      <c r="E3610" t="s">
        <v>145</v>
      </c>
      <c r="F3610" t="s">
        <v>10484</v>
      </c>
      <c r="G3610" t="s">
        <v>147</v>
      </c>
      <c r="H3610" t="s">
        <v>61</v>
      </c>
      <c r="I3610" t="s">
        <v>129</v>
      </c>
      <c r="J3610" t="s">
        <v>130</v>
      </c>
      <c r="K3610" t="s">
        <v>131</v>
      </c>
      <c r="L3610" t="s">
        <v>10485</v>
      </c>
      <c r="M3610" t="s">
        <v>10486</v>
      </c>
      <c r="N3610">
        <v>2.847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2.85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3017285</v>
      </c>
      <c r="B3611">
        <v>1</v>
      </c>
      <c r="C3611" t="s">
        <v>75</v>
      </c>
      <c r="D3611" t="s">
        <v>86</v>
      </c>
      <c r="E3611" t="s">
        <v>140</v>
      </c>
      <c r="F3611" t="s">
        <v>10487</v>
      </c>
      <c r="G3611" t="s">
        <v>161</v>
      </c>
      <c r="H3611" t="s">
        <v>61</v>
      </c>
      <c r="I3611" t="s">
        <v>129</v>
      </c>
      <c r="J3611" t="s">
        <v>130</v>
      </c>
      <c r="K3611" t="s">
        <v>131</v>
      </c>
      <c r="L3611" t="s">
        <v>10488</v>
      </c>
      <c r="M3611" t="s">
        <v>10489</v>
      </c>
      <c r="N3611">
        <v>1.1990000000000001</v>
      </c>
      <c r="O3611">
        <v>0</v>
      </c>
      <c r="P3611">
        <v>77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92.35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3020290</v>
      </c>
      <c r="B3612">
        <v>1</v>
      </c>
      <c r="C3612" t="s">
        <v>75</v>
      </c>
      <c r="D3612" t="s">
        <v>103</v>
      </c>
      <c r="E3612" t="s">
        <v>145</v>
      </c>
      <c r="F3612" t="s">
        <v>10490</v>
      </c>
      <c r="G3612" t="s">
        <v>147</v>
      </c>
      <c r="H3612" t="s">
        <v>61</v>
      </c>
      <c r="I3612" t="s">
        <v>129</v>
      </c>
      <c r="J3612" t="s">
        <v>130</v>
      </c>
      <c r="K3612" t="s">
        <v>131</v>
      </c>
      <c r="L3612" t="s">
        <v>10491</v>
      </c>
      <c r="M3612" t="s">
        <v>10492</v>
      </c>
      <c r="N3612">
        <v>2.181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2.1800000000000002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3012188</v>
      </c>
      <c r="B3613">
        <v>1</v>
      </c>
      <c r="C3613" t="s">
        <v>106</v>
      </c>
      <c r="D3613" t="s">
        <v>107</v>
      </c>
      <c r="E3613" t="s">
        <v>221</v>
      </c>
      <c r="F3613" t="s">
        <v>5977</v>
      </c>
      <c r="G3613" t="s">
        <v>181</v>
      </c>
      <c r="H3613" t="s">
        <v>58</v>
      </c>
      <c r="I3613" t="s">
        <v>129</v>
      </c>
      <c r="J3613" t="s">
        <v>130</v>
      </c>
      <c r="K3613" t="s">
        <v>137</v>
      </c>
      <c r="L3613" t="s">
        <v>10493</v>
      </c>
      <c r="M3613" t="s">
        <v>10494</v>
      </c>
      <c r="N3613">
        <v>2.9649999999999999</v>
      </c>
      <c r="O3613">
        <v>26</v>
      </c>
      <c r="P3613">
        <v>12</v>
      </c>
      <c r="Q3613">
        <v>6</v>
      </c>
      <c r="R3613">
        <v>0</v>
      </c>
      <c r="S3613">
        <v>8</v>
      </c>
      <c r="T3613">
        <v>0</v>
      </c>
      <c r="U3613">
        <v>77.099999999999994</v>
      </c>
      <c r="V3613">
        <v>35.58</v>
      </c>
      <c r="W3613">
        <v>17.79</v>
      </c>
      <c r="X3613">
        <v>0</v>
      </c>
      <c r="Y3613">
        <v>23.72</v>
      </c>
      <c r="Z3613">
        <v>0</v>
      </c>
    </row>
    <row r="3614" spans="1:26" x14ac:dyDescent="0.3">
      <c r="A3614">
        <v>3014577</v>
      </c>
      <c r="B3614">
        <v>1</v>
      </c>
      <c r="C3614" t="s">
        <v>75</v>
      </c>
      <c r="D3614" t="s">
        <v>99</v>
      </c>
      <c r="E3614" t="s">
        <v>169</v>
      </c>
      <c r="F3614" t="s">
        <v>10495</v>
      </c>
      <c r="G3614" t="s">
        <v>161</v>
      </c>
      <c r="H3614" t="s">
        <v>61</v>
      </c>
      <c r="I3614" t="s">
        <v>129</v>
      </c>
      <c r="J3614" t="s">
        <v>130</v>
      </c>
      <c r="K3614" t="s">
        <v>131</v>
      </c>
      <c r="L3614" t="s">
        <v>10496</v>
      </c>
      <c r="M3614" t="s">
        <v>10497</v>
      </c>
      <c r="N3614">
        <v>0.627</v>
      </c>
      <c r="O3614">
        <v>0</v>
      </c>
      <c r="P3614">
        <v>190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119.07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3016755</v>
      </c>
      <c r="B3615">
        <v>1</v>
      </c>
      <c r="C3615" t="s">
        <v>75</v>
      </c>
      <c r="D3615" t="s">
        <v>82</v>
      </c>
      <c r="E3615" t="s">
        <v>145</v>
      </c>
      <c r="F3615" t="s">
        <v>10498</v>
      </c>
      <c r="G3615" t="s">
        <v>147</v>
      </c>
      <c r="H3615" t="s">
        <v>61</v>
      </c>
      <c r="I3615" t="s">
        <v>129</v>
      </c>
      <c r="J3615" t="s">
        <v>130</v>
      </c>
      <c r="K3615" t="s">
        <v>131</v>
      </c>
      <c r="L3615" t="s">
        <v>10499</v>
      </c>
      <c r="M3615" t="s">
        <v>10500</v>
      </c>
      <c r="N3615">
        <v>6.06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6.06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3008060</v>
      </c>
      <c r="B3616">
        <v>1</v>
      </c>
      <c r="C3616" t="s">
        <v>75</v>
      </c>
      <c r="D3616" t="s">
        <v>86</v>
      </c>
      <c r="E3616" t="s">
        <v>153</v>
      </c>
      <c r="F3616" t="s">
        <v>10501</v>
      </c>
      <c r="G3616" t="s">
        <v>746</v>
      </c>
      <c r="H3616" t="s">
        <v>58</v>
      </c>
      <c r="I3616" t="s">
        <v>129</v>
      </c>
      <c r="J3616" t="s">
        <v>130</v>
      </c>
      <c r="K3616" t="s">
        <v>131</v>
      </c>
      <c r="L3616" t="s">
        <v>10502</v>
      </c>
      <c r="M3616" t="s">
        <v>10503</v>
      </c>
      <c r="N3616">
        <v>2.7970000000000002</v>
      </c>
      <c r="O3616">
        <v>1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2.8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3014316</v>
      </c>
      <c r="B3617">
        <v>1</v>
      </c>
      <c r="C3617" t="s">
        <v>75</v>
      </c>
      <c r="D3617" t="s">
        <v>89</v>
      </c>
      <c r="E3617" t="s">
        <v>169</v>
      </c>
      <c r="F3617" t="s">
        <v>10504</v>
      </c>
      <c r="G3617" t="s">
        <v>382</v>
      </c>
      <c r="H3617" t="s">
        <v>61</v>
      </c>
      <c r="I3617" t="s">
        <v>129</v>
      </c>
      <c r="J3617" t="s">
        <v>130</v>
      </c>
      <c r="K3617" t="s">
        <v>131</v>
      </c>
      <c r="L3617" t="s">
        <v>10505</v>
      </c>
      <c r="M3617" t="s">
        <v>10506</v>
      </c>
      <c r="N3617">
        <v>2.7770000000000001</v>
      </c>
      <c r="O3617">
        <v>0</v>
      </c>
      <c r="P3617">
        <v>728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2021.65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3016308</v>
      </c>
      <c r="B3618">
        <v>1</v>
      </c>
      <c r="C3618" t="s">
        <v>75</v>
      </c>
      <c r="D3618" t="s">
        <v>93</v>
      </c>
      <c r="E3618" t="s">
        <v>140</v>
      </c>
      <c r="F3618" t="s">
        <v>10507</v>
      </c>
      <c r="G3618" t="s">
        <v>142</v>
      </c>
      <c r="H3618" t="s">
        <v>61</v>
      </c>
      <c r="I3618" t="s">
        <v>129</v>
      </c>
      <c r="J3618" t="s">
        <v>130</v>
      </c>
      <c r="K3618" t="s">
        <v>131</v>
      </c>
      <c r="L3618" t="s">
        <v>10508</v>
      </c>
      <c r="M3618" t="s">
        <v>10509</v>
      </c>
      <c r="N3618">
        <v>3.004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7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21.03</v>
      </c>
    </row>
    <row r="3619" spans="1:26" x14ac:dyDescent="0.3">
      <c r="A3619">
        <v>3016089</v>
      </c>
      <c r="B3619">
        <v>1</v>
      </c>
      <c r="C3619" t="s">
        <v>75</v>
      </c>
      <c r="D3619" t="s">
        <v>86</v>
      </c>
      <c r="E3619" t="s">
        <v>145</v>
      </c>
      <c r="F3619" t="s">
        <v>10510</v>
      </c>
      <c r="G3619" t="s">
        <v>147</v>
      </c>
      <c r="H3619" t="s">
        <v>61</v>
      </c>
      <c r="I3619" t="s">
        <v>129</v>
      </c>
      <c r="J3619" t="s">
        <v>130</v>
      </c>
      <c r="K3619" t="s">
        <v>131</v>
      </c>
      <c r="L3619" t="s">
        <v>10511</v>
      </c>
      <c r="M3619" t="s">
        <v>10512</v>
      </c>
      <c r="N3619">
        <v>0.71099999999999997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0.71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3014531</v>
      </c>
      <c r="B3620">
        <v>1</v>
      </c>
      <c r="C3620" t="s">
        <v>75</v>
      </c>
      <c r="D3620" t="s">
        <v>86</v>
      </c>
      <c r="E3620" t="s">
        <v>169</v>
      </c>
      <c r="F3620" t="s">
        <v>10513</v>
      </c>
      <c r="G3620" t="s">
        <v>161</v>
      </c>
      <c r="H3620" t="s">
        <v>61</v>
      </c>
      <c r="I3620" t="s">
        <v>129</v>
      </c>
      <c r="J3620" t="s">
        <v>130</v>
      </c>
      <c r="K3620" t="s">
        <v>131</v>
      </c>
      <c r="L3620" t="s">
        <v>10238</v>
      </c>
      <c r="M3620" t="s">
        <v>10514</v>
      </c>
      <c r="N3620">
        <v>1.6419999999999999</v>
      </c>
      <c r="O3620">
        <v>0</v>
      </c>
      <c r="P3620">
        <v>63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103.46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3016890</v>
      </c>
      <c r="B3621">
        <v>1</v>
      </c>
      <c r="C3621" t="s">
        <v>106</v>
      </c>
      <c r="D3621" t="s">
        <v>108</v>
      </c>
      <c r="E3621" t="s">
        <v>145</v>
      </c>
      <c r="F3621" t="s">
        <v>10515</v>
      </c>
      <c r="G3621" t="s">
        <v>256</v>
      </c>
      <c r="H3621" t="s">
        <v>61</v>
      </c>
      <c r="I3621" t="s">
        <v>129</v>
      </c>
      <c r="J3621" t="s">
        <v>130</v>
      </c>
      <c r="K3621" t="s">
        <v>131</v>
      </c>
      <c r="L3621" t="s">
        <v>10516</v>
      </c>
      <c r="M3621" t="s">
        <v>10517</v>
      </c>
      <c r="N3621">
        <v>2.0859999999999999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2.09</v>
      </c>
      <c r="W3621">
        <v>0</v>
      </c>
      <c r="X3621">
        <v>0</v>
      </c>
      <c r="Y3621">
        <v>0</v>
      </c>
      <c r="Z3621">
        <v>0</v>
      </c>
    </row>
    <row r="3622" spans="1:26" x14ac:dyDescent="0.3">
      <c r="A3622">
        <v>3011232</v>
      </c>
      <c r="B3622">
        <v>1</v>
      </c>
      <c r="C3622" t="s">
        <v>75</v>
      </c>
      <c r="D3622" t="s">
        <v>79</v>
      </c>
      <c r="E3622" t="s">
        <v>221</v>
      </c>
      <c r="F3622" t="s">
        <v>10518</v>
      </c>
      <c r="G3622" t="s">
        <v>136</v>
      </c>
      <c r="H3622" t="s">
        <v>58</v>
      </c>
      <c r="I3622" t="s">
        <v>129</v>
      </c>
      <c r="J3622" t="s">
        <v>130</v>
      </c>
      <c r="K3622" t="s">
        <v>137</v>
      </c>
      <c r="L3622" t="s">
        <v>10519</v>
      </c>
      <c r="M3622" t="s">
        <v>10520</v>
      </c>
      <c r="N3622">
        <v>1.1339999999999999</v>
      </c>
      <c r="O3622">
        <v>6</v>
      </c>
      <c r="P3622">
        <v>370</v>
      </c>
      <c r="Q3622">
        <v>0</v>
      </c>
      <c r="R3622">
        <v>0</v>
      </c>
      <c r="S3622">
        <v>0</v>
      </c>
      <c r="T3622">
        <v>0</v>
      </c>
      <c r="U3622">
        <v>6.8</v>
      </c>
      <c r="V3622">
        <v>419.44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3014552</v>
      </c>
      <c r="B3623">
        <v>1</v>
      </c>
      <c r="C3623" t="s">
        <v>75</v>
      </c>
      <c r="D3623" t="s">
        <v>99</v>
      </c>
      <c r="E3623" t="s">
        <v>140</v>
      </c>
      <c r="F3623" t="s">
        <v>10521</v>
      </c>
      <c r="G3623" t="s">
        <v>142</v>
      </c>
      <c r="H3623" t="s">
        <v>61</v>
      </c>
      <c r="I3623" t="s">
        <v>129</v>
      </c>
      <c r="J3623" t="s">
        <v>130</v>
      </c>
      <c r="K3623" t="s">
        <v>131</v>
      </c>
      <c r="L3623" t="s">
        <v>10522</v>
      </c>
      <c r="M3623" t="s">
        <v>10523</v>
      </c>
      <c r="N3623">
        <v>0.64400000000000002</v>
      </c>
      <c r="O3623">
        <v>0</v>
      </c>
      <c r="P3623">
        <v>23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14.8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3016129</v>
      </c>
      <c r="B3624">
        <v>1</v>
      </c>
      <c r="C3624" t="s">
        <v>75</v>
      </c>
      <c r="D3624" t="s">
        <v>99</v>
      </c>
      <c r="E3624" t="s">
        <v>126</v>
      </c>
      <c r="F3624" t="s">
        <v>10524</v>
      </c>
      <c r="G3624" t="s">
        <v>128</v>
      </c>
      <c r="H3624" t="s">
        <v>58</v>
      </c>
      <c r="I3624" t="s">
        <v>129</v>
      </c>
      <c r="J3624" t="s">
        <v>130</v>
      </c>
      <c r="K3624" t="s">
        <v>131</v>
      </c>
      <c r="L3624" t="s">
        <v>10525</v>
      </c>
      <c r="M3624" t="s">
        <v>10526</v>
      </c>
      <c r="N3624">
        <v>0.46899999999999997</v>
      </c>
      <c r="O3624">
        <v>19</v>
      </c>
      <c r="P3624">
        <v>147</v>
      </c>
      <c r="Q3624">
        <v>0</v>
      </c>
      <c r="R3624">
        <v>0</v>
      </c>
      <c r="S3624">
        <v>0</v>
      </c>
      <c r="T3624">
        <v>0</v>
      </c>
      <c r="U3624">
        <v>8.92</v>
      </c>
      <c r="V3624">
        <v>69.010000000000005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3017349</v>
      </c>
      <c r="B3625">
        <v>1</v>
      </c>
      <c r="C3625" t="s">
        <v>75</v>
      </c>
      <c r="D3625" t="s">
        <v>88</v>
      </c>
      <c r="E3625" t="s">
        <v>153</v>
      </c>
      <c r="F3625" t="s">
        <v>10527</v>
      </c>
      <c r="G3625" t="s">
        <v>181</v>
      </c>
      <c r="H3625" t="s">
        <v>58</v>
      </c>
      <c r="I3625" t="s">
        <v>129</v>
      </c>
      <c r="J3625" t="s">
        <v>130</v>
      </c>
      <c r="K3625" t="s">
        <v>137</v>
      </c>
      <c r="L3625" t="s">
        <v>10528</v>
      </c>
      <c r="M3625" t="s">
        <v>10529</v>
      </c>
      <c r="N3625">
        <v>2.016</v>
      </c>
      <c r="O3625">
        <v>0</v>
      </c>
      <c r="P3625">
        <v>104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209.65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3016127</v>
      </c>
      <c r="B3626">
        <v>1</v>
      </c>
      <c r="C3626" t="s">
        <v>106</v>
      </c>
      <c r="D3626" t="s">
        <v>109</v>
      </c>
      <c r="E3626" t="s">
        <v>221</v>
      </c>
      <c r="F3626" t="s">
        <v>10530</v>
      </c>
      <c r="G3626" t="s">
        <v>128</v>
      </c>
      <c r="H3626" t="s">
        <v>58</v>
      </c>
      <c r="I3626" t="s">
        <v>129</v>
      </c>
      <c r="J3626" t="s">
        <v>130</v>
      </c>
      <c r="K3626" t="s">
        <v>131</v>
      </c>
      <c r="L3626" t="s">
        <v>10168</v>
      </c>
      <c r="M3626" t="s">
        <v>10531</v>
      </c>
      <c r="N3626">
        <v>0.33400000000000002</v>
      </c>
      <c r="O3626">
        <v>0</v>
      </c>
      <c r="P3626">
        <v>0</v>
      </c>
      <c r="Q3626">
        <v>0</v>
      </c>
      <c r="R3626">
        <v>0</v>
      </c>
      <c r="S3626">
        <v>15</v>
      </c>
      <c r="T3626">
        <v>2491</v>
      </c>
      <c r="U3626">
        <v>0</v>
      </c>
      <c r="V3626">
        <v>0</v>
      </c>
      <c r="W3626">
        <v>0</v>
      </c>
      <c r="X3626">
        <v>0</v>
      </c>
      <c r="Y3626">
        <v>5.01</v>
      </c>
      <c r="Z3626">
        <v>832.41</v>
      </c>
    </row>
    <row r="3627" spans="1:26" x14ac:dyDescent="0.3">
      <c r="A3627">
        <v>3017324</v>
      </c>
      <c r="B3627">
        <v>1</v>
      </c>
      <c r="C3627" t="s">
        <v>106</v>
      </c>
      <c r="D3627" t="s">
        <v>122</v>
      </c>
      <c r="E3627" t="s">
        <v>145</v>
      </c>
      <c r="F3627" t="s">
        <v>10532</v>
      </c>
      <c r="G3627" t="s">
        <v>206</v>
      </c>
      <c r="H3627" t="s">
        <v>61</v>
      </c>
      <c r="I3627" t="s">
        <v>129</v>
      </c>
      <c r="J3627" t="s">
        <v>130</v>
      </c>
      <c r="K3627" t="s">
        <v>131</v>
      </c>
      <c r="L3627" t="s">
        <v>10533</v>
      </c>
      <c r="M3627" t="s">
        <v>10534</v>
      </c>
      <c r="N3627">
        <v>5.1580000000000004</v>
      </c>
      <c r="O3627">
        <v>0</v>
      </c>
      <c r="P3627">
        <v>5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25.79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3014835</v>
      </c>
      <c r="B3628">
        <v>1</v>
      </c>
      <c r="C3628" t="s">
        <v>75</v>
      </c>
      <c r="D3628" t="s">
        <v>95</v>
      </c>
      <c r="E3628" t="s">
        <v>145</v>
      </c>
      <c r="F3628" t="s">
        <v>2167</v>
      </c>
      <c r="G3628" t="s">
        <v>256</v>
      </c>
      <c r="H3628" t="s">
        <v>61</v>
      </c>
      <c r="I3628" t="s">
        <v>129</v>
      </c>
      <c r="J3628" t="s">
        <v>130</v>
      </c>
      <c r="K3628" t="s">
        <v>131</v>
      </c>
      <c r="L3628" t="s">
        <v>10535</v>
      </c>
      <c r="M3628" t="s">
        <v>10536</v>
      </c>
      <c r="N3628">
        <v>3.9649999999999999</v>
      </c>
      <c r="O3628">
        <v>0</v>
      </c>
      <c r="P3628">
        <v>20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79.290000000000006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3019653</v>
      </c>
      <c r="B3629">
        <v>1</v>
      </c>
      <c r="C3629" t="s">
        <v>106</v>
      </c>
      <c r="D3629" t="s">
        <v>121</v>
      </c>
      <c r="E3629" t="s">
        <v>140</v>
      </c>
      <c r="F3629" t="s">
        <v>10537</v>
      </c>
      <c r="G3629" t="s">
        <v>142</v>
      </c>
      <c r="H3629" t="s">
        <v>61</v>
      </c>
      <c r="I3629" t="s">
        <v>129</v>
      </c>
      <c r="J3629" t="s">
        <v>130</v>
      </c>
      <c r="K3629" t="s">
        <v>131</v>
      </c>
      <c r="L3629" t="s">
        <v>10538</v>
      </c>
      <c r="M3629" t="s">
        <v>10539</v>
      </c>
      <c r="N3629">
        <v>1.276</v>
      </c>
      <c r="O3629">
        <v>0</v>
      </c>
      <c r="P3629">
        <v>185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236.1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3016484</v>
      </c>
      <c r="B3630">
        <v>1</v>
      </c>
      <c r="C3630" t="s">
        <v>106</v>
      </c>
      <c r="D3630" t="s">
        <v>121</v>
      </c>
      <c r="E3630" t="s">
        <v>145</v>
      </c>
      <c r="F3630" t="s">
        <v>10540</v>
      </c>
      <c r="G3630" t="s">
        <v>147</v>
      </c>
      <c r="H3630" t="s">
        <v>61</v>
      </c>
      <c r="I3630" t="s">
        <v>129</v>
      </c>
      <c r="J3630" t="s">
        <v>130</v>
      </c>
      <c r="K3630" t="s">
        <v>131</v>
      </c>
      <c r="L3630" t="s">
        <v>10541</v>
      </c>
      <c r="M3630" t="s">
        <v>10542</v>
      </c>
      <c r="N3630">
        <v>2.6150000000000002</v>
      </c>
      <c r="O3630">
        <v>0</v>
      </c>
      <c r="P3630">
        <v>1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2.61</v>
      </c>
      <c r="W3630">
        <v>0</v>
      </c>
      <c r="X3630">
        <v>0</v>
      </c>
      <c r="Y3630">
        <v>0</v>
      </c>
      <c r="Z3630">
        <v>0</v>
      </c>
    </row>
    <row r="3631" spans="1:26" x14ac:dyDescent="0.3">
      <c r="A3631">
        <v>3020393</v>
      </c>
      <c r="B3631">
        <v>1</v>
      </c>
      <c r="C3631" t="s">
        <v>75</v>
      </c>
      <c r="D3631" t="s">
        <v>82</v>
      </c>
      <c r="E3631" t="s">
        <v>145</v>
      </c>
      <c r="F3631" t="s">
        <v>10543</v>
      </c>
      <c r="G3631" t="s">
        <v>206</v>
      </c>
      <c r="H3631" t="s">
        <v>61</v>
      </c>
      <c r="I3631" t="s">
        <v>129</v>
      </c>
      <c r="J3631" t="s">
        <v>130</v>
      </c>
      <c r="K3631" t="s">
        <v>131</v>
      </c>
      <c r="L3631" t="s">
        <v>10544</v>
      </c>
      <c r="M3631" t="s">
        <v>10545</v>
      </c>
      <c r="N3631">
        <v>2.0310000000000001</v>
      </c>
      <c r="O3631">
        <v>0</v>
      </c>
      <c r="P3631">
        <v>9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18.28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3018654</v>
      </c>
      <c r="B3632">
        <v>1</v>
      </c>
      <c r="C3632" t="s">
        <v>75</v>
      </c>
      <c r="D3632" t="s">
        <v>100</v>
      </c>
      <c r="E3632" t="s">
        <v>145</v>
      </c>
      <c r="F3632" t="s">
        <v>10546</v>
      </c>
      <c r="G3632" t="s">
        <v>147</v>
      </c>
      <c r="H3632" t="s">
        <v>61</v>
      </c>
      <c r="I3632" t="s">
        <v>129</v>
      </c>
      <c r="J3632" t="s">
        <v>130</v>
      </c>
      <c r="K3632" t="s">
        <v>131</v>
      </c>
      <c r="L3632" t="s">
        <v>10547</v>
      </c>
      <c r="M3632" t="s">
        <v>10548</v>
      </c>
      <c r="N3632">
        <v>2.06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2.06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3016370</v>
      </c>
      <c r="B3633">
        <v>1</v>
      </c>
      <c r="C3633" t="s">
        <v>75</v>
      </c>
      <c r="D3633" t="s">
        <v>95</v>
      </c>
      <c r="E3633" t="s">
        <v>145</v>
      </c>
      <c r="F3633" t="s">
        <v>10549</v>
      </c>
      <c r="G3633" t="s">
        <v>147</v>
      </c>
      <c r="H3633" t="s">
        <v>61</v>
      </c>
      <c r="I3633" t="s">
        <v>129</v>
      </c>
      <c r="J3633" t="s">
        <v>130</v>
      </c>
      <c r="K3633" t="s">
        <v>131</v>
      </c>
      <c r="L3633" t="s">
        <v>10550</v>
      </c>
      <c r="M3633" t="s">
        <v>10551</v>
      </c>
      <c r="N3633">
        <v>6.8520000000000003</v>
      </c>
      <c r="O3633">
        <v>0</v>
      </c>
      <c r="P3633">
        <v>9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61.67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3014647</v>
      </c>
      <c r="B3634">
        <v>1</v>
      </c>
      <c r="C3634" t="s">
        <v>75</v>
      </c>
      <c r="D3634" t="s">
        <v>88</v>
      </c>
      <c r="E3634" t="s">
        <v>164</v>
      </c>
      <c r="F3634" t="s">
        <v>10478</v>
      </c>
      <c r="G3634" t="s">
        <v>452</v>
      </c>
      <c r="H3634" t="s">
        <v>61</v>
      </c>
      <c r="I3634" t="s">
        <v>129</v>
      </c>
      <c r="J3634" t="s">
        <v>130</v>
      </c>
      <c r="K3634" t="s">
        <v>131</v>
      </c>
      <c r="L3634" t="s">
        <v>10552</v>
      </c>
      <c r="M3634" t="s">
        <v>10553</v>
      </c>
      <c r="N3634">
        <v>2.048</v>
      </c>
      <c r="O3634">
        <v>0</v>
      </c>
      <c r="P3634">
        <v>26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53.24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3019424</v>
      </c>
      <c r="B3635">
        <v>1</v>
      </c>
      <c r="C3635" t="s">
        <v>75</v>
      </c>
      <c r="D3635" t="s">
        <v>78</v>
      </c>
      <c r="E3635" t="s">
        <v>145</v>
      </c>
      <c r="F3635" t="s">
        <v>10554</v>
      </c>
      <c r="G3635" t="s">
        <v>206</v>
      </c>
      <c r="H3635" t="s">
        <v>61</v>
      </c>
      <c r="I3635" t="s">
        <v>129</v>
      </c>
      <c r="J3635" t="s">
        <v>130</v>
      </c>
      <c r="K3635" t="s">
        <v>131</v>
      </c>
      <c r="L3635" t="s">
        <v>10555</v>
      </c>
      <c r="M3635" t="s">
        <v>10556</v>
      </c>
      <c r="N3635">
        <v>4.0620000000000003</v>
      </c>
      <c r="O3635">
        <v>0</v>
      </c>
      <c r="P3635">
        <v>16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65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3020211</v>
      </c>
      <c r="B3636">
        <v>1</v>
      </c>
      <c r="C3636" t="s">
        <v>75</v>
      </c>
      <c r="D3636" t="s">
        <v>97</v>
      </c>
      <c r="E3636" t="s">
        <v>145</v>
      </c>
      <c r="F3636" t="s">
        <v>10557</v>
      </c>
      <c r="G3636" t="s">
        <v>147</v>
      </c>
      <c r="H3636" t="s">
        <v>61</v>
      </c>
      <c r="I3636" t="s">
        <v>129</v>
      </c>
      <c r="J3636" t="s">
        <v>130</v>
      </c>
      <c r="K3636" t="s">
        <v>131</v>
      </c>
      <c r="L3636" t="s">
        <v>10558</v>
      </c>
      <c r="M3636" t="s">
        <v>10559</v>
      </c>
      <c r="N3636">
        <v>3.4649999999999999</v>
      </c>
      <c r="O3636">
        <v>0</v>
      </c>
      <c r="P3636">
        <v>3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10.39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3020384</v>
      </c>
      <c r="B3637">
        <v>1</v>
      </c>
      <c r="C3637" t="s">
        <v>75</v>
      </c>
      <c r="D3637" t="s">
        <v>92</v>
      </c>
      <c r="E3637" t="s">
        <v>145</v>
      </c>
      <c r="F3637" t="s">
        <v>10560</v>
      </c>
      <c r="G3637" t="s">
        <v>147</v>
      </c>
      <c r="H3637" t="s">
        <v>61</v>
      </c>
      <c r="I3637" t="s">
        <v>129</v>
      </c>
      <c r="J3637" t="s">
        <v>130</v>
      </c>
      <c r="K3637" t="s">
        <v>131</v>
      </c>
      <c r="L3637" t="s">
        <v>10561</v>
      </c>
      <c r="M3637" t="s">
        <v>10562</v>
      </c>
      <c r="N3637">
        <v>3.2759999999999998</v>
      </c>
      <c r="O3637">
        <v>0</v>
      </c>
      <c r="P3637">
        <v>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3.28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3014587</v>
      </c>
      <c r="B3638">
        <v>1</v>
      </c>
      <c r="C3638" t="s">
        <v>75</v>
      </c>
      <c r="D3638" t="s">
        <v>103</v>
      </c>
      <c r="E3638" t="s">
        <v>140</v>
      </c>
      <c r="F3638" t="s">
        <v>10563</v>
      </c>
      <c r="G3638" t="s">
        <v>142</v>
      </c>
      <c r="H3638" t="s">
        <v>61</v>
      </c>
      <c r="I3638" t="s">
        <v>129</v>
      </c>
      <c r="J3638" t="s">
        <v>130</v>
      </c>
      <c r="K3638" t="s">
        <v>131</v>
      </c>
      <c r="L3638" t="s">
        <v>10564</v>
      </c>
      <c r="M3638" t="s">
        <v>10565</v>
      </c>
      <c r="N3638">
        <v>2.1909999999999998</v>
      </c>
      <c r="O3638">
        <v>0</v>
      </c>
      <c r="P3638">
        <v>24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52.59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3016709</v>
      </c>
      <c r="B3639">
        <v>1</v>
      </c>
      <c r="C3639" t="s">
        <v>75</v>
      </c>
      <c r="D3639" t="s">
        <v>103</v>
      </c>
      <c r="E3639" t="s">
        <v>169</v>
      </c>
      <c r="F3639" t="s">
        <v>10566</v>
      </c>
      <c r="G3639" t="s">
        <v>171</v>
      </c>
      <c r="H3639" t="s">
        <v>61</v>
      </c>
      <c r="I3639" t="s">
        <v>129</v>
      </c>
      <c r="J3639" t="s">
        <v>130</v>
      </c>
      <c r="K3639" t="s">
        <v>131</v>
      </c>
      <c r="L3639" t="s">
        <v>10567</v>
      </c>
      <c r="M3639" t="s">
        <v>10568</v>
      </c>
      <c r="N3639">
        <v>0.38300000000000001</v>
      </c>
      <c r="O3639">
        <v>0</v>
      </c>
      <c r="P3639">
        <v>177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67.8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3013416</v>
      </c>
      <c r="B3640">
        <v>1</v>
      </c>
      <c r="C3640" t="s">
        <v>75</v>
      </c>
      <c r="D3640" t="s">
        <v>100</v>
      </c>
      <c r="E3640" t="s">
        <v>221</v>
      </c>
      <c r="F3640" t="s">
        <v>10569</v>
      </c>
      <c r="G3640" t="s">
        <v>128</v>
      </c>
      <c r="H3640" t="s">
        <v>58</v>
      </c>
      <c r="I3640" t="s">
        <v>129</v>
      </c>
      <c r="J3640" t="s">
        <v>130</v>
      </c>
      <c r="K3640" t="s">
        <v>131</v>
      </c>
      <c r="L3640" t="s">
        <v>10570</v>
      </c>
      <c r="M3640" t="s">
        <v>10571</v>
      </c>
      <c r="N3640">
        <v>0.46200000000000002</v>
      </c>
      <c r="O3640">
        <v>10</v>
      </c>
      <c r="P3640">
        <v>2232</v>
      </c>
      <c r="Q3640">
        <v>0</v>
      </c>
      <c r="R3640">
        <v>0</v>
      </c>
      <c r="S3640">
        <v>0</v>
      </c>
      <c r="T3640">
        <v>0</v>
      </c>
      <c r="U3640">
        <v>4.62</v>
      </c>
      <c r="V3640">
        <v>1031.06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3015562</v>
      </c>
      <c r="B3641">
        <v>1</v>
      </c>
      <c r="C3641" t="s">
        <v>75</v>
      </c>
      <c r="D3641" t="s">
        <v>74</v>
      </c>
      <c r="E3641" t="s">
        <v>140</v>
      </c>
      <c r="F3641" t="s">
        <v>10572</v>
      </c>
      <c r="G3641" t="s">
        <v>161</v>
      </c>
      <c r="H3641" t="s">
        <v>61</v>
      </c>
      <c r="I3641" t="s">
        <v>129</v>
      </c>
      <c r="J3641" t="s">
        <v>130</v>
      </c>
      <c r="K3641" t="s">
        <v>131</v>
      </c>
      <c r="L3641" t="s">
        <v>10573</v>
      </c>
      <c r="M3641" t="s">
        <v>10574</v>
      </c>
      <c r="N3641">
        <v>0.86399999999999999</v>
      </c>
      <c r="O3641">
        <v>0</v>
      </c>
      <c r="P3641">
        <v>0</v>
      </c>
      <c r="Q3641">
        <v>0</v>
      </c>
      <c r="R3641">
        <v>137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118.39</v>
      </c>
      <c r="Y3641">
        <v>0</v>
      </c>
      <c r="Z3641">
        <v>0</v>
      </c>
    </row>
    <row r="3642" spans="1:26" x14ac:dyDescent="0.3">
      <c r="A3642">
        <v>3015564</v>
      </c>
      <c r="B3642">
        <v>1</v>
      </c>
      <c r="C3642" t="s">
        <v>75</v>
      </c>
      <c r="D3642" t="s">
        <v>84</v>
      </c>
      <c r="E3642" t="s">
        <v>153</v>
      </c>
      <c r="F3642" t="s">
        <v>10575</v>
      </c>
      <c r="G3642" t="s">
        <v>128</v>
      </c>
      <c r="H3642" t="s">
        <v>58</v>
      </c>
      <c r="I3642" t="s">
        <v>129</v>
      </c>
      <c r="J3642" t="s">
        <v>130</v>
      </c>
      <c r="K3642" t="s">
        <v>131</v>
      </c>
      <c r="L3642" t="s">
        <v>10576</v>
      </c>
      <c r="M3642" t="s">
        <v>10577</v>
      </c>
      <c r="N3642">
        <v>1.5740000000000001</v>
      </c>
      <c r="O3642">
        <v>44</v>
      </c>
      <c r="P3642">
        <v>2394</v>
      </c>
      <c r="Q3642">
        <v>0</v>
      </c>
      <c r="R3642">
        <v>0</v>
      </c>
      <c r="S3642">
        <v>0</v>
      </c>
      <c r="T3642">
        <v>0</v>
      </c>
      <c r="U3642">
        <v>69.27</v>
      </c>
      <c r="V3642">
        <v>3768.87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3016553</v>
      </c>
      <c r="B3643">
        <v>1</v>
      </c>
      <c r="C3643" t="s">
        <v>106</v>
      </c>
      <c r="D3643" t="s">
        <v>122</v>
      </c>
      <c r="E3643" t="s">
        <v>126</v>
      </c>
      <c r="F3643" t="s">
        <v>7967</v>
      </c>
      <c r="G3643" t="s">
        <v>128</v>
      </c>
      <c r="H3643" t="s">
        <v>58</v>
      </c>
      <c r="I3643" t="s">
        <v>129</v>
      </c>
      <c r="J3643" t="s">
        <v>130</v>
      </c>
      <c r="K3643" t="s">
        <v>131</v>
      </c>
      <c r="L3643" t="s">
        <v>10578</v>
      </c>
      <c r="M3643" t="s">
        <v>10579</v>
      </c>
      <c r="N3643">
        <v>1.2629999999999999</v>
      </c>
      <c r="O3643">
        <v>21</v>
      </c>
      <c r="P3643">
        <v>424</v>
      </c>
      <c r="Q3643">
        <v>0</v>
      </c>
      <c r="R3643">
        <v>0</v>
      </c>
      <c r="S3643">
        <v>0</v>
      </c>
      <c r="T3643">
        <v>0</v>
      </c>
      <c r="U3643">
        <v>26.51</v>
      </c>
      <c r="V3643">
        <v>535.29999999999995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3016363</v>
      </c>
      <c r="B3644">
        <v>1</v>
      </c>
      <c r="C3644" t="s">
        <v>75</v>
      </c>
      <c r="D3644" t="s">
        <v>103</v>
      </c>
      <c r="E3644" t="s">
        <v>153</v>
      </c>
      <c r="F3644" t="s">
        <v>10580</v>
      </c>
      <c r="G3644" t="s">
        <v>746</v>
      </c>
      <c r="H3644" t="s">
        <v>58</v>
      </c>
      <c r="I3644" t="s">
        <v>129</v>
      </c>
      <c r="J3644" t="s">
        <v>130</v>
      </c>
      <c r="K3644" t="s">
        <v>131</v>
      </c>
      <c r="L3644" t="s">
        <v>10581</v>
      </c>
      <c r="M3644" t="s">
        <v>10582</v>
      </c>
      <c r="N3644">
        <v>4.5540000000000003</v>
      </c>
      <c r="O3644">
        <v>0</v>
      </c>
      <c r="P3644">
        <v>16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72.86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3014299</v>
      </c>
      <c r="B3645">
        <v>1</v>
      </c>
      <c r="C3645" t="s">
        <v>75</v>
      </c>
      <c r="D3645" t="s">
        <v>83</v>
      </c>
      <c r="E3645" t="s">
        <v>140</v>
      </c>
      <c r="F3645" t="s">
        <v>10583</v>
      </c>
      <c r="G3645" t="s">
        <v>161</v>
      </c>
      <c r="H3645" t="s">
        <v>61</v>
      </c>
      <c r="I3645" t="s">
        <v>129</v>
      </c>
      <c r="J3645" t="s">
        <v>130</v>
      </c>
      <c r="K3645" t="s">
        <v>131</v>
      </c>
      <c r="L3645" t="s">
        <v>10584</v>
      </c>
      <c r="M3645" t="s">
        <v>10585</v>
      </c>
      <c r="N3645">
        <v>9.0649999999999995</v>
      </c>
      <c r="O3645">
        <v>0</v>
      </c>
      <c r="P3645">
        <v>0</v>
      </c>
      <c r="Q3645">
        <v>0</v>
      </c>
      <c r="R3645">
        <v>33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299.14999999999998</v>
      </c>
      <c r="Y3645">
        <v>0</v>
      </c>
      <c r="Z3645">
        <v>0</v>
      </c>
    </row>
    <row r="3646" spans="1:26" x14ac:dyDescent="0.3">
      <c r="A3646">
        <v>3014627</v>
      </c>
      <c r="B3646">
        <v>1</v>
      </c>
      <c r="C3646" t="s">
        <v>75</v>
      </c>
      <c r="D3646" t="s">
        <v>96</v>
      </c>
      <c r="E3646" t="s">
        <v>145</v>
      </c>
      <c r="F3646" t="s">
        <v>10586</v>
      </c>
      <c r="G3646" t="s">
        <v>256</v>
      </c>
      <c r="H3646" t="s">
        <v>61</v>
      </c>
      <c r="I3646" t="s">
        <v>129</v>
      </c>
      <c r="J3646" t="s">
        <v>130</v>
      </c>
      <c r="K3646" t="s">
        <v>131</v>
      </c>
      <c r="L3646" t="s">
        <v>10587</v>
      </c>
      <c r="M3646" t="s">
        <v>10588</v>
      </c>
      <c r="N3646">
        <v>0.77</v>
      </c>
      <c r="O3646">
        <v>0</v>
      </c>
      <c r="P3646">
        <v>11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8.4700000000000006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3014660</v>
      </c>
      <c r="B3647">
        <v>1</v>
      </c>
      <c r="C3647" t="s">
        <v>75</v>
      </c>
      <c r="D3647" t="s">
        <v>84</v>
      </c>
      <c r="E3647" t="s">
        <v>134</v>
      </c>
      <c r="F3647" t="s">
        <v>10589</v>
      </c>
      <c r="G3647" t="s">
        <v>128</v>
      </c>
      <c r="H3647" t="s">
        <v>58</v>
      </c>
      <c r="I3647" t="s">
        <v>129</v>
      </c>
      <c r="J3647" t="s">
        <v>130</v>
      </c>
      <c r="K3647" t="s">
        <v>131</v>
      </c>
      <c r="L3647" t="s">
        <v>10590</v>
      </c>
      <c r="M3647" t="s">
        <v>10452</v>
      </c>
      <c r="N3647">
        <v>0.35199999999999998</v>
      </c>
      <c r="O3647">
        <v>1</v>
      </c>
      <c r="P3647">
        <v>54</v>
      </c>
      <c r="Q3647">
        <v>0</v>
      </c>
      <c r="R3647">
        <v>0</v>
      </c>
      <c r="S3647">
        <v>0</v>
      </c>
      <c r="T3647">
        <v>0</v>
      </c>
      <c r="U3647">
        <v>0.35</v>
      </c>
      <c r="V3647">
        <v>19.03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3016878</v>
      </c>
      <c r="B3648">
        <v>1</v>
      </c>
      <c r="C3648" t="s">
        <v>106</v>
      </c>
      <c r="D3648" t="s">
        <v>116</v>
      </c>
      <c r="E3648" t="s">
        <v>169</v>
      </c>
      <c r="F3648" t="s">
        <v>10591</v>
      </c>
      <c r="G3648" t="s">
        <v>136</v>
      </c>
      <c r="H3648" t="s">
        <v>61</v>
      </c>
      <c r="I3648" t="s">
        <v>129</v>
      </c>
      <c r="J3648" t="s">
        <v>130</v>
      </c>
      <c r="K3648" t="s">
        <v>137</v>
      </c>
      <c r="L3648" t="s">
        <v>10592</v>
      </c>
      <c r="M3648" t="s">
        <v>10593</v>
      </c>
      <c r="N3648">
        <v>3.7509999999999999</v>
      </c>
      <c r="O3648">
        <v>0</v>
      </c>
      <c r="P3648">
        <v>0</v>
      </c>
      <c r="Q3648">
        <v>0</v>
      </c>
      <c r="R3648">
        <v>190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712.66</v>
      </c>
      <c r="Y3648">
        <v>0</v>
      </c>
      <c r="Z3648">
        <v>0</v>
      </c>
    </row>
    <row r="3649" spans="1:26" x14ac:dyDescent="0.3">
      <c r="A3649">
        <v>3014648</v>
      </c>
      <c r="B3649">
        <v>1</v>
      </c>
      <c r="C3649" t="s">
        <v>106</v>
      </c>
      <c r="D3649" t="s">
        <v>122</v>
      </c>
      <c r="E3649" t="s">
        <v>145</v>
      </c>
      <c r="F3649" t="s">
        <v>10594</v>
      </c>
      <c r="G3649" t="s">
        <v>256</v>
      </c>
      <c r="H3649" t="s">
        <v>61</v>
      </c>
      <c r="I3649" t="s">
        <v>129</v>
      </c>
      <c r="J3649" t="s">
        <v>130</v>
      </c>
      <c r="K3649" t="s">
        <v>131</v>
      </c>
      <c r="L3649" t="s">
        <v>10595</v>
      </c>
      <c r="M3649" t="s">
        <v>10596</v>
      </c>
      <c r="N3649">
        <v>1.641</v>
      </c>
      <c r="O3649">
        <v>0</v>
      </c>
      <c r="P3649">
        <v>7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11.49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3014603</v>
      </c>
      <c r="B3650">
        <v>1</v>
      </c>
      <c r="C3650" t="s">
        <v>75</v>
      </c>
      <c r="D3650" t="s">
        <v>89</v>
      </c>
      <c r="E3650" t="s">
        <v>145</v>
      </c>
      <c r="F3650" t="s">
        <v>8147</v>
      </c>
      <c r="G3650" t="s">
        <v>206</v>
      </c>
      <c r="H3650" t="s">
        <v>61</v>
      </c>
      <c r="I3650" t="s">
        <v>129</v>
      </c>
      <c r="J3650" t="s">
        <v>130</v>
      </c>
      <c r="K3650" t="s">
        <v>131</v>
      </c>
      <c r="L3650" t="s">
        <v>10597</v>
      </c>
      <c r="M3650" t="s">
        <v>10598</v>
      </c>
      <c r="N3650">
        <v>7.1539999999999999</v>
      </c>
      <c r="O3650">
        <v>0</v>
      </c>
      <c r="P3650">
        <v>5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35.770000000000003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3016726</v>
      </c>
      <c r="B3651">
        <v>1</v>
      </c>
      <c r="C3651" t="s">
        <v>75</v>
      </c>
      <c r="D3651" t="s">
        <v>83</v>
      </c>
      <c r="E3651" t="s">
        <v>145</v>
      </c>
      <c r="F3651" t="s">
        <v>10599</v>
      </c>
      <c r="G3651" t="s">
        <v>206</v>
      </c>
      <c r="H3651" t="s">
        <v>61</v>
      </c>
      <c r="I3651" t="s">
        <v>129</v>
      </c>
      <c r="J3651" t="s">
        <v>130</v>
      </c>
      <c r="K3651" t="s">
        <v>131</v>
      </c>
      <c r="L3651" t="s">
        <v>10600</v>
      </c>
      <c r="M3651" t="s">
        <v>10601</v>
      </c>
      <c r="N3651">
        <v>7.4470000000000001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7.45</v>
      </c>
      <c r="Y3651">
        <v>0</v>
      </c>
      <c r="Z3651">
        <v>0</v>
      </c>
    </row>
    <row r="3652" spans="1:26" x14ac:dyDescent="0.3">
      <c r="A3652">
        <v>3012659</v>
      </c>
      <c r="B3652">
        <v>1</v>
      </c>
      <c r="C3652" t="s">
        <v>75</v>
      </c>
      <c r="D3652" t="s">
        <v>95</v>
      </c>
      <c r="E3652" t="s">
        <v>169</v>
      </c>
      <c r="F3652" t="s">
        <v>10602</v>
      </c>
      <c r="G3652" t="s">
        <v>192</v>
      </c>
      <c r="H3652" t="s">
        <v>61</v>
      </c>
      <c r="I3652" t="s">
        <v>129</v>
      </c>
      <c r="J3652" t="s">
        <v>130</v>
      </c>
      <c r="K3652" t="s">
        <v>137</v>
      </c>
      <c r="L3652" t="s">
        <v>10603</v>
      </c>
      <c r="M3652" t="s">
        <v>10604</v>
      </c>
      <c r="N3652">
        <v>7.8929999999999998</v>
      </c>
      <c r="O3652">
        <v>0</v>
      </c>
      <c r="P3652">
        <v>176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1389.13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3015560</v>
      </c>
      <c r="B3653">
        <v>1</v>
      </c>
      <c r="C3653" t="s">
        <v>75</v>
      </c>
      <c r="D3653" t="s">
        <v>76</v>
      </c>
      <c r="E3653" t="s">
        <v>145</v>
      </c>
      <c r="F3653" t="s">
        <v>10605</v>
      </c>
      <c r="G3653" t="s">
        <v>256</v>
      </c>
      <c r="H3653" t="s">
        <v>61</v>
      </c>
      <c r="I3653" t="s">
        <v>129</v>
      </c>
      <c r="J3653" t="s">
        <v>130</v>
      </c>
      <c r="K3653" t="s">
        <v>131</v>
      </c>
      <c r="L3653" t="s">
        <v>10606</v>
      </c>
      <c r="M3653" t="s">
        <v>10607</v>
      </c>
      <c r="N3653">
        <v>1.2989999999999999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1.3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3014671</v>
      </c>
      <c r="B3654">
        <v>1</v>
      </c>
      <c r="C3654" t="s">
        <v>106</v>
      </c>
      <c r="D3654" t="s">
        <v>115</v>
      </c>
      <c r="E3654" t="s">
        <v>221</v>
      </c>
      <c r="F3654" t="s">
        <v>2814</v>
      </c>
      <c r="G3654" t="s">
        <v>161</v>
      </c>
      <c r="H3654" t="s">
        <v>58</v>
      </c>
      <c r="I3654" t="s">
        <v>129</v>
      </c>
      <c r="J3654" t="s">
        <v>130</v>
      </c>
      <c r="K3654" t="s">
        <v>131</v>
      </c>
      <c r="L3654" t="s">
        <v>10608</v>
      </c>
      <c r="M3654" t="s">
        <v>10609</v>
      </c>
      <c r="N3654">
        <v>0.432</v>
      </c>
      <c r="O3654">
        <v>74</v>
      </c>
      <c r="P3654">
        <v>518</v>
      </c>
      <c r="Q3654">
        <v>0</v>
      </c>
      <c r="R3654">
        <v>0</v>
      </c>
      <c r="S3654">
        <v>0</v>
      </c>
      <c r="T3654">
        <v>0</v>
      </c>
      <c r="U3654">
        <v>31.94</v>
      </c>
      <c r="V3654">
        <v>223.58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3014647</v>
      </c>
      <c r="B3655">
        <v>2</v>
      </c>
      <c r="C3655" t="s">
        <v>75</v>
      </c>
      <c r="D3655" t="s">
        <v>88</v>
      </c>
      <c r="E3655" t="s">
        <v>169</v>
      </c>
      <c r="F3655" t="s">
        <v>10610</v>
      </c>
      <c r="G3655" t="s">
        <v>452</v>
      </c>
      <c r="H3655" t="s">
        <v>61</v>
      </c>
      <c r="I3655" t="s">
        <v>129</v>
      </c>
      <c r="J3655" t="s">
        <v>130</v>
      </c>
      <c r="K3655" t="s">
        <v>131</v>
      </c>
      <c r="L3655" t="s">
        <v>10553</v>
      </c>
      <c r="M3655" t="s">
        <v>10611</v>
      </c>
      <c r="N3655">
        <v>0.58599999999999997</v>
      </c>
      <c r="O3655">
        <v>0</v>
      </c>
      <c r="P3655">
        <v>86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50.38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3014717</v>
      </c>
      <c r="B3656">
        <v>2</v>
      </c>
      <c r="C3656" t="s">
        <v>106</v>
      </c>
      <c r="D3656" t="s">
        <v>121</v>
      </c>
      <c r="E3656" t="s">
        <v>153</v>
      </c>
      <c r="F3656" t="s">
        <v>10612</v>
      </c>
      <c r="G3656" t="s">
        <v>374</v>
      </c>
      <c r="H3656" t="s">
        <v>58</v>
      </c>
      <c r="I3656" t="s">
        <v>129</v>
      </c>
      <c r="J3656" t="s">
        <v>130</v>
      </c>
      <c r="K3656" t="s">
        <v>131</v>
      </c>
      <c r="L3656" t="s">
        <v>10613</v>
      </c>
      <c r="M3656" t="s">
        <v>10614</v>
      </c>
      <c r="N3656">
        <v>0.248</v>
      </c>
      <c r="O3656">
        <v>0</v>
      </c>
      <c r="P3656">
        <v>551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136.53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3016495</v>
      </c>
      <c r="B3657">
        <v>1</v>
      </c>
      <c r="C3657" t="s">
        <v>75</v>
      </c>
      <c r="D3657" t="s">
        <v>99</v>
      </c>
      <c r="E3657" t="s">
        <v>145</v>
      </c>
      <c r="F3657" t="s">
        <v>10615</v>
      </c>
      <c r="G3657" t="s">
        <v>206</v>
      </c>
      <c r="H3657" t="s">
        <v>61</v>
      </c>
      <c r="I3657" t="s">
        <v>129</v>
      </c>
      <c r="J3657" t="s">
        <v>130</v>
      </c>
      <c r="K3657" t="s">
        <v>131</v>
      </c>
      <c r="L3657" t="s">
        <v>10616</v>
      </c>
      <c r="M3657" t="s">
        <v>10617</v>
      </c>
      <c r="N3657">
        <v>3.6880000000000002</v>
      </c>
      <c r="O3657">
        <v>0</v>
      </c>
      <c r="P3657">
        <v>5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18.440000000000001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3013428</v>
      </c>
      <c r="B3658">
        <v>1</v>
      </c>
      <c r="C3658" t="s">
        <v>75</v>
      </c>
      <c r="D3658" t="s">
        <v>81</v>
      </c>
      <c r="E3658" t="s">
        <v>153</v>
      </c>
      <c r="F3658" t="s">
        <v>10618</v>
      </c>
      <c r="G3658" t="s">
        <v>128</v>
      </c>
      <c r="H3658" t="s">
        <v>58</v>
      </c>
      <c r="I3658" t="s">
        <v>129</v>
      </c>
      <c r="J3658" t="s">
        <v>130</v>
      </c>
      <c r="K3658" t="s">
        <v>131</v>
      </c>
      <c r="L3658" t="s">
        <v>10619</v>
      </c>
      <c r="M3658" t="s">
        <v>10620</v>
      </c>
      <c r="N3658">
        <v>1.804</v>
      </c>
      <c r="O3658">
        <v>31</v>
      </c>
      <c r="P3658">
        <v>4955</v>
      </c>
      <c r="Q3658">
        <v>0</v>
      </c>
      <c r="R3658">
        <v>0</v>
      </c>
      <c r="S3658">
        <v>0</v>
      </c>
      <c r="T3658">
        <v>0</v>
      </c>
      <c r="U3658">
        <v>55.92</v>
      </c>
      <c r="V3658">
        <v>8938.02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3012706</v>
      </c>
      <c r="B3659">
        <v>1</v>
      </c>
      <c r="C3659" t="s">
        <v>75</v>
      </c>
      <c r="D3659" t="s">
        <v>86</v>
      </c>
      <c r="E3659" t="s">
        <v>140</v>
      </c>
      <c r="F3659" t="s">
        <v>10621</v>
      </c>
      <c r="G3659" t="s">
        <v>1638</v>
      </c>
      <c r="H3659" t="s">
        <v>61</v>
      </c>
      <c r="I3659" t="s">
        <v>129</v>
      </c>
      <c r="J3659" t="s">
        <v>130</v>
      </c>
      <c r="K3659" t="s">
        <v>131</v>
      </c>
      <c r="L3659" t="s">
        <v>10622</v>
      </c>
      <c r="M3659" t="s">
        <v>10623</v>
      </c>
      <c r="N3659">
        <v>2.7130000000000001</v>
      </c>
      <c r="O3659">
        <v>0</v>
      </c>
      <c r="P3659">
        <v>18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48.83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3018555</v>
      </c>
      <c r="B3660">
        <v>1</v>
      </c>
      <c r="C3660" t="s">
        <v>75</v>
      </c>
      <c r="D3660" t="s">
        <v>89</v>
      </c>
      <c r="E3660" t="s">
        <v>153</v>
      </c>
      <c r="F3660" t="s">
        <v>10624</v>
      </c>
      <c r="G3660" t="s">
        <v>136</v>
      </c>
      <c r="H3660" t="s">
        <v>58</v>
      </c>
      <c r="I3660" t="s">
        <v>129</v>
      </c>
      <c r="J3660" t="s">
        <v>130</v>
      </c>
      <c r="K3660" t="s">
        <v>137</v>
      </c>
      <c r="L3660" t="s">
        <v>10625</v>
      </c>
      <c r="M3660" t="s">
        <v>10626</v>
      </c>
      <c r="N3660">
        <v>1.8580000000000001</v>
      </c>
      <c r="O3660">
        <v>0</v>
      </c>
      <c r="P3660">
        <v>144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267.60000000000002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3014629</v>
      </c>
      <c r="B3661">
        <v>1</v>
      </c>
      <c r="C3661" t="s">
        <v>75</v>
      </c>
      <c r="D3661" t="s">
        <v>100</v>
      </c>
      <c r="E3661" t="s">
        <v>145</v>
      </c>
      <c r="F3661" t="s">
        <v>10627</v>
      </c>
      <c r="G3661" t="s">
        <v>147</v>
      </c>
      <c r="H3661" t="s">
        <v>61</v>
      </c>
      <c r="I3661" t="s">
        <v>129</v>
      </c>
      <c r="J3661" t="s">
        <v>130</v>
      </c>
      <c r="K3661" t="s">
        <v>131</v>
      </c>
      <c r="L3661" t="s">
        <v>10628</v>
      </c>
      <c r="M3661" t="s">
        <v>10629</v>
      </c>
      <c r="N3661">
        <v>1.452</v>
      </c>
      <c r="O3661">
        <v>0</v>
      </c>
      <c r="P3661">
        <v>12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17.420000000000002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3018632</v>
      </c>
      <c r="B3662">
        <v>1</v>
      </c>
      <c r="C3662" t="s">
        <v>75</v>
      </c>
      <c r="D3662" t="s">
        <v>79</v>
      </c>
      <c r="E3662" t="s">
        <v>145</v>
      </c>
      <c r="F3662" t="s">
        <v>10630</v>
      </c>
      <c r="G3662" t="s">
        <v>256</v>
      </c>
      <c r="H3662" t="s">
        <v>61</v>
      </c>
      <c r="I3662" t="s">
        <v>129</v>
      </c>
      <c r="J3662" t="s">
        <v>130</v>
      </c>
      <c r="K3662" t="s">
        <v>131</v>
      </c>
      <c r="L3662" t="s">
        <v>10631</v>
      </c>
      <c r="M3662" t="s">
        <v>10632</v>
      </c>
      <c r="N3662">
        <v>1.139</v>
      </c>
      <c r="O3662">
        <v>0</v>
      </c>
      <c r="P3662">
        <v>2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2.2799999999999998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3011103</v>
      </c>
      <c r="B3663">
        <v>1</v>
      </c>
      <c r="C3663" t="s">
        <v>75</v>
      </c>
      <c r="D3663" t="s">
        <v>104</v>
      </c>
      <c r="E3663" t="s">
        <v>140</v>
      </c>
      <c r="F3663" t="s">
        <v>10633</v>
      </c>
      <c r="G3663" t="s">
        <v>142</v>
      </c>
      <c r="H3663" t="s">
        <v>61</v>
      </c>
      <c r="I3663" t="s">
        <v>129</v>
      </c>
      <c r="J3663" t="s">
        <v>130</v>
      </c>
      <c r="K3663" t="s">
        <v>131</v>
      </c>
      <c r="L3663" t="s">
        <v>10634</v>
      </c>
      <c r="M3663" t="s">
        <v>10635</v>
      </c>
      <c r="N3663">
        <v>2.952</v>
      </c>
      <c r="O3663">
        <v>0</v>
      </c>
      <c r="P3663">
        <v>67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197.78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3014624</v>
      </c>
      <c r="B3664">
        <v>1</v>
      </c>
      <c r="C3664" t="s">
        <v>75</v>
      </c>
      <c r="D3664" t="s">
        <v>100</v>
      </c>
      <c r="E3664" t="s">
        <v>145</v>
      </c>
      <c r="F3664" t="s">
        <v>10636</v>
      </c>
      <c r="G3664" t="s">
        <v>147</v>
      </c>
      <c r="H3664" t="s">
        <v>61</v>
      </c>
      <c r="I3664" t="s">
        <v>129</v>
      </c>
      <c r="J3664" t="s">
        <v>130</v>
      </c>
      <c r="K3664" t="s">
        <v>131</v>
      </c>
      <c r="L3664" t="s">
        <v>10637</v>
      </c>
      <c r="M3664" t="s">
        <v>10638</v>
      </c>
      <c r="N3664">
        <v>1.915</v>
      </c>
      <c r="O3664">
        <v>0</v>
      </c>
      <c r="P3664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1.91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3015598</v>
      </c>
      <c r="B3665">
        <v>1</v>
      </c>
      <c r="C3665" t="s">
        <v>75</v>
      </c>
      <c r="D3665" t="s">
        <v>99</v>
      </c>
      <c r="E3665" t="s">
        <v>221</v>
      </c>
      <c r="F3665" t="s">
        <v>2677</v>
      </c>
      <c r="G3665" t="s">
        <v>128</v>
      </c>
      <c r="H3665" t="s">
        <v>58</v>
      </c>
      <c r="I3665" t="s">
        <v>129</v>
      </c>
      <c r="J3665" t="s">
        <v>130</v>
      </c>
      <c r="K3665" t="s">
        <v>131</v>
      </c>
      <c r="L3665" t="s">
        <v>10639</v>
      </c>
      <c r="M3665" t="s">
        <v>10640</v>
      </c>
      <c r="N3665">
        <v>0.25700000000000001</v>
      </c>
      <c r="O3665">
        <v>56</v>
      </c>
      <c r="P3665">
        <v>264</v>
      </c>
      <c r="Q3665">
        <v>0</v>
      </c>
      <c r="R3665">
        <v>0</v>
      </c>
      <c r="S3665">
        <v>0</v>
      </c>
      <c r="T3665">
        <v>0</v>
      </c>
      <c r="U3665">
        <v>14.4</v>
      </c>
      <c r="V3665">
        <v>67.91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3014558</v>
      </c>
      <c r="B3666">
        <v>1</v>
      </c>
      <c r="C3666" t="s">
        <v>106</v>
      </c>
      <c r="D3666" t="s">
        <v>107</v>
      </c>
      <c r="E3666" t="s">
        <v>145</v>
      </c>
      <c r="F3666" t="s">
        <v>10641</v>
      </c>
      <c r="G3666" t="s">
        <v>206</v>
      </c>
      <c r="H3666" t="s">
        <v>61</v>
      </c>
      <c r="I3666" t="s">
        <v>129</v>
      </c>
      <c r="J3666" t="s">
        <v>130</v>
      </c>
      <c r="K3666" t="s">
        <v>131</v>
      </c>
      <c r="L3666" t="s">
        <v>10642</v>
      </c>
      <c r="M3666" t="s">
        <v>10643</v>
      </c>
      <c r="N3666">
        <v>0.42499999999999999</v>
      </c>
      <c r="O3666">
        <v>0</v>
      </c>
      <c r="P3666">
        <v>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0.85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3019189</v>
      </c>
      <c r="B3667">
        <v>1</v>
      </c>
      <c r="C3667" t="s">
        <v>75</v>
      </c>
      <c r="D3667" t="s">
        <v>77</v>
      </c>
      <c r="E3667" t="s">
        <v>145</v>
      </c>
      <c r="F3667" t="s">
        <v>10644</v>
      </c>
      <c r="G3667" t="s">
        <v>147</v>
      </c>
      <c r="H3667" t="s">
        <v>61</v>
      </c>
      <c r="I3667" t="s">
        <v>129</v>
      </c>
      <c r="J3667" t="s">
        <v>130</v>
      </c>
      <c r="K3667" t="s">
        <v>131</v>
      </c>
      <c r="L3667" t="s">
        <v>10645</v>
      </c>
      <c r="M3667" t="s">
        <v>10646</v>
      </c>
      <c r="N3667">
        <v>6.4180000000000001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6.42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3016732</v>
      </c>
      <c r="B3668">
        <v>1</v>
      </c>
      <c r="C3668" t="s">
        <v>75</v>
      </c>
      <c r="D3668" t="s">
        <v>92</v>
      </c>
      <c r="E3668" t="s">
        <v>153</v>
      </c>
      <c r="F3668" t="s">
        <v>4004</v>
      </c>
      <c r="G3668" t="s">
        <v>128</v>
      </c>
      <c r="H3668" t="s">
        <v>58</v>
      </c>
      <c r="I3668" t="s">
        <v>129</v>
      </c>
      <c r="J3668" t="s">
        <v>130</v>
      </c>
      <c r="K3668" t="s">
        <v>131</v>
      </c>
      <c r="L3668" t="s">
        <v>10647</v>
      </c>
      <c r="M3668" t="s">
        <v>10648</v>
      </c>
      <c r="N3668">
        <v>0.95099999999999996</v>
      </c>
      <c r="O3668">
        <v>14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13.31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3">
      <c r="A3669">
        <v>3007098</v>
      </c>
      <c r="B3669">
        <v>1</v>
      </c>
      <c r="C3669" t="s">
        <v>75</v>
      </c>
      <c r="D3669" t="s">
        <v>82</v>
      </c>
      <c r="E3669" t="s">
        <v>169</v>
      </c>
      <c r="F3669" t="s">
        <v>10649</v>
      </c>
      <c r="G3669" t="s">
        <v>192</v>
      </c>
      <c r="H3669" t="s">
        <v>61</v>
      </c>
      <c r="I3669" t="s">
        <v>129</v>
      </c>
      <c r="J3669" t="s">
        <v>130</v>
      </c>
      <c r="K3669" t="s">
        <v>137</v>
      </c>
      <c r="L3669" t="s">
        <v>10650</v>
      </c>
      <c r="M3669" t="s">
        <v>10651</v>
      </c>
      <c r="N3669">
        <v>7.45</v>
      </c>
      <c r="O3669">
        <v>0</v>
      </c>
      <c r="P3669">
        <v>663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4939.3500000000004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3014593</v>
      </c>
      <c r="B3670">
        <v>1</v>
      </c>
      <c r="C3670" t="s">
        <v>75</v>
      </c>
      <c r="D3670" t="s">
        <v>104</v>
      </c>
      <c r="E3670" t="s">
        <v>145</v>
      </c>
      <c r="F3670" t="s">
        <v>10652</v>
      </c>
      <c r="G3670" t="s">
        <v>256</v>
      </c>
      <c r="H3670" t="s">
        <v>61</v>
      </c>
      <c r="I3670" t="s">
        <v>129</v>
      </c>
      <c r="J3670" t="s">
        <v>130</v>
      </c>
      <c r="K3670" t="s">
        <v>131</v>
      </c>
      <c r="L3670" t="s">
        <v>10653</v>
      </c>
      <c r="M3670" t="s">
        <v>10654</v>
      </c>
      <c r="N3670">
        <v>1.8109999999999999</v>
      </c>
      <c r="O3670">
        <v>0</v>
      </c>
      <c r="P3670">
        <v>4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7.24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3019725</v>
      </c>
      <c r="B3671">
        <v>1</v>
      </c>
      <c r="C3671" t="s">
        <v>75</v>
      </c>
      <c r="D3671" t="s">
        <v>79</v>
      </c>
      <c r="E3671" t="s">
        <v>145</v>
      </c>
      <c r="F3671" t="s">
        <v>10655</v>
      </c>
      <c r="G3671" t="s">
        <v>256</v>
      </c>
      <c r="H3671" t="s">
        <v>61</v>
      </c>
      <c r="I3671" t="s">
        <v>129</v>
      </c>
      <c r="J3671" t="s">
        <v>130</v>
      </c>
      <c r="K3671" t="s">
        <v>131</v>
      </c>
      <c r="L3671" t="s">
        <v>10656</v>
      </c>
      <c r="M3671" t="s">
        <v>10657</v>
      </c>
      <c r="N3671">
        <v>2.7759999999999998</v>
      </c>
      <c r="O3671">
        <v>0</v>
      </c>
      <c r="P3671">
        <v>1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2.78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3016736</v>
      </c>
      <c r="B3672">
        <v>1</v>
      </c>
      <c r="C3672" t="s">
        <v>75</v>
      </c>
      <c r="D3672" t="s">
        <v>85</v>
      </c>
      <c r="E3672" t="s">
        <v>145</v>
      </c>
      <c r="F3672" t="s">
        <v>5805</v>
      </c>
      <c r="G3672" t="s">
        <v>206</v>
      </c>
      <c r="H3672" t="s">
        <v>61</v>
      </c>
      <c r="I3672" t="s">
        <v>129</v>
      </c>
      <c r="J3672" t="s">
        <v>130</v>
      </c>
      <c r="K3672" t="s">
        <v>131</v>
      </c>
      <c r="L3672" t="s">
        <v>10658</v>
      </c>
      <c r="M3672" t="s">
        <v>10659</v>
      </c>
      <c r="N3672">
        <v>0.33800000000000002</v>
      </c>
      <c r="O3672">
        <v>0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0.34</v>
      </c>
      <c r="Y3672">
        <v>0</v>
      </c>
      <c r="Z3672">
        <v>0</v>
      </c>
    </row>
    <row r="3673" spans="1:26" x14ac:dyDescent="0.3">
      <c r="A3673">
        <v>3014567</v>
      </c>
      <c r="B3673">
        <v>1</v>
      </c>
      <c r="C3673" t="s">
        <v>75</v>
      </c>
      <c r="D3673" t="s">
        <v>74</v>
      </c>
      <c r="E3673" t="s">
        <v>145</v>
      </c>
      <c r="F3673" t="s">
        <v>10660</v>
      </c>
      <c r="G3673" t="s">
        <v>206</v>
      </c>
      <c r="H3673" t="s">
        <v>61</v>
      </c>
      <c r="I3673" t="s">
        <v>129</v>
      </c>
      <c r="J3673" t="s">
        <v>130</v>
      </c>
      <c r="K3673" t="s">
        <v>131</v>
      </c>
      <c r="L3673" t="s">
        <v>10661</v>
      </c>
      <c r="M3673" t="s">
        <v>10662</v>
      </c>
      <c r="N3673">
        <v>1.591</v>
      </c>
      <c r="O3673">
        <v>0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1.59</v>
      </c>
      <c r="Y3673">
        <v>0</v>
      </c>
      <c r="Z3673">
        <v>0</v>
      </c>
    </row>
    <row r="3674" spans="1:26" x14ac:dyDescent="0.3">
      <c r="A3674">
        <v>3014579</v>
      </c>
      <c r="B3674">
        <v>1</v>
      </c>
      <c r="C3674" t="s">
        <v>75</v>
      </c>
      <c r="D3674" t="s">
        <v>91</v>
      </c>
      <c r="E3674" t="s">
        <v>145</v>
      </c>
      <c r="F3674" t="s">
        <v>10663</v>
      </c>
      <c r="G3674" t="s">
        <v>147</v>
      </c>
      <c r="H3674" t="s">
        <v>61</v>
      </c>
      <c r="I3674" t="s">
        <v>129</v>
      </c>
      <c r="J3674" t="s">
        <v>130</v>
      </c>
      <c r="K3674" t="s">
        <v>131</v>
      </c>
      <c r="L3674" t="s">
        <v>10664</v>
      </c>
      <c r="M3674" t="s">
        <v>10665</v>
      </c>
      <c r="N3674">
        <v>1.881</v>
      </c>
      <c r="O3674">
        <v>0</v>
      </c>
      <c r="P3674">
        <v>9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16.93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3011060</v>
      </c>
      <c r="B3675">
        <v>1</v>
      </c>
      <c r="C3675" t="s">
        <v>75</v>
      </c>
      <c r="D3675" t="s">
        <v>104</v>
      </c>
      <c r="E3675" t="s">
        <v>145</v>
      </c>
      <c r="F3675" t="s">
        <v>10666</v>
      </c>
      <c r="G3675" t="s">
        <v>147</v>
      </c>
      <c r="H3675" t="s">
        <v>61</v>
      </c>
      <c r="I3675" t="s">
        <v>129</v>
      </c>
      <c r="J3675" t="s">
        <v>130</v>
      </c>
      <c r="K3675" t="s">
        <v>131</v>
      </c>
      <c r="L3675" t="s">
        <v>10667</v>
      </c>
      <c r="M3675" t="s">
        <v>10668</v>
      </c>
      <c r="N3675">
        <v>4.3630000000000004</v>
      </c>
      <c r="O3675">
        <v>0</v>
      </c>
      <c r="P3675">
        <v>2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8.73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3014541</v>
      </c>
      <c r="B3676">
        <v>1</v>
      </c>
      <c r="C3676" t="s">
        <v>75</v>
      </c>
      <c r="D3676" t="s">
        <v>97</v>
      </c>
      <c r="E3676" t="s">
        <v>164</v>
      </c>
      <c r="F3676" t="s">
        <v>10669</v>
      </c>
      <c r="G3676" t="s">
        <v>185</v>
      </c>
      <c r="H3676" t="s">
        <v>61</v>
      </c>
      <c r="I3676" t="s">
        <v>129</v>
      </c>
      <c r="J3676" t="s">
        <v>130</v>
      </c>
      <c r="K3676" t="s">
        <v>131</v>
      </c>
      <c r="L3676" t="s">
        <v>10670</v>
      </c>
      <c r="M3676" t="s">
        <v>10671</v>
      </c>
      <c r="N3676">
        <v>0.79300000000000004</v>
      </c>
      <c r="O3676">
        <v>0</v>
      </c>
      <c r="P3676">
        <v>59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46.77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3019627</v>
      </c>
      <c r="B3677">
        <v>1</v>
      </c>
      <c r="C3677" t="s">
        <v>106</v>
      </c>
      <c r="D3677" t="s">
        <v>108</v>
      </c>
      <c r="E3677" t="s">
        <v>145</v>
      </c>
      <c r="F3677" t="s">
        <v>10672</v>
      </c>
      <c r="G3677" t="s">
        <v>147</v>
      </c>
      <c r="H3677" t="s">
        <v>61</v>
      </c>
      <c r="I3677" t="s">
        <v>129</v>
      </c>
      <c r="J3677" t="s">
        <v>130</v>
      </c>
      <c r="K3677" t="s">
        <v>131</v>
      </c>
      <c r="L3677" t="s">
        <v>10673</v>
      </c>
      <c r="M3677" t="s">
        <v>10674</v>
      </c>
      <c r="N3677">
        <v>1.052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1.05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3016802</v>
      </c>
      <c r="B3678">
        <v>1</v>
      </c>
      <c r="C3678" t="s">
        <v>75</v>
      </c>
      <c r="D3678" t="s">
        <v>82</v>
      </c>
      <c r="E3678" t="s">
        <v>145</v>
      </c>
      <c r="F3678" t="s">
        <v>5593</v>
      </c>
      <c r="G3678" t="s">
        <v>256</v>
      </c>
      <c r="H3678" t="s">
        <v>61</v>
      </c>
      <c r="I3678" t="s">
        <v>129</v>
      </c>
      <c r="J3678" t="s">
        <v>130</v>
      </c>
      <c r="K3678" t="s">
        <v>131</v>
      </c>
      <c r="L3678" t="s">
        <v>10675</v>
      </c>
      <c r="M3678" t="s">
        <v>10676</v>
      </c>
      <c r="N3678">
        <v>4.1470000000000002</v>
      </c>
      <c r="O3678">
        <v>0</v>
      </c>
      <c r="P3678">
        <v>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4.1500000000000004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3016151</v>
      </c>
      <c r="B3679">
        <v>1</v>
      </c>
      <c r="C3679" t="s">
        <v>75</v>
      </c>
      <c r="D3679" t="s">
        <v>89</v>
      </c>
      <c r="E3679" t="s">
        <v>140</v>
      </c>
      <c r="F3679" t="s">
        <v>10677</v>
      </c>
      <c r="G3679" t="s">
        <v>142</v>
      </c>
      <c r="H3679" t="s">
        <v>61</v>
      </c>
      <c r="I3679" t="s">
        <v>129</v>
      </c>
      <c r="J3679" t="s">
        <v>130</v>
      </c>
      <c r="K3679" t="s">
        <v>131</v>
      </c>
      <c r="L3679" t="s">
        <v>10678</v>
      </c>
      <c r="M3679" t="s">
        <v>10679</v>
      </c>
      <c r="N3679">
        <v>3.0489999999999999</v>
      </c>
      <c r="O3679">
        <v>0</v>
      </c>
      <c r="P3679">
        <v>96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292.70999999999998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3014630</v>
      </c>
      <c r="B3680">
        <v>1</v>
      </c>
      <c r="C3680" t="s">
        <v>75</v>
      </c>
      <c r="D3680" t="s">
        <v>83</v>
      </c>
      <c r="E3680" t="s">
        <v>221</v>
      </c>
      <c r="F3680" t="s">
        <v>10680</v>
      </c>
      <c r="G3680" t="s">
        <v>128</v>
      </c>
      <c r="H3680" t="s">
        <v>58</v>
      </c>
      <c r="I3680" t="s">
        <v>129</v>
      </c>
      <c r="J3680" t="s">
        <v>130</v>
      </c>
      <c r="K3680" t="s">
        <v>131</v>
      </c>
      <c r="L3680" t="s">
        <v>10681</v>
      </c>
      <c r="M3680" t="s">
        <v>10682</v>
      </c>
      <c r="N3680">
        <v>0.33400000000000002</v>
      </c>
      <c r="O3680">
        <v>0</v>
      </c>
      <c r="P3680">
        <v>0</v>
      </c>
      <c r="Q3680">
        <v>8</v>
      </c>
      <c r="R3680">
        <v>617</v>
      </c>
      <c r="S3680">
        <v>0</v>
      </c>
      <c r="T3680">
        <v>0</v>
      </c>
      <c r="U3680">
        <v>0</v>
      </c>
      <c r="V3680">
        <v>0</v>
      </c>
      <c r="W3680">
        <v>2.67</v>
      </c>
      <c r="X3680">
        <v>206.18</v>
      </c>
      <c r="Y3680">
        <v>0</v>
      </c>
      <c r="Z3680">
        <v>0</v>
      </c>
    </row>
    <row r="3681" spans="1:26" x14ac:dyDescent="0.3">
      <c r="A3681">
        <v>3020350</v>
      </c>
      <c r="B3681">
        <v>1</v>
      </c>
      <c r="C3681" t="s">
        <v>75</v>
      </c>
      <c r="D3681" t="s">
        <v>81</v>
      </c>
      <c r="E3681" t="s">
        <v>145</v>
      </c>
      <c r="F3681" t="s">
        <v>10683</v>
      </c>
      <c r="G3681" t="s">
        <v>206</v>
      </c>
      <c r="H3681" t="s">
        <v>61</v>
      </c>
      <c r="I3681" t="s">
        <v>129</v>
      </c>
      <c r="J3681" t="s">
        <v>130</v>
      </c>
      <c r="K3681" t="s">
        <v>131</v>
      </c>
      <c r="L3681" t="s">
        <v>10684</v>
      </c>
      <c r="M3681" t="s">
        <v>10685</v>
      </c>
      <c r="N3681">
        <v>1.1930000000000001</v>
      </c>
      <c r="O3681">
        <v>0</v>
      </c>
      <c r="P3681">
        <v>14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16.71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3017358</v>
      </c>
      <c r="B3682">
        <v>1</v>
      </c>
      <c r="C3682" t="s">
        <v>75</v>
      </c>
      <c r="D3682" t="s">
        <v>102</v>
      </c>
      <c r="E3682" t="s">
        <v>221</v>
      </c>
      <c r="F3682" t="s">
        <v>10686</v>
      </c>
      <c r="G3682" t="s">
        <v>136</v>
      </c>
      <c r="H3682" t="s">
        <v>58</v>
      </c>
      <c r="I3682" t="s">
        <v>129</v>
      </c>
      <c r="J3682" t="s">
        <v>130</v>
      </c>
      <c r="K3682" t="s">
        <v>137</v>
      </c>
      <c r="L3682" t="s">
        <v>10687</v>
      </c>
      <c r="M3682" t="s">
        <v>10688</v>
      </c>
      <c r="N3682">
        <v>2.5920000000000001</v>
      </c>
      <c r="O3682">
        <v>22</v>
      </c>
      <c r="P3682">
        <v>3211</v>
      </c>
      <c r="Q3682">
        <v>0</v>
      </c>
      <c r="R3682">
        <v>0</v>
      </c>
      <c r="S3682">
        <v>0</v>
      </c>
      <c r="T3682">
        <v>0</v>
      </c>
      <c r="U3682">
        <v>57.02</v>
      </c>
      <c r="V3682">
        <v>8322.73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3014477</v>
      </c>
      <c r="B3683">
        <v>2</v>
      </c>
      <c r="C3683" t="s">
        <v>75</v>
      </c>
      <c r="D3683" t="s">
        <v>99</v>
      </c>
      <c r="E3683" t="s">
        <v>169</v>
      </c>
      <c r="F3683" t="s">
        <v>10689</v>
      </c>
      <c r="G3683" t="s">
        <v>142</v>
      </c>
      <c r="H3683" t="s">
        <v>61</v>
      </c>
      <c r="I3683" t="s">
        <v>129</v>
      </c>
      <c r="J3683" t="s">
        <v>130</v>
      </c>
      <c r="K3683" t="s">
        <v>131</v>
      </c>
      <c r="L3683" t="s">
        <v>10107</v>
      </c>
      <c r="M3683" t="s">
        <v>10690</v>
      </c>
      <c r="N3683">
        <v>0.6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93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55.8</v>
      </c>
    </row>
    <row r="3684" spans="1:26" x14ac:dyDescent="0.3">
      <c r="A3684">
        <v>3014631</v>
      </c>
      <c r="B3684">
        <v>1</v>
      </c>
      <c r="C3684" t="s">
        <v>75</v>
      </c>
      <c r="D3684" t="s">
        <v>85</v>
      </c>
      <c r="E3684" t="s">
        <v>140</v>
      </c>
      <c r="F3684" t="s">
        <v>9218</v>
      </c>
      <c r="G3684" t="s">
        <v>142</v>
      </c>
      <c r="H3684" t="s">
        <v>61</v>
      </c>
      <c r="I3684" t="s">
        <v>129</v>
      </c>
      <c r="J3684" t="s">
        <v>130</v>
      </c>
      <c r="K3684" t="s">
        <v>131</v>
      </c>
      <c r="L3684" t="s">
        <v>10691</v>
      </c>
      <c r="M3684" t="s">
        <v>10692</v>
      </c>
      <c r="N3684">
        <v>1.319</v>
      </c>
      <c r="O3684">
        <v>0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1.32</v>
      </c>
      <c r="Y3684">
        <v>0</v>
      </c>
      <c r="Z3684">
        <v>0</v>
      </c>
    </row>
    <row r="3685" spans="1:26" x14ac:dyDescent="0.3">
      <c r="A3685">
        <v>3019636</v>
      </c>
      <c r="B3685">
        <v>1</v>
      </c>
      <c r="C3685" t="s">
        <v>75</v>
      </c>
      <c r="D3685" t="s">
        <v>103</v>
      </c>
      <c r="E3685" t="s">
        <v>140</v>
      </c>
      <c r="F3685" t="s">
        <v>10693</v>
      </c>
      <c r="G3685" t="s">
        <v>378</v>
      </c>
      <c r="H3685" t="s">
        <v>61</v>
      </c>
      <c r="I3685" t="s">
        <v>129</v>
      </c>
      <c r="J3685" t="s">
        <v>59</v>
      </c>
      <c r="K3685" t="s">
        <v>131</v>
      </c>
      <c r="L3685" t="s">
        <v>10694</v>
      </c>
      <c r="M3685" t="s">
        <v>10695</v>
      </c>
      <c r="N3685">
        <v>1.1279999999999999</v>
      </c>
      <c r="O3685">
        <v>0</v>
      </c>
      <c r="P3685">
        <v>367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414.09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3016164</v>
      </c>
      <c r="B3686">
        <v>1</v>
      </c>
      <c r="C3686" t="s">
        <v>75</v>
      </c>
      <c r="D3686" t="s">
        <v>83</v>
      </c>
      <c r="E3686" t="s">
        <v>140</v>
      </c>
      <c r="F3686" t="s">
        <v>10696</v>
      </c>
      <c r="G3686" t="s">
        <v>142</v>
      </c>
      <c r="H3686" t="s">
        <v>61</v>
      </c>
      <c r="I3686" t="s">
        <v>129</v>
      </c>
      <c r="J3686" t="s">
        <v>130</v>
      </c>
      <c r="K3686" t="s">
        <v>131</v>
      </c>
      <c r="L3686" t="s">
        <v>10697</v>
      </c>
      <c r="M3686" t="s">
        <v>10698</v>
      </c>
      <c r="N3686">
        <v>7.94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7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55.58</v>
      </c>
    </row>
    <row r="3687" spans="1:26" x14ac:dyDescent="0.3">
      <c r="A3687">
        <v>3016515</v>
      </c>
      <c r="B3687">
        <v>1</v>
      </c>
      <c r="C3687" t="s">
        <v>75</v>
      </c>
      <c r="D3687" t="s">
        <v>97</v>
      </c>
      <c r="E3687" t="s">
        <v>169</v>
      </c>
      <c r="F3687" t="s">
        <v>10699</v>
      </c>
      <c r="G3687" t="s">
        <v>161</v>
      </c>
      <c r="H3687" t="s">
        <v>61</v>
      </c>
      <c r="I3687" t="s">
        <v>129</v>
      </c>
      <c r="J3687" t="s">
        <v>130</v>
      </c>
      <c r="K3687" t="s">
        <v>131</v>
      </c>
      <c r="L3687" t="s">
        <v>10700</v>
      </c>
      <c r="M3687" t="s">
        <v>10701</v>
      </c>
      <c r="N3687">
        <v>0.69299999999999995</v>
      </c>
      <c r="O3687">
        <v>0</v>
      </c>
      <c r="P3687">
        <v>178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123.42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3014668</v>
      </c>
      <c r="B3688">
        <v>1</v>
      </c>
      <c r="C3688" t="s">
        <v>75</v>
      </c>
      <c r="D3688" t="s">
        <v>103</v>
      </c>
      <c r="E3688" t="s">
        <v>164</v>
      </c>
      <c r="F3688" t="s">
        <v>8720</v>
      </c>
      <c r="G3688" t="s">
        <v>185</v>
      </c>
      <c r="H3688" t="s">
        <v>61</v>
      </c>
      <c r="I3688" t="s">
        <v>129</v>
      </c>
      <c r="J3688" t="s">
        <v>130</v>
      </c>
      <c r="K3688" t="s">
        <v>131</v>
      </c>
      <c r="L3688" t="s">
        <v>10702</v>
      </c>
      <c r="M3688" t="s">
        <v>10703</v>
      </c>
      <c r="N3688">
        <v>0.91</v>
      </c>
      <c r="O3688">
        <v>0</v>
      </c>
      <c r="P3688">
        <v>97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88.31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3014487</v>
      </c>
      <c r="B3689">
        <v>1</v>
      </c>
      <c r="C3689" t="s">
        <v>75</v>
      </c>
      <c r="D3689" t="s">
        <v>89</v>
      </c>
      <c r="E3689" t="s">
        <v>169</v>
      </c>
      <c r="F3689" t="s">
        <v>10704</v>
      </c>
      <c r="G3689" t="s">
        <v>2284</v>
      </c>
      <c r="H3689" t="s">
        <v>61</v>
      </c>
      <c r="I3689" t="s">
        <v>129</v>
      </c>
      <c r="J3689" t="s">
        <v>59</v>
      </c>
      <c r="K3689" t="s">
        <v>131</v>
      </c>
      <c r="L3689" t="s">
        <v>10705</v>
      </c>
      <c r="M3689" t="s">
        <v>10706</v>
      </c>
      <c r="N3689">
        <v>2.3180000000000001</v>
      </c>
      <c r="O3689">
        <v>0</v>
      </c>
      <c r="P3689">
        <v>864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2002.39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3016173</v>
      </c>
      <c r="B3690">
        <v>1</v>
      </c>
      <c r="C3690" t="s">
        <v>75</v>
      </c>
      <c r="D3690" t="s">
        <v>83</v>
      </c>
      <c r="E3690" t="s">
        <v>145</v>
      </c>
      <c r="F3690" t="s">
        <v>436</v>
      </c>
      <c r="G3690" t="s">
        <v>206</v>
      </c>
      <c r="H3690" t="s">
        <v>61</v>
      </c>
      <c r="I3690" t="s">
        <v>129</v>
      </c>
      <c r="J3690" t="s">
        <v>130</v>
      </c>
      <c r="K3690" t="s">
        <v>131</v>
      </c>
      <c r="L3690" t="s">
        <v>10707</v>
      </c>
      <c r="M3690" t="s">
        <v>10708</v>
      </c>
      <c r="N3690">
        <v>6.6630000000000003</v>
      </c>
      <c r="O3690">
        <v>0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6.66</v>
      </c>
      <c r="Y3690">
        <v>0</v>
      </c>
      <c r="Z3690">
        <v>0</v>
      </c>
    </row>
    <row r="3691" spans="1:26" x14ac:dyDescent="0.3">
      <c r="A3691">
        <v>3016276</v>
      </c>
      <c r="B3691">
        <v>1</v>
      </c>
      <c r="C3691" t="s">
        <v>106</v>
      </c>
      <c r="D3691" t="s">
        <v>120</v>
      </c>
      <c r="E3691" t="s">
        <v>221</v>
      </c>
      <c r="F3691" t="s">
        <v>10709</v>
      </c>
      <c r="G3691" t="s">
        <v>1430</v>
      </c>
      <c r="H3691" t="s">
        <v>58</v>
      </c>
      <c r="I3691" t="s">
        <v>129</v>
      </c>
      <c r="J3691" t="s">
        <v>130</v>
      </c>
      <c r="K3691" t="s">
        <v>131</v>
      </c>
      <c r="L3691" t="s">
        <v>10710</v>
      </c>
      <c r="M3691" t="s">
        <v>10711</v>
      </c>
      <c r="N3691">
        <v>7.2</v>
      </c>
      <c r="O3691">
        <v>3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21.6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3018235</v>
      </c>
      <c r="B3692">
        <v>1</v>
      </c>
      <c r="C3692" t="s">
        <v>106</v>
      </c>
      <c r="D3692" t="s">
        <v>111</v>
      </c>
      <c r="E3692" t="s">
        <v>169</v>
      </c>
      <c r="F3692" t="s">
        <v>10712</v>
      </c>
      <c r="G3692" t="s">
        <v>171</v>
      </c>
      <c r="H3692" t="s">
        <v>61</v>
      </c>
      <c r="I3692" t="s">
        <v>129</v>
      </c>
      <c r="J3692" t="s">
        <v>130</v>
      </c>
      <c r="K3692" t="s">
        <v>131</v>
      </c>
      <c r="L3692" t="s">
        <v>10713</v>
      </c>
      <c r="M3692" t="s">
        <v>10714</v>
      </c>
      <c r="N3692">
        <v>2.762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45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124.28</v>
      </c>
    </row>
    <row r="3693" spans="1:26" x14ac:dyDescent="0.3">
      <c r="A3693">
        <v>3016203</v>
      </c>
      <c r="B3693">
        <v>1</v>
      </c>
      <c r="C3693" t="s">
        <v>106</v>
      </c>
      <c r="D3693" t="s">
        <v>114</v>
      </c>
      <c r="E3693" t="s">
        <v>153</v>
      </c>
      <c r="F3693" t="s">
        <v>10715</v>
      </c>
      <c r="G3693" t="s">
        <v>196</v>
      </c>
      <c r="H3693" t="s">
        <v>58</v>
      </c>
      <c r="I3693" t="s">
        <v>129</v>
      </c>
      <c r="J3693" t="s">
        <v>130</v>
      </c>
      <c r="K3693" t="s">
        <v>131</v>
      </c>
      <c r="L3693" t="s">
        <v>10716</v>
      </c>
      <c r="M3693" t="s">
        <v>10717</v>
      </c>
      <c r="N3693">
        <v>9.6489999999999991</v>
      </c>
      <c r="O3693">
        <v>0</v>
      </c>
      <c r="P3693">
        <v>0</v>
      </c>
      <c r="Q3693">
        <v>0</v>
      </c>
      <c r="R3693">
        <v>0</v>
      </c>
      <c r="S3693">
        <v>9</v>
      </c>
      <c r="T3693">
        <v>282</v>
      </c>
      <c r="U3693">
        <v>0</v>
      </c>
      <c r="V3693">
        <v>0</v>
      </c>
      <c r="W3693">
        <v>0</v>
      </c>
      <c r="X3693">
        <v>0</v>
      </c>
      <c r="Y3693">
        <v>86.84</v>
      </c>
      <c r="Z3693">
        <v>2721.04</v>
      </c>
    </row>
    <row r="3694" spans="1:26" x14ac:dyDescent="0.3">
      <c r="A3694">
        <v>3017339</v>
      </c>
      <c r="B3694">
        <v>1</v>
      </c>
      <c r="C3694" t="s">
        <v>75</v>
      </c>
      <c r="D3694" t="s">
        <v>79</v>
      </c>
      <c r="E3694" t="s">
        <v>153</v>
      </c>
      <c r="F3694" t="s">
        <v>10718</v>
      </c>
      <c r="G3694" t="s">
        <v>602</v>
      </c>
      <c r="H3694" t="s">
        <v>58</v>
      </c>
      <c r="I3694" t="s">
        <v>129</v>
      </c>
      <c r="J3694" t="s">
        <v>130</v>
      </c>
      <c r="K3694" t="s">
        <v>131</v>
      </c>
      <c r="L3694" t="s">
        <v>10719</v>
      </c>
      <c r="M3694" t="s">
        <v>10720</v>
      </c>
      <c r="N3694">
        <v>3.1040000000000001</v>
      </c>
      <c r="O3694">
        <v>0</v>
      </c>
      <c r="P3694">
        <v>0</v>
      </c>
      <c r="Q3694">
        <v>0</v>
      </c>
      <c r="R3694">
        <v>0</v>
      </c>
      <c r="S3694">
        <v>7</v>
      </c>
      <c r="T3694">
        <v>105</v>
      </c>
      <c r="U3694">
        <v>0</v>
      </c>
      <c r="V3694">
        <v>0</v>
      </c>
      <c r="W3694">
        <v>0</v>
      </c>
      <c r="X3694">
        <v>0</v>
      </c>
      <c r="Y3694">
        <v>21.73</v>
      </c>
      <c r="Z3694">
        <v>325.93</v>
      </c>
    </row>
    <row r="3695" spans="1:26" x14ac:dyDescent="0.3">
      <c r="A3695">
        <v>3010621</v>
      </c>
      <c r="B3695">
        <v>1</v>
      </c>
      <c r="C3695" t="s">
        <v>75</v>
      </c>
      <c r="D3695" t="s">
        <v>93</v>
      </c>
      <c r="E3695" t="s">
        <v>164</v>
      </c>
      <c r="F3695" t="s">
        <v>10721</v>
      </c>
      <c r="G3695" t="s">
        <v>142</v>
      </c>
      <c r="H3695" t="s">
        <v>61</v>
      </c>
      <c r="I3695" t="s">
        <v>129</v>
      </c>
      <c r="J3695" t="s">
        <v>130</v>
      </c>
      <c r="K3695" t="s">
        <v>131</v>
      </c>
      <c r="L3695" t="s">
        <v>10722</v>
      </c>
      <c r="M3695" t="s">
        <v>10723</v>
      </c>
      <c r="N3695">
        <v>0.45800000000000002</v>
      </c>
      <c r="O3695">
        <v>0</v>
      </c>
      <c r="P3695">
        <v>0</v>
      </c>
      <c r="Q3695">
        <v>0</v>
      </c>
      <c r="R3695">
        <v>27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12.36</v>
      </c>
      <c r="Y3695">
        <v>0</v>
      </c>
      <c r="Z3695">
        <v>0</v>
      </c>
    </row>
    <row r="3696" spans="1:26" x14ac:dyDescent="0.3">
      <c r="A3696">
        <v>3020394</v>
      </c>
      <c r="B3696">
        <v>1</v>
      </c>
      <c r="C3696" t="s">
        <v>75</v>
      </c>
      <c r="D3696" t="s">
        <v>97</v>
      </c>
      <c r="E3696" t="s">
        <v>169</v>
      </c>
      <c r="F3696" t="s">
        <v>10724</v>
      </c>
      <c r="G3696" t="s">
        <v>171</v>
      </c>
      <c r="H3696" t="s">
        <v>61</v>
      </c>
      <c r="I3696" t="s">
        <v>129</v>
      </c>
      <c r="J3696" t="s">
        <v>130</v>
      </c>
      <c r="K3696" t="s">
        <v>131</v>
      </c>
      <c r="L3696" t="s">
        <v>10725</v>
      </c>
      <c r="M3696" t="s">
        <v>10726</v>
      </c>
      <c r="N3696">
        <v>1.335</v>
      </c>
      <c r="O3696">
        <v>0</v>
      </c>
      <c r="P3696">
        <v>29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38.700000000000003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3014715</v>
      </c>
      <c r="B3697">
        <v>1</v>
      </c>
      <c r="C3697" t="s">
        <v>75</v>
      </c>
      <c r="D3697" t="s">
        <v>97</v>
      </c>
      <c r="E3697" t="s">
        <v>164</v>
      </c>
      <c r="F3697" t="s">
        <v>10669</v>
      </c>
      <c r="G3697" t="s">
        <v>185</v>
      </c>
      <c r="H3697" t="s">
        <v>61</v>
      </c>
      <c r="I3697" t="s">
        <v>129</v>
      </c>
      <c r="J3697" t="s">
        <v>130</v>
      </c>
      <c r="K3697" t="s">
        <v>131</v>
      </c>
      <c r="L3697" t="s">
        <v>10727</v>
      </c>
      <c r="M3697" t="s">
        <v>10728</v>
      </c>
      <c r="N3697">
        <v>2.556</v>
      </c>
      <c r="O3697">
        <v>0</v>
      </c>
      <c r="P3697">
        <v>59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150.79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3015626</v>
      </c>
      <c r="B3698">
        <v>1</v>
      </c>
      <c r="C3698" t="s">
        <v>106</v>
      </c>
      <c r="D3698" t="s">
        <v>107</v>
      </c>
      <c r="E3698" t="s">
        <v>153</v>
      </c>
      <c r="F3698" t="s">
        <v>10729</v>
      </c>
      <c r="G3698" t="s">
        <v>128</v>
      </c>
      <c r="H3698" t="s">
        <v>58</v>
      </c>
      <c r="I3698" t="s">
        <v>129</v>
      </c>
      <c r="J3698" t="s">
        <v>130</v>
      </c>
      <c r="K3698" t="s">
        <v>131</v>
      </c>
      <c r="L3698" t="s">
        <v>10730</v>
      </c>
      <c r="M3698" t="s">
        <v>10731</v>
      </c>
      <c r="N3698">
        <v>0.55600000000000005</v>
      </c>
      <c r="O3698">
        <v>0</v>
      </c>
      <c r="P3698">
        <v>1400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777.78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3019601</v>
      </c>
      <c r="B3699">
        <v>1</v>
      </c>
      <c r="C3699" t="s">
        <v>106</v>
      </c>
      <c r="D3699" t="s">
        <v>121</v>
      </c>
      <c r="E3699" t="s">
        <v>140</v>
      </c>
      <c r="F3699" t="s">
        <v>10732</v>
      </c>
      <c r="G3699" t="s">
        <v>142</v>
      </c>
      <c r="H3699" t="s">
        <v>61</v>
      </c>
      <c r="I3699" t="s">
        <v>129</v>
      </c>
      <c r="J3699" t="s">
        <v>130</v>
      </c>
      <c r="K3699" t="s">
        <v>131</v>
      </c>
      <c r="L3699" t="s">
        <v>10733</v>
      </c>
      <c r="M3699" t="s">
        <v>10734</v>
      </c>
      <c r="N3699">
        <v>0.52900000000000003</v>
      </c>
      <c r="O3699">
        <v>0</v>
      </c>
      <c r="P3699">
        <v>84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44.41</v>
      </c>
      <c r="W3699">
        <v>0</v>
      </c>
      <c r="X3699">
        <v>0</v>
      </c>
      <c r="Y3699">
        <v>0</v>
      </c>
      <c r="Z3699">
        <v>0</v>
      </c>
    </row>
    <row r="3700" spans="1:26" x14ac:dyDescent="0.3">
      <c r="A3700">
        <v>3010943</v>
      </c>
      <c r="B3700">
        <v>1</v>
      </c>
      <c r="C3700" t="s">
        <v>75</v>
      </c>
      <c r="D3700" t="s">
        <v>97</v>
      </c>
      <c r="E3700" t="s">
        <v>140</v>
      </c>
      <c r="F3700" t="s">
        <v>10735</v>
      </c>
      <c r="G3700" t="s">
        <v>142</v>
      </c>
      <c r="H3700" t="s">
        <v>61</v>
      </c>
      <c r="I3700" t="s">
        <v>129</v>
      </c>
      <c r="J3700" t="s">
        <v>130</v>
      </c>
      <c r="K3700" t="s">
        <v>131</v>
      </c>
      <c r="L3700" t="s">
        <v>10736</v>
      </c>
      <c r="M3700" t="s">
        <v>10737</v>
      </c>
      <c r="N3700">
        <v>0.502</v>
      </c>
      <c r="O3700">
        <v>0</v>
      </c>
      <c r="P3700">
        <v>35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17.59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3015682</v>
      </c>
      <c r="B3701">
        <v>1</v>
      </c>
      <c r="C3701" t="s">
        <v>106</v>
      </c>
      <c r="D3701" t="s">
        <v>115</v>
      </c>
      <c r="E3701" t="s">
        <v>153</v>
      </c>
      <c r="F3701" t="s">
        <v>2447</v>
      </c>
      <c r="G3701" t="s">
        <v>136</v>
      </c>
      <c r="H3701" t="s">
        <v>58</v>
      </c>
      <c r="I3701" t="s">
        <v>129</v>
      </c>
      <c r="J3701" t="s">
        <v>130</v>
      </c>
      <c r="K3701" t="s">
        <v>137</v>
      </c>
      <c r="L3701" t="s">
        <v>10738</v>
      </c>
      <c r="M3701" t="s">
        <v>10739</v>
      </c>
      <c r="N3701">
        <v>3.3860000000000001</v>
      </c>
      <c r="O3701">
        <v>23</v>
      </c>
      <c r="P3701">
        <v>31</v>
      </c>
      <c r="Q3701">
        <v>0</v>
      </c>
      <c r="R3701">
        <v>0</v>
      </c>
      <c r="S3701">
        <v>0</v>
      </c>
      <c r="T3701">
        <v>0</v>
      </c>
      <c r="U3701">
        <v>77.87</v>
      </c>
      <c r="V3701">
        <v>104.96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3014665</v>
      </c>
      <c r="B3702">
        <v>1</v>
      </c>
      <c r="C3702" t="s">
        <v>75</v>
      </c>
      <c r="D3702" t="s">
        <v>84</v>
      </c>
      <c r="E3702" t="s">
        <v>153</v>
      </c>
      <c r="F3702" t="s">
        <v>10740</v>
      </c>
      <c r="G3702" t="s">
        <v>128</v>
      </c>
      <c r="H3702" t="s">
        <v>58</v>
      </c>
      <c r="I3702" t="s">
        <v>129</v>
      </c>
      <c r="J3702" t="s">
        <v>130</v>
      </c>
      <c r="K3702" t="s">
        <v>131</v>
      </c>
      <c r="L3702" t="s">
        <v>10590</v>
      </c>
      <c r="M3702" t="s">
        <v>10741</v>
      </c>
      <c r="N3702">
        <v>0.94499999999999995</v>
      </c>
      <c r="O3702">
        <v>1</v>
      </c>
      <c r="P3702">
        <v>2748</v>
      </c>
      <c r="Q3702">
        <v>0</v>
      </c>
      <c r="R3702">
        <v>0</v>
      </c>
      <c r="S3702">
        <v>0</v>
      </c>
      <c r="T3702">
        <v>0</v>
      </c>
      <c r="U3702">
        <v>0.95</v>
      </c>
      <c r="V3702">
        <v>2596.86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3014283</v>
      </c>
      <c r="B3703">
        <v>1</v>
      </c>
      <c r="C3703" t="s">
        <v>75</v>
      </c>
      <c r="D3703" t="s">
        <v>102</v>
      </c>
      <c r="E3703" t="s">
        <v>221</v>
      </c>
      <c r="F3703" t="s">
        <v>4218</v>
      </c>
      <c r="G3703" t="s">
        <v>128</v>
      </c>
      <c r="H3703" t="s">
        <v>58</v>
      </c>
      <c r="I3703" t="s">
        <v>129</v>
      </c>
      <c r="J3703" t="s">
        <v>130</v>
      </c>
      <c r="K3703" t="s">
        <v>131</v>
      </c>
      <c r="L3703" t="s">
        <v>10742</v>
      </c>
      <c r="M3703" t="s">
        <v>10743</v>
      </c>
      <c r="N3703">
        <v>0.76700000000000002</v>
      </c>
      <c r="O3703">
        <v>95</v>
      </c>
      <c r="P3703">
        <v>403</v>
      </c>
      <c r="Q3703">
        <v>0</v>
      </c>
      <c r="R3703">
        <v>0</v>
      </c>
      <c r="S3703">
        <v>0</v>
      </c>
      <c r="T3703">
        <v>0</v>
      </c>
      <c r="U3703">
        <v>72.86</v>
      </c>
      <c r="V3703">
        <v>309.08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3016461</v>
      </c>
      <c r="B3704">
        <v>1</v>
      </c>
      <c r="C3704" t="s">
        <v>75</v>
      </c>
      <c r="D3704" t="s">
        <v>93</v>
      </c>
      <c r="E3704" t="s">
        <v>169</v>
      </c>
      <c r="F3704" t="s">
        <v>10744</v>
      </c>
      <c r="G3704" t="s">
        <v>270</v>
      </c>
      <c r="H3704" t="s">
        <v>61</v>
      </c>
      <c r="I3704" t="s">
        <v>129</v>
      </c>
      <c r="J3704" t="s">
        <v>130</v>
      </c>
      <c r="K3704" t="s">
        <v>131</v>
      </c>
      <c r="L3704" t="s">
        <v>10745</v>
      </c>
      <c r="M3704" t="s">
        <v>10746</v>
      </c>
      <c r="N3704">
        <v>1.1180000000000001</v>
      </c>
      <c r="O3704">
        <v>0</v>
      </c>
      <c r="P3704">
        <v>0</v>
      </c>
      <c r="Q3704">
        <v>0</v>
      </c>
      <c r="R3704">
        <v>361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403.61</v>
      </c>
      <c r="Y3704">
        <v>0</v>
      </c>
      <c r="Z3704">
        <v>0</v>
      </c>
    </row>
    <row r="3705" spans="1:26" x14ac:dyDescent="0.3">
      <c r="A3705">
        <v>3014641</v>
      </c>
      <c r="B3705">
        <v>1</v>
      </c>
      <c r="C3705" t="s">
        <v>75</v>
      </c>
      <c r="D3705" t="s">
        <v>96</v>
      </c>
      <c r="E3705" t="s">
        <v>221</v>
      </c>
      <c r="F3705" t="s">
        <v>10747</v>
      </c>
      <c r="G3705" t="s">
        <v>128</v>
      </c>
      <c r="H3705" t="s">
        <v>58</v>
      </c>
      <c r="I3705" t="s">
        <v>129</v>
      </c>
      <c r="J3705" t="s">
        <v>130</v>
      </c>
      <c r="K3705" t="s">
        <v>131</v>
      </c>
      <c r="L3705" t="s">
        <v>10748</v>
      </c>
      <c r="M3705" t="s">
        <v>10749</v>
      </c>
      <c r="N3705">
        <v>0.443</v>
      </c>
      <c r="O3705">
        <v>12</v>
      </c>
      <c r="P3705">
        <v>1197</v>
      </c>
      <c r="Q3705">
        <v>0</v>
      </c>
      <c r="R3705">
        <v>0</v>
      </c>
      <c r="S3705">
        <v>0</v>
      </c>
      <c r="T3705">
        <v>0</v>
      </c>
      <c r="U3705">
        <v>5.31</v>
      </c>
      <c r="V3705">
        <v>529.66999999999996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3020387</v>
      </c>
      <c r="B3706">
        <v>1</v>
      </c>
      <c r="C3706" t="s">
        <v>75</v>
      </c>
      <c r="D3706" t="s">
        <v>90</v>
      </c>
      <c r="E3706" t="s">
        <v>145</v>
      </c>
      <c r="F3706" t="s">
        <v>10750</v>
      </c>
      <c r="G3706" t="s">
        <v>256</v>
      </c>
      <c r="H3706" t="s">
        <v>61</v>
      </c>
      <c r="I3706" t="s">
        <v>129</v>
      </c>
      <c r="J3706" t="s">
        <v>130</v>
      </c>
      <c r="K3706" t="s">
        <v>131</v>
      </c>
      <c r="L3706" t="s">
        <v>10751</v>
      </c>
      <c r="M3706" t="s">
        <v>10752</v>
      </c>
      <c r="N3706">
        <v>6.4189999999999996</v>
      </c>
      <c r="O3706">
        <v>0</v>
      </c>
      <c r="P3706">
        <v>2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12.84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3012846</v>
      </c>
      <c r="B3707">
        <v>1</v>
      </c>
      <c r="C3707" t="s">
        <v>75</v>
      </c>
      <c r="D3707" t="s">
        <v>83</v>
      </c>
      <c r="E3707" t="s">
        <v>134</v>
      </c>
      <c r="F3707" t="s">
        <v>10753</v>
      </c>
      <c r="G3707" t="s">
        <v>136</v>
      </c>
      <c r="H3707" t="s">
        <v>58</v>
      </c>
      <c r="I3707" t="s">
        <v>129</v>
      </c>
      <c r="J3707" t="s">
        <v>130</v>
      </c>
      <c r="K3707" t="s">
        <v>137</v>
      </c>
      <c r="L3707" t="s">
        <v>10754</v>
      </c>
      <c r="M3707" t="s">
        <v>10755</v>
      </c>
      <c r="N3707">
        <v>8.548</v>
      </c>
      <c r="O3707">
        <v>0</v>
      </c>
      <c r="P3707">
        <v>0</v>
      </c>
      <c r="Q3707">
        <v>37</v>
      </c>
      <c r="R3707">
        <v>4294</v>
      </c>
      <c r="S3707">
        <v>22</v>
      </c>
      <c r="T3707">
        <v>488</v>
      </c>
      <c r="U3707">
        <v>0</v>
      </c>
      <c r="V3707">
        <v>0</v>
      </c>
      <c r="W3707">
        <v>316.29000000000002</v>
      </c>
      <c r="X3707">
        <v>36706.54</v>
      </c>
      <c r="Y3707">
        <v>188.06</v>
      </c>
      <c r="Z3707">
        <v>4171.59</v>
      </c>
    </row>
    <row r="3708" spans="1:26" x14ac:dyDescent="0.3">
      <c r="A3708">
        <v>3020404</v>
      </c>
      <c r="B3708">
        <v>1</v>
      </c>
      <c r="C3708" t="s">
        <v>75</v>
      </c>
      <c r="D3708" t="s">
        <v>95</v>
      </c>
      <c r="E3708" t="s">
        <v>153</v>
      </c>
      <c r="F3708" t="s">
        <v>10756</v>
      </c>
      <c r="G3708" t="s">
        <v>128</v>
      </c>
      <c r="H3708" t="s">
        <v>58</v>
      </c>
      <c r="I3708" t="s">
        <v>129</v>
      </c>
      <c r="J3708" t="s">
        <v>130</v>
      </c>
      <c r="K3708" t="s">
        <v>131</v>
      </c>
      <c r="L3708" t="s">
        <v>10757</v>
      </c>
      <c r="M3708" t="s">
        <v>10758</v>
      </c>
      <c r="N3708">
        <v>4.2290000000000001</v>
      </c>
      <c r="O3708">
        <v>0</v>
      </c>
      <c r="P3708">
        <v>7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29.6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3015405</v>
      </c>
      <c r="B3709">
        <v>1</v>
      </c>
      <c r="C3709" t="s">
        <v>75</v>
      </c>
      <c r="D3709" t="s">
        <v>89</v>
      </c>
      <c r="E3709" t="s">
        <v>140</v>
      </c>
      <c r="F3709" t="s">
        <v>8694</v>
      </c>
      <c r="G3709" t="s">
        <v>142</v>
      </c>
      <c r="H3709" t="s">
        <v>61</v>
      </c>
      <c r="I3709" t="s">
        <v>129</v>
      </c>
      <c r="J3709" t="s">
        <v>130</v>
      </c>
      <c r="K3709" t="s">
        <v>131</v>
      </c>
      <c r="L3709" t="s">
        <v>10759</v>
      </c>
      <c r="M3709" t="s">
        <v>10760</v>
      </c>
      <c r="N3709">
        <v>3.6880000000000002</v>
      </c>
      <c r="O3709">
        <v>0</v>
      </c>
      <c r="P3709">
        <v>54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199.17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3014321</v>
      </c>
      <c r="B3710">
        <v>1</v>
      </c>
      <c r="C3710" t="s">
        <v>106</v>
      </c>
      <c r="D3710" t="s">
        <v>117</v>
      </c>
      <c r="E3710" t="s">
        <v>169</v>
      </c>
      <c r="F3710" t="s">
        <v>455</v>
      </c>
      <c r="G3710" t="s">
        <v>161</v>
      </c>
      <c r="H3710" t="s">
        <v>61</v>
      </c>
      <c r="I3710" t="s">
        <v>129</v>
      </c>
      <c r="J3710" t="s">
        <v>130</v>
      </c>
      <c r="K3710" t="s">
        <v>131</v>
      </c>
      <c r="L3710" t="s">
        <v>10761</v>
      </c>
      <c r="M3710" t="s">
        <v>10762</v>
      </c>
      <c r="N3710">
        <v>1.3069999999999999</v>
      </c>
      <c r="O3710">
        <v>0</v>
      </c>
      <c r="P3710">
        <v>205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267.98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3018630</v>
      </c>
      <c r="B3711">
        <v>1</v>
      </c>
      <c r="C3711" t="s">
        <v>75</v>
      </c>
      <c r="D3711" t="s">
        <v>99</v>
      </c>
      <c r="E3711" t="s">
        <v>221</v>
      </c>
      <c r="F3711" t="s">
        <v>9050</v>
      </c>
      <c r="G3711" t="s">
        <v>128</v>
      </c>
      <c r="H3711" t="s">
        <v>58</v>
      </c>
      <c r="I3711" t="s">
        <v>129</v>
      </c>
      <c r="J3711" t="s">
        <v>130</v>
      </c>
      <c r="K3711" t="s">
        <v>131</v>
      </c>
      <c r="L3711" t="s">
        <v>10763</v>
      </c>
      <c r="M3711" t="s">
        <v>10764</v>
      </c>
      <c r="N3711">
        <v>0.91700000000000004</v>
      </c>
      <c r="O3711">
        <v>56</v>
      </c>
      <c r="P3711">
        <v>264</v>
      </c>
      <c r="Q3711">
        <v>0</v>
      </c>
      <c r="R3711">
        <v>0</v>
      </c>
      <c r="S3711">
        <v>0</v>
      </c>
      <c r="T3711">
        <v>0</v>
      </c>
      <c r="U3711">
        <v>51.33</v>
      </c>
      <c r="V3711">
        <v>242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3019158</v>
      </c>
      <c r="B3712">
        <v>1</v>
      </c>
      <c r="C3712" t="s">
        <v>75</v>
      </c>
      <c r="D3712" t="s">
        <v>97</v>
      </c>
      <c r="E3712" t="s">
        <v>164</v>
      </c>
      <c r="F3712" t="s">
        <v>10765</v>
      </c>
      <c r="G3712" t="s">
        <v>452</v>
      </c>
      <c r="H3712" t="s">
        <v>61</v>
      </c>
      <c r="I3712" t="s">
        <v>129</v>
      </c>
      <c r="J3712" t="s">
        <v>130</v>
      </c>
      <c r="K3712" t="s">
        <v>131</v>
      </c>
      <c r="L3712" t="s">
        <v>10766</v>
      </c>
      <c r="M3712" t="s">
        <v>10767</v>
      </c>
      <c r="N3712">
        <v>8.8650000000000002</v>
      </c>
      <c r="O3712">
        <v>0</v>
      </c>
      <c r="P3712">
        <v>9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79.78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3019142</v>
      </c>
      <c r="B3713">
        <v>1</v>
      </c>
      <c r="C3713" t="s">
        <v>75</v>
      </c>
      <c r="D3713" t="s">
        <v>104</v>
      </c>
      <c r="E3713" t="s">
        <v>153</v>
      </c>
      <c r="F3713" t="s">
        <v>10768</v>
      </c>
      <c r="G3713" t="s">
        <v>128</v>
      </c>
      <c r="H3713" t="s">
        <v>58</v>
      </c>
      <c r="I3713" t="s">
        <v>129</v>
      </c>
      <c r="J3713" t="s">
        <v>130</v>
      </c>
      <c r="K3713" t="s">
        <v>131</v>
      </c>
      <c r="L3713" t="s">
        <v>10769</v>
      </c>
      <c r="M3713" t="s">
        <v>10770</v>
      </c>
      <c r="N3713">
        <v>0.30499999999999999</v>
      </c>
      <c r="O3713">
        <v>1</v>
      </c>
      <c r="P3713">
        <v>2710</v>
      </c>
      <c r="Q3713">
        <v>0</v>
      </c>
      <c r="R3713">
        <v>0</v>
      </c>
      <c r="S3713">
        <v>0</v>
      </c>
      <c r="T3713">
        <v>0</v>
      </c>
      <c r="U3713">
        <v>0.3</v>
      </c>
      <c r="V3713">
        <v>825.54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3011228</v>
      </c>
      <c r="B3714">
        <v>1</v>
      </c>
      <c r="C3714" t="s">
        <v>75</v>
      </c>
      <c r="D3714" t="s">
        <v>79</v>
      </c>
      <c r="E3714" t="s">
        <v>221</v>
      </c>
      <c r="F3714" t="s">
        <v>10771</v>
      </c>
      <c r="G3714" t="s">
        <v>136</v>
      </c>
      <c r="H3714" t="s">
        <v>58</v>
      </c>
      <c r="I3714" t="s">
        <v>129</v>
      </c>
      <c r="J3714" t="s">
        <v>130</v>
      </c>
      <c r="K3714" t="s">
        <v>137</v>
      </c>
      <c r="L3714" t="s">
        <v>10772</v>
      </c>
      <c r="M3714" t="s">
        <v>10773</v>
      </c>
      <c r="N3714">
        <v>1.482</v>
      </c>
      <c r="O3714">
        <v>3</v>
      </c>
      <c r="P3714">
        <v>4081</v>
      </c>
      <c r="Q3714">
        <v>0</v>
      </c>
      <c r="R3714">
        <v>0</v>
      </c>
      <c r="S3714">
        <v>0</v>
      </c>
      <c r="T3714">
        <v>0</v>
      </c>
      <c r="U3714">
        <v>4.45</v>
      </c>
      <c r="V3714">
        <v>6047.82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3013248</v>
      </c>
      <c r="B3715">
        <v>1</v>
      </c>
      <c r="C3715" t="s">
        <v>75</v>
      </c>
      <c r="D3715" t="s">
        <v>91</v>
      </c>
      <c r="E3715" t="s">
        <v>145</v>
      </c>
      <c r="F3715" t="s">
        <v>10774</v>
      </c>
      <c r="G3715" t="s">
        <v>206</v>
      </c>
      <c r="H3715" t="s">
        <v>61</v>
      </c>
      <c r="I3715" t="s">
        <v>129</v>
      </c>
      <c r="J3715" t="s">
        <v>130</v>
      </c>
      <c r="K3715" t="s">
        <v>131</v>
      </c>
      <c r="L3715" t="s">
        <v>10775</v>
      </c>
      <c r="M3715" t="s">
        <v>10776</v>
      </c>
      <c r="N3715">
        <v>3.0920000000000001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3.09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3019735</v>
      </c>
      <c r="B3716">
        <v>1</v>
      </c>
      <c r="C3716" t="s">
        <v>106</v>
      </c>
      <c r="D3716" t="s">
        <v>116</v>
      </c>
      <c r="E3716" t="s">
        <v>145</v>
      </c>
      <c r="F3716" t="s">
        <v>10777</v>
      </c>
      <c r="G3716" t="s">
        <v>147</v>
      </c>
      <c r="H3716" t="s">
        <v>61</v>
      </c>
      <c r="I3716" t="s">
        <v>129</v>
      </c>
      <c r="J3716" t="s">
        <v>130</v>
      </c>
      <c r="K3716" t="s">
        <v>131</v>
      </c>
      <c r="L3716" t="s">
        <v>10778</v>
      </c>
      <c r="M3716" t="s">
        <v>10779</v>
      </c>
      <c r="N3716">
        <v>1.94</v>
      </c>
      <c r="O3716">
        <v>0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1.94</v>
      </c>
      <c r="Y3716">
        <v>0</v>
      </c>
      <c r="Z3716">
        <v>0</v>
      </c>
    </row>
    <row r="3717" spans="1:26" x14ac:dyDescent="0.3">
      <c r="A3717">
        <v>3015472</v>
      </c>
      <c r="B3717">
        <v>1</v>
      </c>
      <c r="C3717" t="s">
        <v>75</v>
      </c>
      <c r="D3717" t="s">
        <v>99</v>
      </c>
      <c r="E3717" t="s">
        <v>145</v>
      </c>
      <c r="F3717" t="s">
        <v>10780</v>
      </c>
      <c r="G3717" t="s">
        <v>147</v>
      </c>
      <c r="H3717" t="s">
        <v>61</v>
      </c>
      <c r="I3717" t="s">
        <v>129</v>
      </c>
      <c r="J3717" t="s">
        <v>130</v>
      </c>
      <c r="K3717" t="s">
        <v>131</v>
      </c>
      <c r="L3717" t="s">
        <v>10781</v>
      </c>
      <c r="M3717" t="s">
        <v>10782</v>
      </c>
      <c r="N3717">
        <v>1.7749999999999999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1.78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3013279</v>
      </c>
      <c r="B3718">
        <v>1</v>
      </c>
      <c r="C3718" t="s">
        <v>75</v>
      </c>
      <c r="D3718" t="s">
        <v>104</v>
      </c>
      <c r="E3718" t="s">
        <v>140</v>
      </c>
      <c r="F3718" t="s">
        <v>10783</v>
      </c>
      <c r="G3718" t="s">
        <v>192</v>
      </c>
      <c r="H3718" t="s">
        <v>61</v>
      </c>
      <c r="I3718" t="s">
        <v>129</v>
      </c>
      <c r="J3718" t="s">
        <v>130</v>
      </c>
      <c r="K3718" t="s">
        <v>137</v>
      </c>
      <c r="L3718" t="s">
        <v>10784</v>
      </c>
      <c r="M3718" t="s">
        <v>10785</v>
      </c>
      <c r="N3718">
        <v>6.9630000000000001</v>
      </c>
      <c r="O3718">
        <v>0</v>
      </c>
      <c r="P3718">
        <v>15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104.45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3013431</v>
      </c>
      <c r="B3719">
        <v>1</v>
      </c>
      <c r="C3719" t="s">
        <v>75</v>
      </c>
      <c r="D3719" t="s">
        <v>96</v>
      </c>
      <c r="E3719" t="s">
        <v>140</v>
      </c>
      <c r="F3719" t="s">
        <v>10786</v>
      </c>
      <c r="G3719" t="s">
        <v>142</v>
      </c>
      <c r="H3719" t="s">
        <v>61</v>
      </c>
      <c r="I3719" t="s">
        <v>129</v>
      </c>
      <c r="J3719" t="s">
        <v>130</v>
      </c>
      <c r="K3719" t="s">
        <v>131</v>
      </c>
      <c r="L3719" t="s">
        <v>10787</v>
      </c>
      <c r="M3719" t="s">
        <v>10788</v>
      </c>
      <c r="N3719">
        <v>2.2839999999999998</v>
      </c>
      <c r="O3719">
        <v>0</v>
      </c>
      <c r="P3719">
        <v>51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116.5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3014573</v>
      </c>
      <c r="B3720">
        <v>1</v>
      </c>
      <c r="C3720" t="s">
        <v>75</v>
      </c>
      <c r="D3720" t="s">
        <v>97</v>
      </c>
      <c r="E3720" t="s">
        <v>145</v>
      </c>
      <c r="F3720" t="s">
        <v>10789</v>
      </c>
      <c r="G3720" t="s">
        <v>206</v>
      </c>
      <c r="H3720" t="s">
        <v>61</v>
      </c>
      <c r="I3720" t="s">
        <v>129</v>
      </c>
      <c r="J3720" t="s">
        <v>130</v>
      </c>
      <c r="K3720" t="s">
        <v>131</v>
      </c>
      <c r="L3720" t="s">
        <v>10790</v>
      </c>
      <c r="M3720" t="s">
        <v>10791</v>
      </c>
      <c r="N3720">
        <v>2.1</v>
      </c>
      <c r="O3720">
        <v>0</v>
      </c>
      <c r="P3720">
        <v>2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4.2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3016222</v>
      </c>
      <c r="B3721">
        <v>1</v>
      </c>
      <c r="C3721" t="s">
        <v>75</v>
      </c>
      <c r="D3721" t="s">
        <v>97</v>
      </c>
      <c r="E3721" t="s">
        <v>140</v>
      </c>
      <c r="F3721" t="s">
        <v>10792</v>
      </c>
      <c r="G3721" t="s">
        <v>161</v>
      </c>
      <c r="H3721" t="s">
        <v>61</v>
      </c>
      <c r="I3721" t="s">
        <v>129</v>
      </c>
      <c r="J3721" t="s">
        <v>130</v>
      </c>
      <c r="K3721" t="s">
        <v>131</v>
      </c>
      <c r="L3721" t="s">
        <v>10793</v>
      </c>
      <c r="M3721" t="s">
        <v>10794</v>
      </c>
      <c r="N3721">
        <v>5.5259999999999998</v>
      </c>
      <c r="O3721">
        <v>0</v>
      </c>
      <c r="P3721">
        <v>137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757.07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3014646</v>
      </c>
      <c r="B3722">
        <v>1</v>
      </c>
      <c r="C3722" t="s">
        <v>75</v>
      </c>
      <c r="D3722" t="s">
        <v>97</v>
      </c>
      <c r="E3722" t="s">
        <v>140</v>
      </c>
      <c r="F3722" t="s">
        <v>10795</v>
      </c>
      <c r="G3722" t="s">
        <v>142</v>
      </c>
      <c r="H3722" t="s">
        <v>61</v>
      </c>
      <c r="I3722" t="s">
        <v>129</v>
      </c>
      <c r="J3722" t="s">
        <v>130</v>
      </c>
      <c r="K3722" t="s">
        <v>131</v>
      </c>
      <c r="L3722" t="s">
        <v>10796</v>
      </c>
      <c r="M3722" t="s">
        <v>10797</v>
      </c>
      <c r="N3722">
        <v>1.304</v>
      </c>
      <c r="O3722">
        <v>0</v>
      </c>
      <c r="P3722">
        <v>118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153.82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3015541</v>
      </c>
      <c r="B3723">
        <v>1</v>
      </c>
      <c r="C3723" t="s">
        <v>75</v>
      </c>
      <c r="D3723" t="s">
        <v>89</v>
      </c>
      <c r="E3723" t="s">
        <v>169</v>
      </c>
      <c r="F3723" t="s">
        <v>10798</v>
      </c>
      <c r="G3723" t="s">
        <v>161</v>
      </c>
      <c r="H3723" t="s">
        <v>61</v>
      </c>
      <c r="I3723" t="s">
        <v>129</v>
      </c>
      <c r="J3723" t="s">
        <v>130</v>
      </c>
      <c r="K3723" t="s">
        <v>131</v>
      </c>
      <c r="L3723" t="s">
        <v>10799</v>
      </c>
      <c r="M3723" t="s">
        <v>10800</v>
      </c>
      <c r="N3723">
        <v>0.93700000000000006</v>
      </c>
      <c r="O3723">
        <v>0</v>
      </c>
      <c r="P3723">
        <v>939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879.5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3010533</v>
      </c>
      <c r="B3724">
        <v>1</v>
      </c>
      <c r="C3724" t="s">
        <v>75</v>
      </c>
      <c r="D3724" t="s">
        <v>90</v>
      </c>
      <c r="E3724" t="s">
        <v>140</v>
      </c>
      <c r="F3724" t="s">
        <v>10801</v>
      </c>
      <c r="G3724" t="s">
        <v>854</v>
      </c>
      <c r="H3724" t="s">
        <v>61</v>
      </c>
      <c r="I3724" t="s">
        <v>129</v>
      </c>
      <c r="J3724" t="s">
        <v>130</v>
      </c>
      <c r="K3724" t="s">
        <v>131</v>
      </c>
      <c r="L3724" t="s">
        <v>10802</v>
      </c>
      <c r="M3724" t="s">
        <v>10803</v>
      </c>
      <c r="N3724">
        <v>2.5569999999999999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40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102.3</v>
      </c>
    </row>
    <row r="3725" spans="1:26" x14ac:dyDescent="0.3">
      <c r="A3725">
        <v>3010858</v>
      </c>
      <c r="B3725">
        <v>1</v>
      </c>
      <c r="C3725" t="s">
        <v>106</v>
      </c>
      <c r="D3725" t="s">
        <v>118</v>
      </c>
      <c r="E3725" t="s">
        <v>140</v>
      </c>
      <c r="F3725" t="s">
        <v>10804</v>
      </c>
      <c r="G3725" t="s">
        <v>142</v>
      </c>
      <c r="H3725" t="s">
        <v>61</v>
      </c>
      <c r="I3725" t="s">
        <v>129</v>
      </c>
      <c r="J3725" t="s">
        <v>130</v>
      </c>
      <c r="K3725" t="s">
        <v>131</v>
      </c>
      <c r="L3725" t="s">
        <v>10805</v>
      </c>
      <c r="M3725" t="s">
        <v>10806</v>
      </c>
      <c r="N3725">
        <v>0.55800000000000005</v>
      </c>
      <c r="O3725">
        <v>0</v>
      </c>
      <c r="P3725">
        <v>0</v>
      </c>
      <c r="Q3725">
        <v>0</v>
      </c>
      <c r="R3725">
        <v>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2.23</v>
      </c>
      <c r="Y3725">
        <v>0</v>
      </c>
      <c r="Z3725">
        <v>0</v>
      </c>
    </row>
    <row r="3726" spans="1:26" x14ac:dyDescent="0.3">
      <c r="A3726">
        <v>3011472</v>
      </c>
      <c r="B3726">
        <v>1</v>
      </c>
      <c r="C3726" t="s">
        <v>75</v>
      </c>
      <c r="D3726" t="s">
        <v>97</v>
      </c>
      <c r="E3726" t="s">
        <v>221</v>
      </c>
      <c r="F3726" t="s">
        <v>4614</v>
      </c>
      <c r="G3726" t="s">
        <v>192</v>
      </c>
      <c r="H3726" t="s">
        <v>58</v>
      </c>
      <c r="I3726" t="s">
        <v>129</v>
      </c>
      <c r="J3726" t="s">
        <v>130</v>
      </c>
      <c r="K3726" t="s">
        <v>137</v>
      </c>
      <c r="L3726" t="s">
        <v>10807</v>
      </c>
      <c r="M3726" t="s">
        <v>10808</v>
      </c>
      <c r="N3726">
        <v>5.7590000000000003</v>
      </c>
      <c r="O3726">
        <v>9</v>
      </c>
      <c r="P3726">
        <v>453</v>
      </c>
      <c r="Q3726">
        <v>0</v>
      </c>
      <c r="R3726">
        <v>0</v>
      </c>
      <c r="S3726">
        <v>0</v>
      </c>
      <c r="T3726">
        <v>0</v>
      </c>
      <c r="U3726">
        <v>51.83</v>
      </c>
      <c r="V3726">
        <v>2608.65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3014675</v>
      </c>
      <c r="B3727">
        <v>1</v>
      </c>
      <c r="C3727" t="s">
        <v>75</v>
      </c>
      <c r="D3727" t="s">
        <v>88</v>
      </c>
      <c r="E3727" t="s">
        <v>221</v>
      </c>
      <c r="F3727" t="s">
        <v>2938</v>
      </c>
      <c r="G3727" t="s">
        <v>128</v>
      </c>
      <c r="H3727" t="s">
        <v>58</v>
      </c>
      <c r="I3727" t="s">
        <v>1703</v>
      </c>
      <c r="J3727" t="s">
        <v>130</v>
      </c>
      <c r="K3727" t="s">
        <v>131</v>
      </c>
      <c r="L3727" t="s">
        <v>10809</v>
      </c>
      <c r="M3727" t="s">
        <v>10810</v>
      </c>
      <c r="N3727">
        <v>2.1999999999999999E-2</v>
      </c>
      <c r="O3727">
        <v>4</v>
      </c>
      <c r="P3727">
        <v>789</v>
      </c>
      <c r="Q3727">
        <v>0</v>
      </c>
      <c r="R3727">
        <v>0</v>
      </c>
      <c r="S3727">
        <v>0</v>
      </c>
      <c r="T3727">
        <v>0</v>
      </c>
      <c r="U3727">
        <v>0.09</v>
      </c>
      <c r="V3727">
        <v>17.53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3014719</v>
      </c>
      <c r="B3728">
        <v>1</v>
      </c>
      <c r="C3728" t="s">
        <v>75</v>
      </c>
      <c r="D3728" t="s">
        <v>95</v>
      </c>
      <c r="E3728" t="s">
        <v>164</v>
      </c>
      <c r="F3728" t="s">
        <v>9627</v>
      </c>
      <c r="G3728" t="s">
        <v>142</v>
      </c>
      <c r="H3728" t="s">
        <v>61</v>
      </c>
      <c r="I3728" t="s">
        <v>129</v>
      </c>
      <c r="J3728" t="s">
        <v>130</v>
      </c>
      <c r="K3728" t="s">
        <v>131</v>
      </c>
      <c r="L3728" t="s">
        <v>10811</v>
      </c>
      <c r="M3728" t="s">
        <v>10812</v>
      </c>
      <c r="N3728">
        <v>1.74</v>
      </c>
      <c r="O3728">
        <v>0</v>
      </c>
      <c r="P3728">
        <v>88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153.13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3014840</v>
      </c>
      <c r="B3729">
        <v>1</v>
      </c>
      <c r="C3729" t="s">
        <v>75</v>
      </c>
      <c r="D3729" t="s">
        <v>96</v>
      </c>
      <c r="E3729" t="s">
        <v>140</v>
      </c>
      <c r="F3729" t="s">
        <v>10813</v>
      </c>
      <c r="G3729" t="s">
        <v>142</v>
      </c>
      <c r="H3729" t="s">
        <v>61</v>
      </c>
      <c r="I3729" t="s">
        <v>129</v>
      </c>
      <c r="J3729" t="s">
        <v>130</v>
      </c>
      <c r="K3729" t="s">
        <v>131</v>
      </c>
      <c r="L3729" t="s">
        <v>10814</v>
      </c>
      <c r="M3729" t="s">
        <v>10815</v>
      </c>
      <c r="N3729">
        <v>2.3029999999999999</v>
      </c>
      <c r="O3729">
        <v>0</v>
      </c>
      <c r="P3729">
        <v>42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96.71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3014688</v>
      </c>
      <c r="B3730">
        <v>1</v>
      </c>
      <c r="C3730" t="s">
        <v>75</v>
      </c>
      <c r="D3730" t="s">
        <v>88</v>
      </c>
      <c r="E3730" t="s">
        <v>164</v>
      </c>
      <c r="F3730" t="s">
        <v>10478</v>
      </c>
      <c r="G3730" t="s">
        <v>452</v>
      </c>
      <c r="H3730" t="s">
        <v>61</v>
      </c>
      <c r="I3730" t="s">
        <v>129</v>
      </c>
      <c r="J3730" t="s">
        <v>130</v>
      </c>
      <c r="K3730" t="s">
        <v>131</v>
      </c>
      <c r="L3730" t="s">
        <v>10816</v>
      </c>
      <c r="M3730" t="s">
        <v>10817</v>
      </c>
      <c r="N3730">
        <v>1.0489999999999999</v>
      </c>
      <c r="O3730">
        <v>0</v>
      </c>
      <c r="P3730">
        <v>26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27.28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3019159</v>
      </c>
      <c r="B3731">
        <v>1</v>
      </c>
      <c r="C3731" t="s">
        <v>75</v>
      </c>
      <c r="D3731" t="s">
        <v>83</v>
      </c>
      <c r="E3731" t="s">
        <v>145</v>
      </c>
      <c r="F3731" t="s">
        <v>6709</v>
      </c>
      <c r="G3731" t="s">
        <v>206</v>
      </c>
      <c r="H3731" t="s">
        <v>61</v>
      </c>
      <c r="I3731" t="s">
        <v>129</v>
      </c>
      <c r="J3731" t="s">
        <v>130</v>
      </c>
      <c r="K3731" t="s">
        <v>131</v>
      </c>
      <c r="L3731" t="s">
        <v>10818</v>
      </c>
      <c r="M3731" t="s">
        <v>10819</v>
      </c>
      <c r="N3731">
        <v>7.8780000000000001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1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7.88</v>
      </c>
    </row>
    <row r="3732" spans="1:26" x14ac:dyDescent="0.3">
      <c r="A3732">
        <v>3002528</v>
      </c>
      <c r="B3732">
        <v>1</v>
      </c>
      <c r="C3732" t="s">
        <v>75</v>
      </c>
      <c r="D3732" t="s">
        <v>103</v>
      </c>
      <c r="E3732" t="s">
        <v>140</v>
      </c>
      <c r="F3732" t="s">
        <v>10820</v>
      </c>
      <c r="G3732" t="s">
        <v>142</v>
      </c>
      <c r="H3732" t="s">
        <v>61</v>
      </c>
      <c r="I3732" t="s">
        <v>129</v>
      </c>
      <c r="J3732" t="s">
        <v>130</v>
      </c>
      <c r="K3732" t="s">
        <v>131</v>
      </c>
      <c r="L3732" t="s">
        <v>10821</v>
      </c>
      <c r="M3732" t="s">
        <v>10822</v>
      </c>
      <c r="N3732">
        <v>2.9249999999999998</v>
      </c>
      <c r="O3732">
        <v>0</v>
      </c>
      <c r="P3732">
        <v>20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58.5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3015630</v>
      </c>
      <c r="B3733">
        <v>1</v>
      </c>
      <c r="C3733" t="s">
        <v>75</v>
      </c>
      <c r="D3733" t="s">
        <v>91</v>
      </c>
      <c r="E3733" t="s">
        <v>153</v>
      </c>
      <c r="F3733" t="s">
        <v>10823</v>
      </c>
      <c r="G3733" t="s">
        <v>161</v>
      </c>
      <c r="H3733" t="s">
        <v>58</v>
      </c>
      <c r="I3733" t="s">
        <v>129</v>
      </c>
      <c r="J3733" t="s">
        <v>130</v>
      </c>
      <c r="K3733" t="s">
        <v>131</v>
      </c>
      <c r="L3733" t="s">
        <v>10824</v>
      </c>
      <c r="M3733" t="s">
        <v>10825</v>
      </c>
      <c r="N3733">
        <v>0.73499999999999999</v>
      </c>
      <c r="O3733">
        <v>0</v>
      </c>
      <c r="P3733">
        <v>476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350.01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3020336</v>
      </c>
      <c r="B3734">
        <v>1</v>
      </c>
      <c r="C3734" t="s">
        <v>75</v>
      </c>
      <c r="D3734" t="s">
        <v>82</v>
      </c>
      <c r="E3734" t="s">
        <v>140</v>
      </c>
      <c r="F3734" t="s">
        <v>10826</v>
      </c>
      <c r="G3734" t="s">
        <v>142</v>
      </c>
      <c r="H3734" t="s">
        <v>61</v>
      </c>
      <c r="I3734" t="s">
        <v>129</v>
      </c>
      <c r="J3734" t="s">
        <v>130</v>
      </c>
      <c r="K3734" t="s">
        <v>131</v>
      </c>
      <c r="L3734" t="s">
        <v>10827</v>
      </c>
      <c r="M3734" t="s">
        <v>10828</v>
      </c>
      <c r="N3734">
        <v>2.1619999999999999</v>
      </c>
      <c r="O3734">
        <v>0</v>
      </c>
      <c r="P3734">
        <v>124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268.08999999999997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3019614</v>
      </c>
      <c r="B3735">
        <v>1</v>
      </c>
      <c r="C3735" t="s">
        <v>75</v>
      </c>
      <c r="D3735" t="s">
        <v>95</v>
      </c>
      <c r="E3735" t="s">
        <v>164</v>
      </c>
      <c r="F3735" t="s">
        <v>10829</v>
      </c>
      <c r="G3735" t="s">
        <v>185</v>
      </c>
      <c r="H3735" t="s">
        <v>61</v>
      </c>
      <c r="I3735" t="s">
        <v>129</v>
      </c>
      <c r="J3735" t="s">
        <v>130</v>
      </c>
      <c r="K3735" t="s">
        <v>131</v>
      </c>
      <c r="L3735" t="s">
        <v>10830</v>
      </c>
      <c r="M3735" t="s">
        <v>10831</v>
      </c>
      <c r="N3735">
        <v>1.774</v>
      </c>
      <c r="O3735">
        <v>0</v>
      </c>
      <c r="P3735">
        <v>31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55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3014664</v>
      </c>
      <c r="B3736">
        <v>1</v>
      </c>
      <c r="C3736" t="s">
        <v>75</v>
      </c>
      <c r="D3736" t="s">
        <v>95</v>
      </c>
      <c r="E3736" t="s">
        <v>140</v>
      </c>
      <c r="F3736" t="s">
        <v>10832</v>
      </c>
      <c r="G3736" t="s">
        <v>142</v>
      </c>
      <c r="H3736" t="s">
        <v>61</v>
      </c>
      <c r="I3736" t="s">
        <v>129</v>
      </c>
      <c r="J3736" t="s">
        <v>130</v>
      </c>
      <c r="K3736" t="s">
        <v>131</v>
      </c>
      <c r="L3736" t="s">
        <v>10833</v>
      </c>
      <c r="M3736" t="s">
        <v>10834</v>
      </c>
      <c r="N3736">
        <v>0.879</v>
      </c>
      <c r="O3736">
        <v>0</v>
      </c>
      <c r="P3736">
        <v>300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263.64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3015595</v>
      </c>
      <c r="B3737">
        <v>1</v>
      </c>
      <c r="C3737" t="s">
        <v>75</v>
      </c>
      <c r="D3737" t="s">
        <v>86</v>
      </c>
      <c r="E3737" t="s">
        <v>126</v>
      </c>
      <c r="F3737" t="s">
        <v>10835</v>
      </c>
      <c r="G3737" t="s">
        <v>128</v>
      </c>
      <c r="H3737" t="s">
        <v>58</v>
      </c>
      <c r="I3737" t="s">
        <v>129</v>
      </c>
      <c r="J3737" t="s">
        <v>130</v>
      </c>
      <c r="K3737" t="s">
        <v>131</v>
      </c>
      <c r="L3737" t="s">
        <v>10836</v>
      </c>
      <c r="M3737" t="s">
        <v>10837</v>
      </c>
      <c r="N3737">
        <v>0.99099999999999999</v>
      </c>
      <c r="O3737">
        <v>67</v>
      </c>
      <c r="P3737">
        <v>5156</v>
      </c>
      <c r="Q3737">
        <v>0</v>
      </c>
      <c r="R3737">
        <v>0</v>
      </c>
      <c r="S3737">
        <v>0</v>
      </c>
      <c r="T3737">
        <v>0</v>
      </c>
      <c r="U3737">
        <v>66.42</v>
      </c>
      <c r="V3737">
        <v>5111.4799999999996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3014717</v>
      </c>
      <c r="B3738">
        <v>1</v>
      </c>
      <c r="C3738" t="s">
        <v>106</v>
      </c>
      <c r="D3738" t="s">
        <v>121</v>
      </c>
      <c r="E3738" t="s">
        <v>153</v>
      </c>
      <c r="F3738" t="s">
        <v>10838</v>
      </c>
      <c r="G3738" t="s">
        <v>374</v>
      </c>
      <c r="H3738" t="s">
        <v>58</v>
      </c>
      <c r="I3738" t="s">
        <v>129</v>
      </c>
      <c r="J3738" t="s">
        <v>130</v>
      </c>
      <c r="K3738" t="s">
        <v>131</v>
      </c>
      <c r="L3738" t="s">
        <v>10839</v>
      </c>
      <c r="M3738" t="s">
        <v>10613</v>
      </c>
      <c r="N3738">
        <v>0.71099999999999997</v>
      </c>
      <c r="O3738">
        <v>0</v>
      </c>
      <c r="P3738">
        <v>228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162.04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3015573</v>
      </c>
      <c r="B3739">
        <v>1</v>
      </c>
      <c r="C3739" t="s">
        <v>75</v>
      </c>
      <c r="D3739" t="s">
        <v>85</v>
      </c>
      <c r="E3739" t="s">
        <v>145</v>
      </c>
      <c r="F3739" t="s">
        <v>10840</v>
      </c>
      <c r="G3739" t="s">
        <v>206</v>
      </c>
      <c r="H3739" t="s">
        <v>61</v>
      </c>
      <c r="I3739" t="s">
        <v>129</v>
      </c>
      <c r="J3739" t="s">
        <v>130</v>
      </c>
      <c r="K3739" t="s">
        <v>131</v>
      </c>
      <c r="L3739" t="s">
        <v>10841</v>
      </c>
      <c r="M3739" t="s">
        <v>10842</v>
      </c>
      <c r="N3739">
        <v>3.7250000000000001</v>
      </c>
      <c r="O3739">
        <v>0</v>
      </c>
      <c r="P3739">
        <v>0</v>
      </c>
      <c r="Q3739">
        <v>0</v>
      </c>
      <c r="R3739">
        <v>2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7.45</v>
      </c>
      <c r="Y3739">
        <v>0</v>
      </c>
      <c r="Z3739">
        <v>0</v>
      </c>
    </row>
    <row r="3740" spans="1:26" x14ac:dyDescent="0.3">
      <c r="A3740">
        <v>3014655</v>
      </c>
      <c r="B3740">
        <v>1</v>
      </c>
      <c r="C3740" t="s">
        <v>106</v>
      </c>
      <c r="D3740" t="s">
        <v>115</v>
      </c>
      <c r="E3740" t="s">
        <v>153</v>
      </c>
      <c r="F3740" t="s">
        <v>10843</v>
      </c>
      <c r="G3740" t="s">
        <v>196</v>
      </c>
      <c r="H3740" t="s">
        <v>58</v>
      </c>
      <c r="I3740" t="s">
        <v>129</v>
      </c>
      <c r="J3740" t="s">
        <v>130</v>
      </c>
      <c r="K3740" t="s">
        <v>131</v>
      </c>
      <c r="L3740" t="s">
        <v>10844</v>
      </c>
      <c r="M3740" t="s">
        <v>10845</v>
      </c>
      <c r="N3740">
        <v>3.222</v>
      </c>
      <c r="O3740">
        <v>0</v>
      </c>
      <c r="P3740">
        <v>0</v>
      </c>
      <c r="Q3740">
        <v>0</v>
      </c>
      <c r="R3740">
        <v>0</v>
      </c>
      <c r="S3740">
        <v>7</v>
      </c>
      <c r="T3740">
        <v>10</v>
      </c>
      <c r="U3740">
        <v>0</v>
      </c>
      <c r="V3740">
        <v>0</v>
      </c>
      <c r="W3740">
        <v>0</v>
      </c>
      <c r="X3740">
        <v>0</v>
      </c>
      <c r="Y3740">
        <v>22.56</v>
      </c>
      <c r="Z3740">
        <v>32.22</v>
      </c>
    </row>
    <row r="3741" spans="1:26" x14ac:dyDescent="0.3">
      <c r="A3741">
        <v>3019840</v>
      </c>
      <c r="B3741">
        <v>1</v>
      </c>
      <c r="C3741" t="s">
        <v>106</v>
      </c>
      <c r="D3741" t="s">
        <v>122</v>
      </c>
      <c r="E3741" t="s">
        <v>169</v>
      </c>
      <c r="F3741" t="s">
        <v>10846</v>
      </c>
      <c r="G3741" t="s">
        <v>161</v>
      </c>
      <c r="H3741" t="s">
        <v>61</v>
      </c>
      <c r="I3741" t="s">
        <v>129</v>
      </c>
      <c r="J3741" t="s">
        <v>130</v>
      </c>
      <c r="K3741" t="s">
        <v>131</v>
      </c>
      <c r="L3741" t="s">
        <v>10847</v>
      </c>
      <c r="M3741" t="s">
        <v>10848</v>
      </c>
      <c r="N3741">
        <v>0.88200000000000001</v>
      </c>
      <c r="O3741">
        <v>0</v>
      </c>
      <c r="P3741">
        <v>152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134.1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3017351</v>
      </c>
      <c r="B3742">
        <v>1</v>
      </c>
      <c r="C3742" t="s">
        <v>75</v>
      </c>
      <c r="D3742" t="s">
        <v>102</v>
      </c>
      <c r="E3742" t="s">
        <v>126</v>
      </c>
      <c r="F3742" t="s">
        <v>10849</v>
      </c>
      <c r="G3742" t="s">
        <v>128</v>
      </c>
      <c r="H3742" t="s">
        <v>58</v>
      </c>
      <c r="I3742" t="s">
        <v>129</v>
      </c>
      <c r="J3742" t="s">
        <v>130</v>
      </c>
      <c r="K3742" t="s">
        <v>131</v>
      </c>
      <c r="L3742" t="s">
        <v>10850</v>
      </c>
      <c r="M3742" t="s">
        <v>10851</v>
      </c>
      <c r="N3742">
        <v>0.91600000000000004</v>
      </c>
      <c r="O3742">
        <v>0</v>
      </c>
      <c r="P3742">
        <v>0</v>
      </c>
      <c r="Q3742">
        <v>0</v>
      </c>
      <c r="R3742">
        <v>0</v>
      </c>
      <c r="S3742">
        <v>8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7.33</v>
      </c>
      <c r="Z3742">
        <v>0</v>
      </c>
    </row>
    <row r="3743" spans="1:26" x14ac:dyDescent="0.3">
      <c r="A3743">
        <v>3015620</v>
      </c>
      <c r="B3743">
        <v>1</v>
      </c>
      <c r="C3743" t="s">
        <v>75</v>
      </c>
      <c r="D3743" t="s">
        <v>97</v>
      </c>
      <c r="E3743" t="s">
        <v>221</v>
      </c>
      <c r="F3743" t="s">
        <v>7988</v>
      </c>
      <c r="G3743" t="s">
        <v>128</v>
      </c>
      <c r="H3743" t="s">
        <v>58</v>
      </c>
      <c r="I3743" t="s">
        <v>129</v>
      </c>
      <c r="J3743" t="s">
        <v>130</v>
      </c>
      <c r="K3743" t="s">
        <v>131</v>
      </c>
      <c r="L3743" t="s">
        <v>10852</v>
      </c>
      <c r="M3743" t="s">
        <v>10853</v>
      </c>
      <c r="N3743">
        <v>2.2290000000000001</v>
      </c>
      <c r="O3743">
        <v>154</v>
      </c>
      <c r="P3743">
        <v>200</v>
      </c>
      <c r="Q3743">
        <v>0</v>
      </c>
      <c r="R3743">
        <v>0</v>
      </c>
      <c r="S3743">
        <v>0</v>
      </c>
      <c r="T3743">
        <v>0</v>
      </c>
      <c r="U3743">
        <v>343.25</v>
      </c>
      <c r="V3743">
        <v>445.78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3012186</v>
      </c>
      <c r="B3744">
        <v>1</v>
      </c>
      <c r="C3744" t="s">
        <v>106</v>
      </c>
      <c r="D3744" t="s">
        <v>107</v>
      </c>
      <c r="E3744" t="s">
        <v>221</v>
      </c>
      <c r="F3744" t="s">
        <v>10854</v>
      </c>
      <c r="G3744" t="s">
        <v>192</v>
      </c>
      <c r="H3744" t="s">
        <v>58</v>
      </c>
      <c r="I3744" t="s">
        <v>129</v>
      </c>
      <c r="J3744" t="s">
        <v>130</v>
      </c>
      <c r="K3744" t="s">
        <v>137</v>
      </c>
      <c r="L3744" t="s">
        <v>10855</v>
      </c>
      <c r="M3744" t="s">
        <v>10856</v>
      </c>
      <c r="N3744">
        <v>6.8479999999999999</v>
      </c>
      <c r="O3744">
        <v>26</v>
      </c>
      <c r="P3744">
        <v>12</v>
      </c>
      <c r="Q3744">
        <v>6</v>
      </c>
      <c r="R3744">
        <v>0</v>
      </c>
      <c r="S3744">
        <v>8</v>
      </c>
      <c r="T3744">
        <v>0</v>
      </c>
      <c r="U3744">
        <v>178.06</v>
      </c>
      <c r="V3744">
        <v>82.18</v>
      </c>
      <c r="W3744">
        <v>41.09</v>
      </c>
      <c r="X3744">
        <v>0</v>
      </c>
      <c r="Y3744">
        <v>54.79</v>
      </c>
      <c r="Z3744">
        <v>0</v>
      </c>
    </row>
    <row r="3745" spans="1:26" x14ac:dyDescent="0.3">
      <c r="A3745">
        <v>3013427</v>
      </c>
      <c r="B3745">
        <v>1</v>
      </c>
      <c r="C3745" t="s">
        <v>75</v>
      </c>
      <c r="D3745" t="s">
        <v>90</v>
      </c>
      <c r="E3745" t="s">
        <v>169</v>
      </c>
      <c r="F3745" t="s">
        <v>10857</v>
      </c>
      <c r="G3745" t="s">
        <v>206</v>
      </c>
      <c r="H3745" t="s">
        <v>61</v>
      </c>
      <c r="I3745" t="s">
        <v>129</v>
      </c>
      <c r="J3745" t="s">
        <v>130</v>
      </c>
      <c r="K3745" t="s">
        <v>131</v>
      </c>
      <c r="L3745" t="s">
        <v>10858</v>
      </c>
      <c r="M3745" t="s">
        <v>10859</v>
      </c>
      <c r="N3745">
        <v>7.0759999999999996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79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558.99</v>
      </c>
    </row>
    <row r="3746" spans="1:26" x14ac:dyDescent="0.3">
      <c r="A3746">
        <v>3015576</v>
      </c>
      <c r="B3746">
        <v>1</v>
      </c>
      <c r="C3746" t="s">
        <v>106</v>
      </c>
      <c r="D3746" t="s">
        <v>121</v>
      </c>
      <c r="E3746" t="s">
        <v>221</v>
      </c>
      <c r="F3746" t="s">
        <v>8363</v>
      </c>
      <c r="G3746" t="s">
        <v>128</v>
      </c>
      <c r="H3746" t="s">
        <v>58</v>
      </c>
      <c r="I3746" t="s">
        <v>129</v>
      </c>
      <c r="J3746" t="s">
        <v>130</v>
      </c>
      <c r="K3746" t="s">
        <v>131</v>
      </c>
      <c r="L3746" t="s">
        <v>10860</v>
      </c>
      <c r="M3746" t="s">
        <v>10861</v>
      </c>
      <c r="N3746">
        <v>0.97899999999999998</v>
      </c>
      <c r="O3746">
        <v>3</v>
      </c>
      <c r="P3746">
        <v>2</v>
      </c>
      <c r="Q3746">
        <v>0</v>
      </c>
      <c r="R3746">
        <v>0</v>
      </c>
      <c r="S3746">
        <v>0</v>
      </c>
      <c r="T3746">
        <v>0</v>
      </c>
      <c r="U3746">
        <v>2.94</v>
      </c>
      <c r="V3746">
        <v>1.96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3018587</v>
      </c>
      <c r="B3747">
        <v>1</v>
      </c>
      <c r="C3747" t="s">
        <v>106</v>
      </c>
      <c r="D3747" t="s">
        <v>109</v>
      </c>
      <c r="E3747" t="s">
        <v>140</v>
      </c>
      <c r="F3747" t="s">
        <v>10862</v>
      </c>
      <c r="G3747" t="s">
        <v>142</v>
      </c>
      <c r="H3747" t="s">
        <v>61</v>
      </c>
      <c r="I3747" t="s">
        <v>129</v>
      </c>
      <c r="J3747" t="s">
        <v>130</v>
      </c>
      <c r="K3747" t="s">
        <v>131</v>
      </c>
      <c r="L3747" t="s">
        <v>10863</v>
      </c>
      <c r="M3747" t="s">
        <v>10864</v>
      </c>
      <c r="N3747">
        <v>1.1140000000000001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17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18.940000000000001</v>
      </c>
    </row>
    <row r="3748" spans="1:26" x14ac:dyDescent="0.3">
      <c r="A3748">
        <v>3016180</v>
      </c>
      <c r="B3748">
        <v>1</v>
      </c>
      <c r="C3748" t="s">
        <v>106</v>
      </c>
      <c r="D3748" t="s">
        <v>115</v>
      </c>
      <c r="E3748" t="s">
        <v>126</v>
      </c>
      <c r="F3748" t="s">
        <v>10865</v>
      </c>
      <c r="G3748" t="s">
        <v>128</v>
      </c>
      <c r="H3748" t="s">
        <v>58</v>
      </c>
      <c r="I3748" t="s">
        <v>129</v>
      </c>
      <c r="J3748" t="s">
        <v>130</v>
      </c>
      <c r="K3748" t="s">
        <v>131</v>
      </c>
      <c r="L3748" t="s">
        <v>10866</v>
      </c>
      <c r="M3748" t="s">
        <v>10867</v>
      </c>
      <c r="N3748">
        <v>0.504</v>
      </c>
      <c r="O3748">
        <v>36</v>
      </c>
      <c r="P3748">
        <v>47</v>
      </c>
      <c r="Q3748">
        <v>0</v>
      </c>
      <c r="R3748">
        <v>0</v>
      </c>
      <c r="S3748">
        <v>14</v>
      </c>
      <c r="T3748">
        <v>28</v>
      </c>
      <c r="U3748">
        <v>18.149999999999999</v>
      </c>
      <c r="V3748">
        <v>23.7</v>
      </c>
      <c r="W3748">
        <v>0</v>
      </c>
      <c r="X3748">
        <v>0</v>
      </c>
      <c r="Y3748">
        <v>7.06</v>
      </c>
      <c r="Z3748">
        <v>14.12</v>
      </c>
    </row>
    <row r="3749" spans="1:26" x14ac:dyDescent="0.3">
      <c r="A3749">
        <v>3014305</v>
      </c>
      <c r="B3749">
        <v>1</v>
      </c>
      <c r="C3749" t="s">
        <v>106</v>
      </c>
      <c r="D3749" t="s">
        <v>114</v>
      </c>
      <c r="E3749" t="s">
        <v>140</v>
      </c>
      <c r="F3749" t="s">
        <v>10868</v>
      </c>
      <c r="G3749" t="s">
        <v>185</v>
      </c>
      <c r="H3749" t="s">
        <v>61</v>
      </c>
      <c r="I3749" t="s">
        <v>129</v>
      </c>
      <c r="J3749" t="s">
        <v>130</v>
      </c>
      <c r="K3749" t="s">
        <v>131</v>
      </c>
      <c r="L3749" t="s">
        <v>10869</v>
      </c>
      <c r="M3749" t="s">
        <v>10870</v>
      </c>
      <c r="N3749">
        <v>0.88800000000000001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30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26.63</v>
      </c>
    </row>
    <row r="3750" spans="1:26" x14ac:dyDescent="0.3">
      <c r="A3750">
        <v>3016572</v>
      </c>
      <c r="B3750">
        <v>1</v>
      </c>
      <c r="C3750" t="s">
        <v>106</v>
      </c>
      <c r="D3750" t="s">
        <v>112</v>
      </c>
      <c r="E3750" t="s">
        <v>164</v>
      </c>
      <c r="F3750" t="s">
        <v>10871</v>
      </c>
      <c r="G3750" t="s">
        <v>142</v>
      </c>
      <c r="H3750" t="s">
        <v>61</v>
      </c>
      <c r="I3750" t="s">
        <v>129</v>
      </c>
      <c r="J3750" t="s">
        <v>130</v>
      </c>
      <c r="K3750" t="s">
        <v>131</v>
      </c>
      <c r="L3750" t="s">
        <v>10872</v>
      </c>
      <c r="M3750" t="s">
        <v>10873</v>
      </c>
      <c r="N3750">
        <v>0.56499999999999995</v>
      </c>
      <c r="O3750">
        <v>0</v>
      </c>
      <c r="P3750">
        <v>0</v>
      </c>
      <c r="Q3750">
        <v>0</v>
      </c>
      <c r="R3750">
        <v>52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29.36</v>
      </c>
      <c r="Y3750">
        <v>0</v>
      </c>
      <c r="Z3750">
        <v>0</v>
      </c>
    </row>
    <row r="3751" spans="1:26" x14ac:dyDescent="0.3">
      <c r="A3751">
        <v>3016149</v>
      </c>
      <c r="B3751">
        <v>1</v>
      </c>
      <c r="C3751" t="s">
        <v>106</v>
      </c>
      <c r="D3751" t="s">
        <v>122</v>
      </c>
      <c r="E3751" t="s">
        <v>145</v>
      </c>
      <c r="F3751" t="s">
        <v>10874</v>
      </c>
      <c r="G3751" t="s">
        <v>206</v>
      </c>
      <c r="H3751" t="s">
        <v>61</v>
      </c>
      <c r="I3751" t="s">
        <v>129</v>
      </c>
      <c r="J3751" t="s">
        <v>130</v>
      </c>
      <c r="K3751" t="s">
        <v>131</v>
      </c>
      <c r="L3751" t="s">
        <v>10875</v>
      </c>
      <c r="M3751" t="s">
        <v>10876</v>
      </c>
      <c r="N3751">
        <v>4.4589999999999996</v>
      </c>
      <c r="O3751">
        <v>0</v>
      </c>
      <c r="P3751">
        <v>5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22.29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3016733</v>
      </c>
      <c r="B3752">
        <v>1</v>
      </c>
      <c r="C3752" t="s">
        <v>106</v>
      </c>
      <c r="D3752" t="s">
        <v>120</v>
      </c>
      <c r="E3752" t="s">
        <v>126</v>
      </c>
      <c r="F3752" t="s">
        <v>10877</v>
      </c>
      <c r="G3752" t="s">
        <v>128</v>
      </c>
      <c r="H3752" t="s">
        <v>58</v>
      </c>
      <c r="I3752" t="s">
        <v>129</v>
      </c>
      <c r="J3752" t="s">
        <v>130</v>
      </c>
      <c r="K3752" t="s">
        <v>131</v>
      </c>
      <c r="L3752" t="s">
        <v>10878</v>
      </c>
      <c r="M3752" t="s">
        <v>10879</v>
      </c>
      <c r="N3752">
        <v>1.3819999999999999</v>
      </c>
      <c r="O3752">
        <v>16</v>
      </c>
      <c r="P3752">
        <v>148</v>
      </c>
      <c r="Q3752">
        <v>0</v>
      </c>
      <c r="R3752">
        <v>0</v>
      </c>
      <c r="S3752">
        <v>0</v>
      </c>
      <c r="T3752">
        <v>0</v>
      </c>
      <c r="U3752">
        <v>22.1</v>
      </c>
      <c r="V3752">
        <v>204.47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3017777</v>
      </c>
      <c r="B3753">
        <v>1</v>
      </c>
      <c r="C3753" t="s">
        <v>75</v>
      </c>
      <c r="D3753" t="s">
        <v>88</v>
      </c>
      <c r="E3753" t="s">
        <v>145</v>
      </c>
      <c r="F3753" t="s">
        <v>10880</v>
      </c>
      <c r="G3753" t="s">
        <v>378</v>
      </c>
      <c r="H3753" t="s">
        <v>61</v>
      </c>
      <c r="I3753" t="s">
        <v>129</v>
      </c>
      <c r="J3753" t="s">
        <v>59</v>
      </c>
      <c r="K3753" t="s">
        <v>131</v>
      </c>
      <c r="L3753" t="s">
        <v>10881</v>
      </c>
      <c r="M3753" t="s">
        <v>10882</v>
      </c>
      <c r="N3753">
        <v>3.633</v>
      </c>
      <c r="O3753">
        <v>0</v>
      </c>
      <c r="P3753">
        <v>1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3.63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3019675</v>
      </c>
      <c r="B3754">
        <v>1</v>
      </c>
      <c r="C3754" t="s">
        <v>106</v>
      </c>
      <c r="D3754" t="s">
        <v>108</v>
      </c>
      <c r="E3754" t="s">
        <v>221</v>
      </c>
      <c r="F3754" t="s">
        <v>10883</v>
      </c>
      <c r="G3754" t="s">
        <v>128</v>
      </c>
      <c r="H3754" t="s">
        <v>58</v>
      </c>
      <c r="I3754" t="s">
        <v>129</v>
      </c>
      <c r="J3754" t="s">
        <v>130</v>
      </c>
      <c r="K3754" t="s">
        <v>131</v>
      </c>
      <c r="L3754" t="s">
        <v>10884</v>
      </c>
      <c r="M3754" t="s">
        <v>10885</v>
      </c>
      <c r="N3754">
        <v>0.89300000000000002</v>
      </c>
      <c r="O3754">
        <v>40</v>
      </c>
      <c r="P3754">
        <v>382</v>
      </c>
      <c r="Q3754">
        <v>0</v>
      </c>
      <c r="R3754">
        <v>0</v>
      </c>
      <c r="S3754">
        <v>0</v>
      </c>
      <c r="T3754">
        <v>66</v>
      </c>
      <c r="U3754">
        <v>35.700000000000003</v>
      </c>
      <c r="V3754">
        <v>340.94</v>
      </c>
      <c r="W3754">
        <v>0</v>
      </c>
      <c r="X3754">
        <v>0</v>
      </c>
      <c r="Y3754">
        <v>0</v>
      </c>
      <c r="Z3754">
        <v>58.91</v>
      </c>
    </row>
    <row r="3755" spans="1:26" x14ac:dyDescent="0.3">
      <c r="A3755">
        <v>3014638</v>
      </c>
      <c r="B3755">
        <v>1</v>
      </c>
      <c r="C3755" t="s">
        <v>75</v>
      </c>
      <c r="D3755" t="s">
        <v>89</v>
      </c>
      <c r="E3755" t="s">
        <v>140</v>
      </c>
      <c r="F3755" t="s">
        <v>10886</v>
      </c>
      <c r="G3755" t="s">
        <v>142</v>
      </c>
      <c r="H3755" t="s">
        <v>61</v>
      </c>
      <c r="I3755" t="s">
        <v>129</v>
      </c>
      <c r="J3755" t="s">
        <v>130</v>
      </c>
      <c r="K3755" t="s">
        <v>131</v>
      </c>
      <c r="L3755" t="s">
        <v>10887</v>
      </c>
      <c r="M3755" t="s">
        <v>10888</v>
      </c>
      <c r="N3755">
        <v>0.97099999999999997</v>
      </c>
      <c r="O3755">
        <v>0</v>
      </c>
      <c r="P3755">
        <v>28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27.2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3018633</v>
      </c>
      <c r="B3756">
        <v>1</v>
      </c>
      <c r="C3756" t="s">
        <v>75</v>
      </c>
      <c r="D3756" t="s">
        <v>81</v>
      </c>
      <c r="E3756" t="s">
        <v>145</v>
      </c>
      <c r="F3756" t="s">
        <v>10889</v>
      </c>
      <c r="G3756" t="s">
        <v>206</v>
      </c>
      <c r="H3756" t="s">
        <v>61</v>
      </c>
      <c r="I3756" t="s">
        <v>129</v>
      </c>
      <c r="J3756" t="s">
        <v>130</v>
      </c>
      <c r="K3756" t="s">
        <v>131</v>
      </c>
      <c r="L3756" t="s">
        <v>10890</v>
      </c>
      <c r="M3756" t="s">
        <v>10891</v>
      </c>
      <c r="N3756">
        <v>2.0710000000000002</v>
      </c>
      <c r="O3756">
        <v>0</v>
      </c>
      <c r="P3756">
        <v>33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68.34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3016702</v>
      </c>
      <c r="B3757">
        <v>1</v>
      </c>
      <c r="C3757" t="s">
        <v>75</v>
      </c>
      <c r="D3757" t="s">
        <v>94</v>
      </c>
      <c r="E3757" t="s">
        <v>169</v>
      </c>
      <c r="F3757" t="s">
        <v>10892</v>
      </c>
      <c r="G3757" t="s">
        <v>161</v>
      </c>
      <c r="H3757" t="s">
        <v>61</v>
      </c>
      <c r="I3757" t="s">
        <v>129</v>
      </c>
      <c r="J3757" t="s">
        <v>130</v>
      </c>
      <c r="K3757" t="s">
        <v>131</v>
      </c>
      <c r="L3757" t="s">
        <v>10893</v>
      </c>
      <c r="M3757" t="s">
        <v>10894</v>
      </c>
      <c r="N3757">
        <v>0.74099999999999999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60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44.45</v>
      </c>
    </row>
    <row r="3758" spans="1:26" x14ac:dyDescent="0.3">
      <c r="A3758">
        <v>3014634</v>
      </c>
      <c r="B3758">
        <v>1</v>
      </c>
      <c r="C3758" t="s">
        <v>75</v>
      </c>
      <c r="D3758" t="s">
        <v>90</v>
      </c>
      <c r="E3758" t="s">
        <v>140</v>
      </c>
      <c r="F3758" t="s">
        <v>10895</v>
      </c>
      <c r="G3758" t="s">
        <v>142</v>
      </c>
      <c r="H3758" t="s">
        <v>61</v>
      </c>
      <c r="I3758" t="s">
        <v>129</v>
      </c>
      <c r="J3758" t="s">
        <v>130</v>
      </c>
      <c r="K3758" t="s">
        <v>131</v>
      </c>
      <c r="L3758" t="s">
        <v>10896</v>
      </c>
      <c r="M3758" t="s">
        <v>10897</v>
      </c>
      <c r="N3758">
        <v>2.0859999999999999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21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43.81</v>
      </c>
    </row>
    <row r="3759" spans="1:26" x14ac:dyDescent="0.3">
      <c r="A3759">
        <v>3016182</v>
      </c>
      <c r="B3759">
        <v>1</v>
      </c>
      <c r="C3759" t="s">
        <v>106</v>
      </c>
      <c r="D3759" t="s">
        <v>122</v>
      </c>
      <c r="E3759" t="s">
        <v>153</v>
      </c>
      <c r="F3759" t="s">
        <v>2404</v>
      </c>
      <c r="G3759" t="s">
        <v>128</v>
      </c>
      <c r="H3759" t="s">
        <v>58</v>
      </c>
      <c r="I3759" t="s">
        <v>129</v>
      </c>
      <c r="J3759" t="s">
        <v>130</v>
      </c>
      <c r="K3759" t="s">
        <v>131</v>
      </c>
      <c r="L3759" t="s">
        <v>10898</v>
      </c>
      <c r="M3759" t="s">
        <v>10899</v>
      </c>
      <c r="N3759">
        <v>1.843</v>
      </c>
      <c r="O3759">
        <v>0</v>
      </c>
      <c r="P3759">
        <v>591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1088.97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3018707</v>
      </c>
      <c r="B3760">
        <v>1</v>
      </c>
      <c r="C3760" t="s">
        <v>75</v>
      </c>
      <c r="D3760" t="s">
        <v>89</v>
      </c>
      <c r="E3760" t="s">
        <v>169</v>
      </c>
      <c r="F3760" t="s">
        <v>9419</v>
      </c>
      <c r="G3760" t="s">
        <v>171</v>
      </c>
      <c r="H3760" t="s">
        <v>61</v>
      </c>
      <c r="I3760" t="s">
        <v>129</v>
      </c>
      <c r="J3760" t="s">
        <v>130</v>
      </c>
      <c r="K3760" t="s">
        <v>131</v>
      </c>
      <c r="L3760" t="s">
        <v>10900</v>
      </c>
      <c r="M3760" t="s">
        <v>10901</v>
      </c>
      <c r="N3760">
        <v>2.9129999999999998</v>
      </c>
      <c r="O3760">
        <v>0</v>
      </c>
      <c r="P3760">
        <v>760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2213.54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3015619</v>
      </c>
      <c r="B3761">
        <v>1</v>
      </c>
      <c r="C3761" t="s">
        <v>106</v>
      </c>
      <c r="D3761" t="s">
        <v>116</v>
      </c>
      <c r="E3761" t="s">
        <v>145</v>
      </c>
      <c r="F3761" t="s">
        <v>10777</v>
      </c>
      <c r="G3761" t="s">
        <v>147</v>
      </c>
      <c r="H3761" t="s">
        <v>61</v>
      </c>
      <c r="I3761" t="s">
        <v>129</v>
      </c>
      <c r="J3761" t="s">
        <v>130</v>
      </c>
      <c r="K3761" t="s">
        <v>131</v>
      </c>
      <c r="L3761" t="s">
        <v>10902</v>
      </c>
      <c r="M3761" t="s">
        <v>10903</v>
      </c>
      <c r="N3761">
        <v>2.1019999999999999</v>
      </c>
      <c r="O3761">
        <v>0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2.1</v>
      </c>
      <c r="Y3761">
        <v>0</v>
      </c>
      <c r="Z3761">
        <v>0</v>
      </c>
    </row>
    <row r="3762" spans="1:26" x14ac:dyDescent="0.3">
      <c r="A3762">
        <v>3017737</v>
      </c>
      <c r="B3762">
        <v>1</v>
      </c>
      <c r="C3762" t="s">
        <v>106</v>
      </c>
      <c r="D3762" t="s">
        <v>110</v>
      </c>
      <c r="E3762" t="s">
        <v>169</v>
      </c>
      <c r="F3762" t="s">
        <v>10904</v>
      </c>
      <c r="G3762" t="s">
        <v>171</v>
      </c>
      <c r="H3762" t="s">
        <v>61</v>
      </c>
      <c r="I3762" t="s">
        <v>129</v>
      </c>
      <c r="J3762" t="s">
        <v>130</v>
      </c>
      <c r="K3762" t="s">
        <v>131</v>
      </c>
      <c r="L3762" t="s">
        <v>10905</v>
      </c>
      <c r="M3762" t="s">
        <v>10906</v>
      </c>
      <c r="N3762">
        <v>1.8720000000000001</v>
      </c>
      <c r="O3762">
        <v>0</v>
      </c>
      <c r="P3762">
        <v>0</v>
      </c>
      <c r="Q3762">
        <v>0</v>
      </c>
      <c r="R3762">
        <v>139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260.2</v>
      </c>
      <c r="Y3762">
        <v>0</v>
      </c>
      <c r="Z3762">
        <v>0</v>
      </c>
    </row>
    <row r="3763" spans="1:26" x14ac:dyDescent="0.3">
      <c r="A3763">
        <v>3014297</v>
      </c>
      <c r="B3763">
        <v>1</v>
      </c>
      <c r="C3763" t="s">
        <v>106</v>
      </c>
      <c r="D3763" t="s">
        <v>122</v>
      </c>
      <c r="E3763" t="s">
        <v>153</v>
      </c>
      <c r="F3763" t="s">
        <v>10907</v>
      </c>
      <c r="G3763" t="s">
        <v>166</v>
      </c>
      <c r="H3763" t="s">
        <v>58</v>
      </c>
      <c r="I3763" t="s">
        <v>129</v>
      </c>
      <c r="J3763" t="s">
        <v>130</v>
      </c>
      <c r="K3763" t="s">
        <v>131</v>
      </c>
      <c r="L3763" t="s">
        <v>10908</v>
      </c>
      <c r="M3763" t="s">
        <v>7968</v>
      </c>
      <c r="N3763">
        <v>1.702</v>
      </c>
      <c r="O3763">
        <v>21</v>
      </c>
      <c r="P3763">
        <v>211</v>
      </c>
      <c r="Q3763">
        <v>0</v>
      </c>
      <c r="R3763">
        <v>0</v>
      </c>
      <c r="S3763">
        <v>0</v>
      </c>
      <c r="T3763">
        <v>0</v>
      </c>
      <c r="U3763">
        <v>35.74</v>
      </c>
      <c r="V3763">
        <v>359.14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3016161</v>
      </c>
      <c r="B3764">
        <v>1</v>
      </c>
      <c r="C3764" t="s">
        <v>75</v>
      </c>
      <c r="D3764" t="s">
        <v>82</v>
      </c>
      <c r="E3764" t="s">
        <v>145</v>
      </c>
      <c r="F3764" t="s">
        <v>10909</v>
      </c>
      <c r="G3764" t="s">
        <v>256</v>
      </c>
      <c r="H3764" t="s">
        <v>61</v>
      </c>
      <c r="I3764" t="s">
        <v>129</v>
      </c>
      <c r="J3764" t="s">
        <v>130</v>
      </c>
      <c r="K3764" t="s">
        <v>131</v>
      </c>
      <c r="L3764" t="s">
        <v>10910</v>
      </c>
      <c r="M3764" t="s">
        <v>10911</v>
      </c>
      <c r="N3764">
        <v>0.65800000000000003</v>
      </c>
      <c r="O3764">
        <v>0</v>
      </c>
      <c r="P3764">
        <v>5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3.29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3016176</v>
      </c>
      <c r="B3765">
        <v>1</v>
      </c>
      <c r="C3765" t="s">
        <v>106</v>
      </c>
      <c r="D3765" t="s">
        <v>107</v>
      </c>
      <c r="E3765" t="s">
        <v>153</v>
      </c>
      <c r="F3765" t="s">
        <v>10912</v>
      </c>
      <c r="G3765" t="s">
        <v>136</v>
      </c>
      <c r="H3765" t="s">
        <v>58</v>
      </c>
      <c r="I3765" t="s">
        <v>129</v>
      </c>
      <c r="J3765" t="s">
        <v>130</v>
      </c>
      <c r="K3765" t="s">
        <v>137</v>
      </c>
      <c r="L3765" t="s">
        <v>10913</v>
      </c>
      <c r="M3765" t="s">
        <v>10914</v>
      </c>
      <c r="N3765">
        <v>3.109</v>
      </c>
      <c r="O3765">
        <v>0</v>
      </c>
      <c r="P3765">
        <v>5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15.54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3016728</v>
      </c>
      <c r="B3766">
        <v>1</v>
      </c>
      <c r="C3766" t="s">
        <v>75</v>
      </c>
      <c r="D3766" t="s">
        <v>77</v>
      </c>
      <c r="E3766" t="s">
        <v>145</v>
      </c>
      <c r="F3766" t="s">
        <v>10915</v>
      </c>
      <c r="G3766" t="s">
        <v>147</v>
      </c>
      <c r="H3766" t="s">
        <v>61</v>
      </c>
      <c r="I3766" t="s">
        <v>129</v>
      </c>
      <c r="J3766" t="s">
        <v>130</v>
      </c>
      <c r="K3766" t="s">
        <v>131</v>
      </c>
      <c r="L3766" t="s">
        <v>10916</v>
      </c>
      <c r="M3766" t="s">
        <v>10917</v>
      </c>
      <c r="N3766">
        <v>1.48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1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1.48</v>
      </c>
    </row>
    <row r="3767" spans="1:26" x14ac:dyDescent="0.3">
      <c r="A3767">
        <v>3020323</v>
      </c>
      <c r="B3767">
        <v>1</v>
      </c>
      <c r="C3767" t="s">
        <v>106</v>
      </c>
      <c r="D3767" t="s">
        <v>107</v>
      </c>
      <c r="E3767" t="s">
        <v>221</v>
      </c>
      <c r="F3767" t="s">
        <v>10918</v>
      </c>
      <c r="G3767" t="s">
        <v>161</v>
      </c>
      <c r="H3767" t="s">
        <v>58</v>
      </c>
      <c r="I3767" t="s">
        <v>129</v>
      </c>
      <c r="J3767" t="s">
        <v>130</v>
      </c>
      <c r="K3767" t="s">
        <v>131</v>
      </c>
      <c r="L3767" t="s">
        <v>10919</v>
      </c>
      <c r="M3767" t="s">
        <v>10920</v>
      </c>
      <c r="N3767">
        <v>0.443</v>
      </c>
      <c r="O3767">
        <v>14</v>
      </c>
      <c r="P3767">
        <v>76</v>
      </c>
      <c r="Q3767">
        <v>0</v>
      </c>
      <c r="R3767">
        <v>0</v>
      </c>
      <c r="S3767">
        <v>0</v>
      </c>
      <c r="T3767">
        <v>0</v>
      </c>
      <c r="U3767">
        <v>6.2</v>
      </c>
      <c r="V3767">
        <v>33.67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3014692</v>
      </c>
      <c r="B3768">
        <v>1</v>
      </c>
      <c r="C3768" t="s">
        <v>106</v>
      </c>
      <c r="D3768" t="s">
        <v>107</v>
      </c>
      <c r="E3768" t="s">
        <v>153</v>
      </c>
      <c r="F3768" t="s">
        <v>10921</v>
      </c>
      <c r="G3768" t="s">
        <v>128</v>
      </c>
      <c r="H3768" t="s">
        <v>58</v>
      </c>
      <c r="I3768" t="s">
        <v>129</v>
      </c>
      <c r="J3768" t="s">
        <v>130</v>
      </c>
      <c r="K3768" t="s">
        <v>131</v>
      </c>
      <c r="L3768" t="s">
        <v>10922</v>
      </c>
      <c r="M3768" t="s">
        <v>10923</v>
      </c>
      <c r="N3768">
        <v>0.89100000000000001</v>
      </c>
      <c r="O3768">
        <v>8</v>
      </c>
      <c r="P3768">
        <v>114</v>
      </c>
      <c r="Q3768">
        <v>0</v>
      </c>
      <c r="R3768">
        <v>0</v>
      </c>
      <c r="S3768">
        <v>0</v>
      </c>
      <c r="T3768">
        <v>0</v>
      </c>
      <c r="U3768">
        <v>7.12</v>
      </c>
      <c r="V3768">
        <v>101.52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3015525</v>
      </c>
      <c r="B3769">
        <v>1</v>
      </c>
      <c r="C3769" t="s">
        <v>106</v>
      </c>
      <c r="D3769" t="s">
        <v>120</v>
      </c>
      <c r="E3769" t="s">
        <v>126</v>
      </c>
      <c r="F3769" t="s">
        <v>10924</v>
      </c>
      <c r="G3769" t="s">
        <v>128</v>
      </c>
      <c r="H3769" t="s">
        <v>58</v>
      </c>
      <c r="I3769" t="s">
        <v>129</v>
      </c>
      <c r="J3769" t="s">
        <v>130</v>
      </c>
      <c r="K3769" t="s">
        <v>131</v>
      </c>
      <c r="L3769" t="s">
        <v>10925</v>
      </c>
      <c r="M3769" t="s">
        <v>10926</v>
      </c>
      <c r="N3769">
        <v>2.488</v>
      </c>
      <c r="O3769">
        <v>70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174.13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3011661</v>
      </c>
      <c r="B3770">
        <v>1</v>
      </c>
      <c r="C3770" t="s">
        <v>106</v>
      </c>
      <c r="D3770" t="s">
        <v>120</v>
      </c>
      <c r="E3770" t="s">
        <v>164</v>
      </c>
      <c r="F3770" t="s">
        <v>10927</v>
      </c>
      <c r="G3770" t="s">
        <v>452</v>
      </c>
      <c r="H3770" t="s">
        <v>61</v>
      </c>
      <c r="I3770" t="s">
        <v>129</v>
      </c>
      <c r="J3770" t="s">
        <v>130</v>
      </c>
      <c r="K3770" t="s">
        <v>131</v>
      </c>
      <c r="L3770" t="s">
        <v>10928</v>
      </c>
      <c r="M3770" t="s">
        <v>10929</v>
      </c>
      <c r="N3770">
        <v>2.9409999999999998</v>
      </c>
      <c r="O3770">
        <v>0</v>
      </c>
      <c r="P3770">
        <v>33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97.05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3016199</v>
      </c>
      <c r="B3771">
        <v>1</v>
      </c>
      <c r="C3771" t="s">
        <v>106</v>
      </c>
      <c r="D3771" t="s">
        <v>122</v>
      </c>
      <c r="E3771" t="s">
        <v>126</v>
      </c>
      <c r="F3771" t="s">
        <v>10930</v>
      </c>
      <c r="G3771" t="s">
        <v>128</v>
      </c>
      <c r="H3771" t="s">
        <v>58</v>
      </c>
      <c r="I3771" t="s">
        <v>129</v>
      </c>
      <c r="J3771" t="s">
        <v>130</v>
      </c>
      <c r="K3771" t="s">
        <v>131</v>
      </c>
      <c r="L3771" t="s">
        <v>10931</v>
      </c>
      <c r="M3771" t="s">
        <v>10932</v>
      </c>
      <c r="N3771">
        <v>0.29199999999999998</v>
      </c>
      <c r="O3771">
        <v>69</v>
      </c>
      <c r="P3771">
        <v>114</v>
      </c>
      <c r="Q3771">
        <v>0</v>
      </c>
      <c r="R3771">
        <v>0</v>
      </c>
      <c r="S3771">
        <v>0</v>
      </c>
      <c r="T3771">
        <v>0</v>
      </c>
      <c r="U3771">
        <v>20.14</v>
      </c>
      <c r="V3771">
        <v>33.28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3013946</v>
      </c>
      <c r="B3772">
        <v>1</v>
      </c>
      <c r="C3772" t="s">
        <v>75</v>
      </c>
      <c r="D3772" t="s">
        <v>103</v>
      </c>
      <c r="E3772" t="s">
        <v>221</v>
      </c>
      <c r="F3772" t="s">
        <v>10933</v>
      </c>
      <c r="G3772" t="s">
        <v>128</v>
      </c>
      <c r="H3772" t="s">
        <v>58</v>
      </c>
      <c r="I3772" t="s">
        <v>129</v>
      </c>
      <c r="J3772" t="s">
        <v>130</v>
      </c>
      <c r="K3772" t="s">
        <v>131</v>
      </c>
      <c r="L3772" t="s">
        <v>10934</v>
      </c>
      <c r="M3772" t="s">
        <v>10935</v>
      </c>
      <c r="N3772">
        <v>0.78800000000000003</v>
      </c>
      <c r="O3772">
        <v>3</v>
      </c>
      <c r="P3772">
        <v>20</v>
      </c>
      <c r="Q3772">
        <v>0</v>
      </c>
      <c r="R3772">
        <v>0</v>
      </c>
      <c r="S3772">
        <v>0</v>
      </c>
      <c r="T3772">
        <v>0</v>
      </c>
      <c r="U3772">
        <v>2.37</v>
      </c>
      <c r="V3772">
        <v>15.77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3014363</v>
      </c>
      <c r="B3773">
        <v>2</v>
      </c>
      <c r="C3773" t="s">
        <v>106</v>
      </c>
      <c r="D3773" t="s">
        <v>121</v>
      </c>
      <c r="E3773" t="s">
        <v>221</v>
      </c>
      <c r="F3773" t="s">
        <v>10936</v>
      </c>
      <c r="G3773" t="s">
        <v>1430</v>
      </c>
      <c r="H3773" t="s">
        <v>58</v>
      </c>
      <c r="I3773" t="s">
        <v>129</v>
      </c>
      <c r="J3773" t="s">
        <v>130</v>
      </c>
      <c r="K3773" t="s">
        <v>131</v>
      </c>
      <c r="L3773" t="s">
        <v>8084</v>
      </c>
      <c r="M3773" t="s">
        <v>10937</v>
      </c>
      <c r="N3773">
        <v>0.70399999999999996</v>
      </c>
      <c r="O3773">
        <v>156</v>
      </c>
      <c r="P3773">
        <v>707</v>
      </c>
      <c r="Q3773">
        <v>0</v>
      </c>
      <c r="R3773">
        <v>0</v>
      </c>
      <c r="S3773">
        <v>8</v>
      </c>
      <c r="T3773">
        <v>0</v>
      </c>
      <c r="U3773">
        <v>109.81</v>
      </c>
      <c r="V3773">
        <v>497.65</v>
      </c>
      <c r="W3773">
        <v>0</v>
      </c>
      <c r="X3773">
        <v>0</v>
      </c>
      <c r="Y3773">
        <v>5.63</v>
      </c>
      <c r="Z3773">
        <v>0</v>
      </c>
    </row>
    <row r="3774" spans="1:26" x14ac:dyDescent="0.3">
      <c r="A3774">
        <v>3016156</v>
      </c>
      <c r="B3774">
        <v>1</v>
      </c>
      <c r="C3774" t="s">
        <v>75</v>
      </c>
      <c r="D3774" t="s">
        <v>81</v>
      </c>
      <c r="E3774" t="s">
        <v>140</v>
      </c>
      <c r="F3774" t="s">
        <v>10938</v>
      </c>
      <c r="G3774" t="s">
        <v>166</v>
      </c>
      <c r="H3774" t="s">
        <v>61</v>
      </c>
      <c r="I3774" t="s">
        <v>129</v>
      </c>
      <c r="J3774" t="s">
        <v>130</v>
      </c>
      <c r="K3774" t="s">
        <v>131</v>
      </c>
      <c r="L3774" t="s">
        <v>10939</v>
      </c>
      <c r="M3774" t="s">
        <v>10940</v>
      </c>
      <c r="N3774">
        <v>1.9450000000000001</v>
      </c>
      <c r="O3774">
        <v>0</v>
      </c>
      <c r="P3774">
        <v>183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356.01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3013479</v>
      </c>
      <c r="B3775">
        <v>1</v>
      </c>
      <c r="C3775" t="s">
        <v>106</v>
      </c>
      <c r="D3775" t="s">
        <v>105</v>
      </c>
      <c r="E3775" t="s">
        <v>169</v>
      </c>
      <c r="F3775" t="s">
        <v>10941</v>
      </c>
      <c r="G3775" t="s">
        <v>136</v>
      </c>
      <c r="H3775" t="s">
        <v>61</v>
      </c>
      <c r="I3775" t="s">
        <v>129</v>
      </c>
      <c r="J3775" t="s">
        <v>130</v>
      </c>
      <c r="K3775" t="s">
        <v>137</v>
      </c>
      <c r="L3775" t="s">
        <v>10942</v>
      </c>
      <c r="M3775" t="s">
        <v>10943</v>
      </c>
      <c r="N3775">
        <v>6.5209999999999999</v>
      </c>
      <c r="O3775">
        <v>0</v>
      </c>
      <c r="P3775">
        <v>0</v>
      </c>
      <c r="Q3775">
        <v>0</v>
      </c>
      <c r="R3775">
        <v>356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2321.61</v>
      </c>
      <c r="Y3775">
        <v>0</v>
      </c>
      <c r="Z3775">
        <v>0</v>
      </c>
    </row>
    <row r="3776" spans="1:26" x14ac:dyDescent="0.3">
      <c r="A3776">
        <v>3016969</v>
      </c>
      <c r="B3776">
        <v>1</v>
      </c>
      <c r="C3776" t="s">
        <v>106</v>
      </c>
      <c r="D3776" t="s">
        <v>110</v>
      </c>
      <c r="E3776" t="s">
        <v>221</v>
      </c>
      <c r="F3776" t="s">
        <v>10944</v>
      </c>
      <c r="G3776" t="s">
        <v>128</v>
      </c>
      <c r="H3776" t="s">
        <v>58</v>
      </c>
      <c r="I3776" t="s">
        <v>129</v>
      </c>
      <c r="J3776" t="s">
        <v>130</v>
      </c>
      <c r="K3776" t="s">
        <v>131</v>
      </c>
      <c r="L3776" t="s">
        <v>10945</v>
      </c>
      <c r="M3776" t="s">
        <v>10946</v>
      </c>
      <c r="N3776">
        <v>0.82399999999999995</v>
      </c>
      <c r="O3776">
        <v>0</v>
      </c>
      <c r="P3776">
        <v>0</v>
      </c>
      <c r="Q3776">
        <v>168</v>
      </c>
      <c r="R3776">
        <v>198</v>
      </c>
      <c r="S3776">
        <v>11</v>
      </c>
      <c r="T3776">
        <v>110</v>
      </c>
      <c r="U3776">
        <v>0</v>
      </c>
      <c r="V3776">
        <v>0</v>
      </c>
      <c r="W3776">
        <v>138.37</v>
      </c>
      <c r="X3776">
        <v>163.08000000000001</v>
      </c>
      <c r="Y3776">
        <v>9.06</v>
      </c>
      <c r="Z3776">
        <v>90.6</v>
      </c>
    </row>
    <row r="3777" spans="1:26" x14ac:dyDescent="0.3">
      <c r="A3777">
        <v>3019792</v>
      </c>
      <c r="B3777">
        <v>1</v>
      </c>
      <c r="C3777" t="s">
        <v>75</v>
      </c>
      <c r="D3777" t="s">
        <v>83</v>
      </c>
      <c r="E3777" t="s">
        <v>145</v>
      </c>
      <c r="F3777" t="s">
        <v>10947</v>
      </c>
      <c r="G3777" t="s">
        <v>206</v>
      </c>
      <c r="H3777" t="s">
        <v>61</v>
      </c>
      <c r="I3777" t="s">
        <v>129</v>
      </c>
      <c r="J3777" t="s">
        <v>130</v>
      </c>
      <c r="K3777" t="s">
        <v>131</v>
      </c>
      <c r="L3777" t="s">
        <v>10948</v>
      </c>
      <c r="M3777" t="s">
        <v>10949</v>
      </c>
      <c r="N3777">
        <v>2.6120000000000001</v>
      </c>
      <c r="O3777">
        <v>0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2.61</v>
      </c>
      <c r="Y3777">
        <v>0</v>
      </c>
      <c r="Z3777">
        <v>0</v>
      </c>
    </row>
    <row r="3778" spans="1:26" x14ac:dyDescent="0.3">
      <c r="A3778">
        <v>3020373</v>
      </c>
      <c r="B3778">
        <v>1</v>
      </c>
      <c r="C3778" t="s">
        <v>75</v>
      </c>
      <c r="D3778" t="s">
        <v>92</v>
      </c>
      <c r="E3778" t="s">
        <v>145</v>
      </c>
      <c r="F3778" t="s">
        <v>10950</v>
      </c>
      <c r="G3778" t="s">
        <v>206</v>
      </c>
      <c r="H3778" t="s">
        <v>61</v>
      </c>
      <c r="I3778" t="s">
        <v>129</v>
      </c>
      <c r="J3778" t="s">
        <v>130</v>
      </c>
      <c r="K3778" t="s">
        <v>131</v>
      </c>
      <c r="L3778" t="s">
        <v>10951</v>
      </c>
      <c r="M3778" t="s">
        <v>10952</v>
      </c>
      <c r="N3778">
        <v>1.6639999999999999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1.66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3017454</v>
      </c>
      <c r="B3779">
        <v>1</v>
      </c>
      <c r="C3779" t="s">
        <v>106</v>
      </c>
      <c r="D3779" t="s">
        <v>115</v>
      </c>
      <c r="E3779" t="s">
        <v>145</v>
      </c>
      <c r="F3779" t="s">
        <v>10953</v>
      </c>
      <c r="G3779" t="s">
        <v>147</v>
      </c>
      <c r="H3779" t="s">
        <v>61</v>
      </c>
      <c r="I3779" t="s">
        <v>129</v>
      </c>
      <c r="J3779" t="s">
        <v>130</v>
      </c>
      <c r="K3779" t="s">
        <v>131</v>
      </c>
      <c r="L3779" t="s">
        <v>10954</v>
      </c>
      <c r="M3779" t="s">
        <v>10955</v>
      </c>
      <c r="N3779">
        <v>3.99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3.99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3018256</v>
      </c>
      <c r="B3780">
        <v>1</v>
      </c>
      <c r="C3780" t="s">
        <v>75</v>
      </c>
      <c r="D3780" t="s">
        <v>83</v>
      </c>
      <c r="E3780" t="s">
        <v>126</v>
      </c>
      <c r="F3780" t="s">
        <v>10956</v>
      </c>
      <c r="G3780" t="s">
        <v>128</v>
      </c>
      <c r="H3780" t="s">
        <v>58</v>
      </c>
      <c r="I3780" t="s">
        <v>129</v>
      </c>
      <c r="J3780" t="s">
        <v>130</v>
      </c>
      <c r="K3780" t="s">
        <v>131</v>
      </c>
      <c r="L3780" t="s">
        <v>10957</v>
      </c>
      <c r="M3780" t="s">
        <v>10958</v>
      </c>
      <c r="N3780">
        <v>1.0309999999999999</v>
      </c>
      <c r="O3780">
        <v>0</v>
      </c>
      <c r="P3780">
        <v>0</v>
      </c>
      <c r="Q3780">
        <v>8</v>
      </c>
      <c r="R3780">
        <v>67</v>
      </c>
      <c r="S3780">
        <v>0</v>
      </c>
      <c r="T3780">
        <v>0</v>
      </c>
      <c r="U3780">
        <v>0</v>
      </c>
      <c r="V3780">
        <v>0</v>
      </c>
      <c r="W3780">
        <v>8.25</v>
      </c>
      <c r="X3780">
        <v>69.099999999999994</v>
      </c>
      <c r="Y3780">
        <v>0</v>
      </c>
      <c r="Z3780">
        <v>0</v>
      </c>
    </row>
    <row r="3781" spans="1:26" x14ac:dyDescent="0.3">
      <c r="A3781">
        <v>3016587</v>
      </c>
      <c r="B3781">
        <v>2</v>
      </c>
      <c r="C3781" t="s">
        <v>75</v>
      </c>
      <c r="D3781" t="s">
        <v>104</v>
      </c>
      <c r="E3781" t="s">
        <v>169</v>
      </c>
      <c r="F3781" t="s">
        <v>10959</v>
      </c>
      <c r="G3781" t="s">
        <v>142</v>
      </c>
      <c r="H3781" t="s">
        <v>61</v>
      </c>
      <c r="I3781" t="s">
        <v>129</v>
      </c>
      <c r="J3781" t="s">
        <v>130</v>
      </c>
      <c r="K3781" t="s">
        <v>131</v>
      </c>
      <c r="L3781" t="s">
        <v>10471</v>
      </c>
      <c r="M3781" t="s">
        <v>10960</v>
      </c>
      <c r="N3781">
        <v>0.19700000000000001</v>
      </c>
      <c r="O3781">
        <v>0</v>
      </c>
      <c r="P3781">
        <v>158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31.12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3016131</v>
      </c>
      <c r="B3782">
        <v>1</v>
      </c>
      <c r="C3782" t="s">
        <v>106</v>
      </c>
      <c r="D3782" t="s">
        <v>114</v>
      </c>
      <c r="E3782" t="s">
        <v>153</v>
      </c>
      <c r="F3782" t="s">
        <v>10961</v>
      </c>
      <c r="G3782" t="s">
        <v>181</v>
      </c>
      <c r="H3782" t="s">
        <v>58</v>
      </c>
      <c r="I3782" t="s">
        <v>129</v>
      </c>
      <c r="J3782" t="s">
        <v>130</v>
      </c>
      <c r="K3782" t="s">
        <v>137</v>
      </c>
      <c r="L3782" t="s">
        <v>10962</v>
      </c>
      <c r="M3782" t="s">
        <v>10963</v>
      </c>
      <c r="N3782">
        <v>2.4630000000000001</v>
      </c>
      <c r="O3782">
        <v>0</v>
      </c>
      <c r="P3782">
        <v>0</v>
      </c>
      <c r="Q3782">
        <v>8</v>
      </c>
      <c r="R3782">
        <v>10</v>
      </c>
      <c r="S3782">
        <v>11</v>
      </c>
      <c r="T3782">
        <v>14</v>
      </c>
      <c r="U3782">
        <v>0</v>
      </c>
      <c r="V3782">
        <v>0</v>
      </c>
      <c r="W3782">
        <v>19.7</v>
      </c>
      <c r="X3782">
        <v>24.63</v>
      </c>
      <c r="Y3782">
        <v>27.09</v>
      </c>
      <c r="Z3782">
        <v>34.479999999999997</v>
      </c>
    </row>
    <row r="3783" spans="1:26" x14ac:dyDescent="0.3">
      <c r="A3783">
        <v>3015716</v>
      </c>
      <c r="B3783">
        <v>1</v>
      </c>
      <c r="C3783" t="s">
        <v>106</v>
      </c>
      <c r="D3783" t="s">
        <v>117</v>
      </c>
      <c r="E3783" t="s">
        <v>126</v>
      </c>
      <c r="F3783" t="s">
        <v>8529</v>
      </c>
      <c r="G3783" t="s">
        <v>128</v>
      </c>
      <c r="H3783" t="s">
        <v>58</v>
      </c>
      <c r="I3783" t="s">
        <v>129</v>
      </c>
      <c r="J3783" t="s">
        <v>130</v>
      </c>
      <c r="K3783" t="s">
        <v>131</v>
      </c>
      <c r="L3783" t="s">
        <v>10964</v>
      </c>
      <c r="M3783" t="s">
        <v>10965</v>
      </c>
      <c r="N3783">
        <v>0.38600000000000001</v>
      </c>
      <c r="O3783">
        <v>97</v>
      </c>
      <c r="P3783">
        <v>106</v>
      </c>
      <c r="Q3783">
        <v>0</v>
      </c>
      <c r="R3783">
        <v>0</v>
      </c>
      <c r="S3783">
        <v>0</v>
      </c>
      <c r="T3783">
        <v>0</v>
      </c>
      <c r="U3783">
        <v>37.4</v>
      </c>
      <c r="V3783">
        <v>40.869999999999997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3015688</v>
      </c>
      <c r="B3784">
        <v>1</v>
      </c>
      <c r="C3784" t="s">
        <v>75</v>
      </c>
      <c r="D3784" t="s">
        <v>84</v>
      </c>
      <c r="E3784" t="s">
        <v>153</v>
      </c>
      <c r="F3784" t="s">
        <v>10966</v>
      </c>
      <c r="G3784" t="s">
        <v>602</v>
      </c>
      <c r="H3784" t="s">
        <v>58</v>
      </c>
      <c r="I3784" t="s">
        <v>129</v>
      </c>
      <c r="J3784" t="s">
        <v>130</v>
      </c>
      <c r="K3784" t="s">
        <v>131</v>
      </c>
      <c r="L3784" t="s">
        <v>10967</v>
      </c>
      <c r="M3784" t="s">
        <v>10968</v>
      </c>
      <c r="N3784">
        <v>5.2539999999999996</v>
      </c>
      <c r="O3784">
        <v>1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5.25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3011515</v>
      </c>
      <c r="B3785">
        <v>1</v>
      </c>
      <c r="C3785" t="s">
        <v>75</v>
      </c>
      <c r="D3785" t="s">
        <v>102</v>
      </c>
      <c r="E3785" t="s">
        <v>140</v>
      </c>
      <c r="F3785" t="s">
        <v>10969</v>
      </c>
      <c r="G3785" t="s">
        <v>136</v>
      </c>
      <c r="H3785" t="s">
        <v>61</v>
      </c>
      <c r="I3785" t="s">
        <v>129</v>
      </c>
      <c r="J3785" t="s">
        <v>130</v>
      </c>
      <c r="K3785" t="s">
        <v>137</v>
      </c>
      <c r="L3785" t="s">
        <v>10970</v>
      </c>
      <c r="M3785" t="s">
        <v>10971</v>
      </c>
      <c r="N3785">
        <v>2.9289999999999998</v>
      </c>
      <c r="O3785">
        <v>0</v>
      </c>
      <c r="P3785">
        <v>55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161.09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3013424</v>
      </c>
      <c r="B3786">
        <v>1</v>
      </c>
      <c r="C3786" t="s">
        <v>106</v>
      </c>
      <c r="D3786" t="s">
        <v>107</v>
      </c>
      <c r="E3786" t="s">
        <v>221</v>
      </c>
      <c r="F3786" t="s">
        <v>10972</v>
      </c>
      <c r="G3786" t="s">
        <v>192</v>
      </c>
      <c r="H3786" t="s">
        <v>58</v>
      </c>
      <c r="I3786" t="s">
        <v>129</v>
      </c>
      <c r="J3786" t="s">
        <v>130</v>
      </c>
      <c r="K3786" t="s">
        <v>137</v>
      </c>
      <c r="L3786" t="s">
        <v>10973</v>
      </c>
      <c r="M3786" t="s">
        <v>10974</v>
      </c>
      <c r="N3786">
        <v>3.2</v>
      </c>
      <c r="O3786">
        <v>1</v>
      </c>
      <c r="P3786">
        <v>912</v>
      </c>
      <c r="Q3786">
        <v>0</v>
      </c>
      <c r="R3786">
        <v>0</v>
      </c>
      <c r="S3786">
        <v>0</v>
      </c>
      <c r="T3786">
        <v>1</v>
      </c>
      <c r="U3786">
        <v>3.2</v>
      </c>
      <c r="V3786">
        <v>2918.4</v>
      </c>
      <c r="W3786">
        <v>0</v>
      </c>
      <c r="X3786">
        <v>0</v>
      </c>
      <c r="Y3786">
        <v>0</v>
      </c>
      <c r="Z3786">
        <v>3.2</v>
      </c>
    </row>
    <row r="3787" spans="1:26" x14ac:dyDescent="0.3">
      <c r="A3787">
        <v>3011440</v>
      </c>
      <c r="B3787">
        <v>1</v>
      </c>
      <c r="C3787" t="s">
        <v>75</v>
      </c>
      <c r="D3787" t="s">
        <v>97</v>
      </c>
      <c r="E3787" t="s">
        <v>169</v>
      </c>
      <c r="F3787" t="s">
        <v>8355</v>
      </c>
      <c r="G3787" t="s">
        <v>192</v>
      </c>
      <c r="H3787" t="s">
        <v>61</v>
      </c>
      <c r="I3787" t="s">
        <v>129</v>
      </c>
      <c r="J3787" t="s">
        <v>130</v>
      </c>
      <c r="K3787" t="s">
        <v>137</v>
      </c>
      <c r="L3787" t="s">
        <v>10975</v>
      </c>
      <c r="M3787" t="s">
        <v>10976</v>
      </c>
      <c r="N3787">
        <v>8.7029999999999994</v>
      </c>
      <c r="O3787">
        <v>0</v>
      </c>
      <c r="P3787">
        <v>229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1993.06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3008537</v>
      </c>
      <c r="B3788">
        <v>1</v>
      </c>
      <c r="C3788" t="s">
        <v>75</v>
      </c>
      <c r="D3788" t="s">
        <v>83</v>
      </c>
      <c r="E3788" t="s">
        <v>145</v>
      </c>
      <c r="F3788" t="s">
        <v>10977</v>
      </c>
      <c r="G3788" t="s">
        <v>147</v>
      </c>
      <c r="H3788" t="s">
        <v>61</v>
      </c>
      <c r="I3788" t="s">
        <v>129</v>
      </c>
      <c r="J3788" t="s">
        <v>130</v>
      </c>
      <c r="K3788" t="s">
        <v>131</v>
      </c>
      <c r="L3788" t="s">
        <v>10978</v>
      </c>
      <c r="M3788" t="s">
        <v>10979</v>
      </c>
      <c r="N3788">
        <v>5.6280000000000001</v>
      </c>
      <c r="O3788">
        <v>0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5.63</v>
      </c>
      <c r="Y3788">
        <v>0</v>
      </c>
      <c r="Z3788">
        <v>0</v>
      </c>
    </row>
    <row r="3789" spans="1:26" x14ac:dyDescent="0.3">
      <c r="A3789">
        <v>3016603</v>
      </c>
      <c r="B3789">
        <v>1</v>
      </c>
      <c r="C3789" t="s">
        <v>75</v>
      </c>
      <c r="D3789" t="s">
        <v>97</v>
      </c>
      <c r="E3789" t="s">
        <v>140</v>
      </c>
      <c r="F3789" t="s">
        <v>10980</v>
      </c>
      <c r="G3789" t="s">
        <v>142</v>
      </c>
      <c r="H3789" t="s">
        <v>61</v>
      </c>
      <c r="I3789" t="s">
        <v>129</v>
      </c>
      <c r="J3789" t="s">
        <v>130</v>
      </c>
      <c r="K3789" t="s">
        <v>131</v>
      </c>
      <c r="L3789" t="s">
        <v>10981</v>
      </c>
      <c r="M3789" t="s">
        <v>10982</v>
      </c>
      <c r="N3789">
        <v>3.2229999999999999</v>
      </c>
      <c r="O3789">
        <v>0</v>
      </c>
      <c r="P3789">
        <v>96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309.42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3012409</v>
      </c>
      <c r="B3790">
        <v>1</v>
      </c>
      <c r="C3790" t="s">
        <v>106</v>
      </c>
      <c r="D3790" t="s">
        <v>114</v>
      </c>
      <c r="E3790" t="s">
        <v>140</v>
      </c>
      <c r="F3790" t="s">
        <v>10983</v>
      </c>
      <c r="G3790" t="s">
        <v>166</v>
      </c>
      <c r="H3790" t="s">
        <v>61</v>
      </c>
      <c r="I3790" t="s">
        <v>129</v>
      </c>
      <c r="J3790" t="s">
        <v>130</v>
      </c>
      <c r="K3790" t="s">
        <v>131</v>
      </c>
      <c r="L3790" t="s">
        <v>10984</v>
      </c>
      <c r="M3790" t="s">
        <v>10985</v>
      </c>
      <c r="N3790">
        <v>1.012</v>
      </c>
      <c r="O3790">
        <v>0</v>
      </c>
      <c r="P3790">
        <v>0</v>
      </c>
      <c r="Q3790">
        <v>0</v>
      </c>
      <c r="R3790">
        <v>38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38.47</v>
      </c>
      <c r="Y3790">
        <v>0</v>
      </c>
      <c r="Z3790">
        <v>0</v>
      </c>
    </row>
    <row r="3791" spans="1:26" x14ac:dyDescent="0.3">
      <c r="A3791">
        <v>3002981</v>
      </c>
      <c r="B3791">
        <v>1</v>
      </c>
      <c r="C3791" t="s">
        <v>106</v>
      </c>
      <c r="D3791" t="s">
        <v>115</v>
      </c>
      <c r="E3791" t="s">
        <v>169</v>
      </c>
      <c r="F3791" t="s">
        <v>10986</v>
      </c>
      <c r="G3791" t="s">
        <v>171</v>
      </c>
      <c r="H3791" t="s">
        <v>61</v>
      </c>
      <c r="I3791" t="s">
        <v>129</v>
      </c>
      <c r="J3791" t="s">
        <v>130</v>
      </c>
      <c r="K3791" t="s">
        <v>131</v>
      </c>
      <c r="L3791" t="s">
        <v>10987</v>
      </c>
      <c r="M3791" t="s">
        <v>10988</v>
      </c>
      <c r="N3791">
        <v>1.6240000000000001</v>
      </c>
      <c r="O3791">
        <v>0</v>
      </c>
      <c r="P3791">
        <v>792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1286.01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3016980</v>
      </c>
      <c r="B3792">
        <v>1</v>
      </c>
      <c r="C3792" t="s">
        <v>75</v>
      </c>
      <c r="D3792" t="s">
        <v>95</v>
      </c>
      <c r="E3792" t="s">
        <v>145</v>
      </c>
      <c r="F3792" t="s">
        <v>10989</v>
      </c>
      <c r="G3792" t="s">
        <v>147</v>
      </c>
      <c r="H3792" t="s">
        <v>61</v>
      </c>
      <c r="I3792" t="s">
        <v>129</v>
      </c>
      <c r="J3792" t="s">
        <v>130</v>
      </c>
      <c r="K3792" t="s">
        <v>131</v>
      </c>
      <c r="L3792" t="s">
        <v>10990</v>
      </c>
      <c r="M3792" t="s">
        <v>10991</v>
      </c>
      <c r="N3792">
        <v>0.96599999999999997</v>
      </c>
      <c r="O3792">
        <v>0</v>
      </c>
      <c r="P3792">
        <v>4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3.86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3020292</v>
      </c>
      <c r="B3793">
        <v>1</v>
      </c>
      <c r="C3793" t="s">
        <v>75</v>
      </c>
      <c r="D3793" t="s">
        <v>96</v>
      </c>
      <c r="E3793" t="s">
        <v>145</v>
      </c>
      <c r="F3793" t="s">
        <v>10992</v>
      </c>
      <c r="G3793" t="s">
        <v>206</v>
      </c>
      <c r="H3793" t="s">
        <v>61</v>
      </c>
      <c r="I3793" t="s">
        <v>129</v>
      </c>
      <c r="J3793" t="s">
        <v>130</v>
      </c>
      <c r="K3793" t="s">
        <v>131</v>
      </c>
      <c r="L3793" t="s">
        <v>10993</v>
      </c>
      <c r="M3793" t="s">
        <v>10994</v>
      </c>
      <c r="N3793">
        <v>3.6309999999999998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3.63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3010880</v>
      </c>
      <c r="B3794">
        <v>1</v>
      </c>
      <c r="C3794" t="s">
        <v>75</v>
      </c>
      <c r="D3794" t="s">
        <v>96</v>
      </c>
      <c r="E3794" t="s">
        <v>221</v>
      </c>
      <c r="F3794" t="s">
        <v>10995</v>
      </c>
      <c r="G3794" t="s">
        <v>128</v>
      </c>
      <c r="H3794" t="s">
        <v>58</v>
      </c>
      <c r="I3794" t="s">
        <v>129</v>
      </c>
      <c r="J3794" t="s">
        <v>130</v>
      </c>
      <c r="K3794" t="s">
        <v>131</v>
      </c>
      <c r="L3794" t="s">
        <v>10996</v>
      </c>
      <c r="M3794" t="s">
        <v>10997</v>
      </c>
      <c r="N3794">
        <v>2.202</v>
      </c>
      <c r="O3794">
        <v>0</v>
      </c>
      <c r="P3794">
        <v>195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429.29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3012866</v>
      </c>
      <c r="B3795">
        <v>1</v>
      </c>
      <c r="C3795" t="s">
        <v>75</v>
      </c>
      <c r="D3795" t="s">
        <v>97</v>
      </c>
      <c r="E3795" t="s">
        <v>169</v>
      </c>
      <c r="F3795" t="s">
        <v>10998</v>
      </c>
      <c r="G3795" t="s">
        <v>192</v>
      </c>
      <c r="H3795" t="s">
        <v>61</v>
      </c>
      <c r="I3795" t="s">
        <v>129</v>
      </c>
      <c r="J3795" t="s">
        <v>130</v>
      </c>
      <c r="K3795" t="s">
        <v>137</v>
      </c>
      <c r="L3795" t="s">
        <v>10999</v>
      </c>
      <c r="M3795" t="s">
        <v>11000</v>
      </c>
      <c r="N3795">
        <v>6.9770000000000003</v>
      </c>
      <c r="O3795">
        <v>0</v>
      </c>
      <c r="P3795">
        <v>531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3704.76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3014819</v>
      </c>
      <c r="B3796">
        <v>1</v>
      </c>
      <c r="C3796" t="s">
        <v>75</v>
      </c>
      <c r="D3796" t="s">
        <v>82</v>
      </c>
      <c r="E3796" t="s">
        <v>153</v>
      </c>
      <c r="F3796" t="s">
        <v>11001</v>
      </c>
      <c r="G3796" t="s">
        <v>602</v>
      </c>
      <c r="H3796" t="s">
        <v>58</v>
      </c>
      <c r="I3796" t="s">
        <v>129</v>
      </c>
      <c r="J3796" t="s">
        <v>130</v>
      </c>
      <c r="K3796" t="s">
        <v>131</v>
      </c>
      <c r="L3796" t="s">
        <v>11002</v>
      </c>
      <c r="M3796" t="s">
        <v>11003</v>
      </c>
      <c r="N3796">
        <v>0.85499999999999998</v>
      </c>
      <c r="O3796">
        <v>35</v>
      </c>
      <c r="P3796">
        <v>1122</v>
      </c>
      <c r="Q3796">
        <v>0</v>
      </c>
      <c r="R3796">
        <v>0</v>
      </c>
      <c r="S3796">
        <v>0</v>
      </c>
      <c r="T3796">
        <v>0</v>
      </c>
      <c r="U3796">
        <v>29.93</v>
      </c>
      <c r="V3796">
        <v>959.48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3018215</v>
      </c>
      <c r="B3797">
        <v>1</v>
      </c>
      <c r="C3797" t="s">
        <v>75</v>
      </c>
      <c r="D3797" t="s">
        <v>83</v>
      </c>
      <c r="E3797" t="s">
        <v>145</v>
      </c>
      <c r="F3797" t="s">
        <v>11004</v>
      </c>
      <c r="G3797" t="s">
        <v>147</v>
      </c>
      <c r="H3797" t="s">
        <v>61</v>
      </c>
      <c r="I3797" t="s">
        <v>129</v>
      </c>
      <c r="J3797" t="s">
        <v>130</v>
      </c>
      <c r="K3797" t="s">
        <v>131</v>
      </c>
      <c r="L3797" t="s">
        <v>11005</v>
      </c>
      <c r="M3797" t="s">
        <v>11006</v>
      </c>
      <c r="N3797">
        <v>2.403</v>
      </c>
      <c r="O3797">
        <v>0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2.4</v>
      </c>
      <c r="Y3797">
        <v>0</v>
      </c>
      <c r="Z3797">
        <v>0</v>
      </c>
    </row>
    <row r="3798" spans="1:26" x14ac:dyDescent="0.3">
      <c r="A3798">
        <v>3016809</v>
      </c>
      <c r="B3798">
        <v>1</v>
      </c>
      <c r="C3798" t="s">
        <v>106</v>
      </c>
      <c r="D3798" t="s">
        <v>121</v>
      </c>
      <c r="E3798" t="s">
        <v>153</v>
      </c>
      <c r="F3798" t="s">
        <v>10439</v>
      </c>
      <c r="G3798" t="s">
        <v>128</v>
      </c>
      <c r="H3798" t="s">
        <v>58</v>
      </c>
      <c r="I3798" t="s">
        <v>129</v>
      </c>
      <c r="J3798" t="s">
        <v>130</v>
      </c>
      <c r="K3798" t="s">
        <v>131</v>
      </c>
      <c r="L3798" t="s">
        <v>11007</v>
      </c>
      <c r="M3798" t="s">
        <v>11008</v>
      </c>
      <c r="N3798">
        <v>0.45700000000000002</v>
      </c>
      <c r="O3798">
        <v>10</v>
      </c>
      <c r="P3798">
        <v>7</v>
      </c>
      <c r="Q3798">
        <v>0</v>
      </c>
      <c r="R3798">
        <v>0</v>
      </c>
      <c r="S3798">
        <v>0</v>
      </c>
      <c r="T3798">
        <v>0</v>
      </c>
      <c r="U3798">
        <v>4.57</v>
      </c>
      <c r="V3798">
        <v>3.2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3020316</v>
      </c>
      <c r="B3799">
        <v>1</v>
      </c>
      <c r="C3799" t="s">
        <v>75</v>
      </c>
      <c r="D3799" t="s">
        <v>74</v>
      </c>
      <c r="E3799" t="s">
        <v>145</v>
      </c>
      <c r="F3799" t="s">
        <v>11009</v>
      </c>
      <c r="G3799" t="s">
        <v>206</v>
      </c>
      <c r="H3799" t="s">
        <v>61</v>
      </c>
      <c r="I3799" t="s">
        <v>129</v>
      </c>
      <c r="J3799" t="s">
        <v>130</v>
      </c>
      <c r="K3799" t="s">
        <v>131</v>
      </c>
      <c r="L3799" t="s">
        <v>11010</v>
      </c>
      <c r="M3799" t="s">
        <v>11011</v>
      </c>
      <c r="N3799">
        <v>3.492</v>
      </c>
      <c r="O3799">
        <v>0</v>
      </c>
      <c r="P3799">
        <v>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3.49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3014864</v>
      </c>
      <c r="B3800">
        <v>1</v>
      </c>
      <c r="C3800" t="s">
        <v>106</v>
      </c>
      <c r="D3800" t="s">
        <v>120</v>
      </c>
      <c r="E3800" t="s">
        <v>153</v>
      </c>
      <c r="F3800" t="s">
        <v>8269</v>
      </c>
      <c r="G3800" t="s">
        <v>128</v>
      </c>
      <c r="H3800" t="s">
        <v>58</v>
      </c>
      <c r="I3800" t="s">
        <v>129</v>
      </c>
      <c r="J3800" t="s">
        <v>130</v>
      </c>
      <c r="K3800" t="s">
        <v>131</v>
      </c>
      <c r="L3800" t="s">
        <v>11012</v>
      </c>
      <c r="M3800" t="s">
        <v>11013</v>
      </c>
      <c r="N3800">
        <v>2.8119999999999998</v>
      </c>
      <c r="O3800">
        <v>118</v>
      </c>
      <c r="P3800">
        <v>724</v>
      </c>
      <c r="Q3800">
        <v>0</v>
      </c>
      <c r="R3800">
        <v>0</v>
      </c>
      <c r="S3800">
        <v>0</v>
      </c>
      <c r="T3800">
        <v>0</v>
      </c>
      <c r="U3800">
        <v>331.81</v>
      </c>
      <c r="V3800">
        <v>2035.85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3018249</v>
      </c>
      <c r="B3801">
        <v>1</v>
      </c>
      <c r="C3801" t="s">
        <v>75</v>
      </c>
      <c r="D3801" t="s">
        <v>81</v>
      </c>
      <c r="E3801" t="s">
        <v>145</v>
      </c>
      <c r="F3801" t="s">
        <v>11014</v>
      </c>
      <c r="G3801" t="s">
        <v>256</v>
      </c>
      <c r="H3801" t="s">
        <v>61</v>
      </c>
      <c r="I3801" t="s">
        <v>129</v>
      </c>
      <c r="J3801" t="s">
        <v>130</v>
      </c>
      <c r="K3801" t="s">
        <v>131</v>
      </c>
      <c r="L3801" t="s">
        <v>11015</v>
      </c>
      <c r="M3801" t="s">
        <v>11016</v>
      </c>
      <c r="N3801">
        <v>0.54800000000000004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0.55000000000000004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3019782</v>
      </c>
      <c r="B3802">
        <v>2</v>
      </c>
      <c r="C3802" t="s">
        <v>106</v>
      </c>
      <c r="D3802" t="s">
        <v>119</v>
      </c>
      <c r="E3802" t="s">
        <v>169</v>
      </c>
      <c r="F3802" t="s">
        <v>1929</v>
      </c>
      <c r="G3802" t="s">
        <v>142</v>
      </c>
      <c r="H3802" t="s">
        <v>61</v>
      </c>
      <c r="I3802" t="s">
        <v>1703</v>
      </c>
      <c r="J3802" t="s">
        <v>130</v>
      </c>
      <c r="K3802" t="s">
        <v>131</v>
      </c>
      <c r="L3802" t="s">
        <v>11017</v>
      </c>
      <c r="M3802" t="s">
        <v>11018</v>
      </c>
      <c r="N3802">
        <v>2.7E-2</v>
      </c>
      <c r="O3802">
        <v>0</v>
      </c>
      <c r="P3802">
        <v>641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17.420000000000002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3020416</v>
      </c>
      <c r="B3803">
        <v>1</v>
      </c>
      <c r="C3803" t="s">
        <v>75</v>
      </c>
      <c r="D3803" t="s">
        <v>77</v>
      </c>
      <c r="E3803" t="s">
        <v>145</v>
      </c>
      <c r="F3803" t="s">
        <v>11019</v>
      </c>
      <c r="G3803" t="s">
        <v>147</v>
      </c>
      <c r="H3803" t="s">
        <v>61</v>
      </c>
      <c r="I3803" t="s">
        <v>129</v>
      </c>
      <c r="J3803" t="s">
        <v>130</v>
      </c>
      <c r="K3803" t="s">
        <v>131</v>
      </c>
      <c r="L3803" t="s">
        <v>11020</v>
      </c>
      <c r="M3803" t="s">
        <v>11021</v>
      </c>
      <c r="N3803">
        <v>0.51400000000000001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0.51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3015646</v>
      </c>
      <c r="B3804">
        <v>1</v>
      </c>
      <c r="C3804" t="s">
        <v>75</v>
      </c>
      <c r="D3804" t="s">
        <v>84</v>
      </c>
      <c r="E3804" t="s">
        <v>153</v>
      </c>
      <c r="F3804" t="s">
        <v>4206</v>
      </c>
      <c r="G3804" t="s">
        <v>602</v>
      </c>
      <c r="H3804" t="s">
        <v>58</v>
      </c>
      <c r="I3804" t="s">
        <v>129</v>
      </c>
      <c r="J3804" t="s">
        <v>130</v>
      </c>
      <c r="K3804" t="s">
        <v>131</v>
      </c>
      <c r="L3804" t="s">
        <v>11022</v>
      </c>
      <c r="M3804" t="s">
        <v>11023</v>
      </c>
      <c r="N3804">
        <v>0.52300000000000002</v>
      </c>
      <c r="O3804">
        <v>3</v>
      </c>
      <c r="P3804">
        <v>6</v>
      </c>
      <c r="Q3804">
        <v>0</v>
      </c>
      <c r="R3804">
        <v>0</v>
      </c>
      <c r="S3804">
        <v>0</v>
      </c>
      <c r="T3804">
        <v>0</v>
      </c>
      <c r="U3804">
        <v>1.57</v>
      </c>
      <c r="V3804">
        <v>3.14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3019905</v>
      </c>
      <c r="B3805">
        <v>1</v>
      </c>
      <c r="C3805" t="s">
        <v>75</v>
      </c>
      <c r="D3805" t="s">
        <v>91</v>
      </c>
      <c r="E3805" t="s">
        <v>145</v>
      </c>
      <c r="F3805" t="s">
        <v>11024</v>
      </c>
      <c r="G3805" t="s">
        <v>206</v>
      </c>
      <c r="H3805" t="s">
        <v>61</v>
      </c>
      <c r="I3805" t="s">
        <v>129</v>
      </c>
      <c r="J3805" t="s">
        <v>130</v>
      </c>
      <c r="K3805" t="s">
        <v>131</v>
      </c>
      <c r="L3805" t="s">
        <v>11025</v>
      </c>
      <c r="M3805" t="s">
        <v>11026</v>
      </c>
      <c r="N3805">
        <v>2.1280000000000001</v>
      </c>
      <c r="O3805">
        <v>0</v>
      </c>
      <c r="P3805">
        <v>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6.38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3016791</v>
      </c>
      <c r="B3806">
        <v>1</v>
      </c>
      <c r="C3806" t="s">
        <v>106</v>
      </c>
      <c r="D3806" t="s">
        <v>122</v>
      </c>
      <c r="E3806" t="s">
        <v>145</v>
      </c>
      <c r="F3806" t="s">
        <v>11027</v>
      </c>
      <c r="G3806" t="s">
        <v>206</v>
      </c>
      <c r="H3806" t="s">
        <v>61</v>
      </c>
      <c r="I3806" t="s">
        <v>129</v>
      </c>
      <c r="J3806" t="s">
        <v>130</v>
      </c>
      <c r="K3806" t="s">
        <v>131</v>
      </c>
      <c r="L3806" t="s">
        <v>11028</v>
      </c>
      <c r="M3806" t="s">
        <v>11029</v>
      </c>
      <c r="N3806">
        <v>4.7590000000000003</v>
      </c>
      <c r="O3806">
        <v>0</v>
      </c>
      <c r="P3806">
        <v>11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52.35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3019801</v>
      </c>
      <c r="B3807">
        <v>1</v>
      </c>
      <c r="C3807" t="s">
        <v>106</v>
      </c>
      <c r="D3807" t="s">
        <v>120</v>
      </c>
      <c r="E3807" t="s">
        <v>145</v>
      </c>
      <c r="F3807" t="s">
        <v>11030</v>
      </c>
      <c r="G3807" t="s">
        <v>147</v>
      </c>
      <c r="H3807" t="s">
        <v>61</v>
      </c>
      <c r="I3807" t="s">
        <v>129</v>
      </c>
      <c r="J3807" t="s">
        <v>130</v>
      </c>
      <c r="K3807" t="s">
        <v>131</v>
      </c>
      <c r="L3807" t="s">
        <v>11031</v>
      </c>
      <c r="M3807" t="s">
        <v>11032</v>
      </c>
      <c r="N3807">
        <v>2.633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2.63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3016930</v>
      </c>
      <c r="B3808">
        <v>1</v>
      </c>
      <c r="C3808" t="s">
        <v>106</v>
      </c>
      <c r="D3808" t="s">
        <v>115</v>
      </c>
      <c r="E3808" t="s">
        <v>145</v>
      </c>
      <c r="F3808" t="s">
        <v>11033</v>
      </c>
      <c r="G3808" t="s">
        <v>206</v>
      </c>
      <c r="H3808" t="s">
        <v>61</v>
      </c>
      <c r="I3808" t="s">
        <v>129</v>
      </c>
      <c r="J3808" t="s">
        <v>130</v>
      </c>
      <c r="K3808" t="s">
        <v>131</v>
      </c>
      <c r="L3808" t="s">
        <v>11034</v>
      </c>
      <c r="M3808" t="s">
        <v>11035</v>
      </c>
      <c r="N3808">
        <v>1.39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1.39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3014146</v>
      </c>
      <c r="B3809">
        <v>1</v>
      </c>
      <c r="C3809" t="s">
        <v>106</v>
      </c>
      <c r="D3809" t="s">
        <v>115</v>
      </c>
      <c r="E3809" t="s">
        <v>169</v>
      </c>
      <c r="F3809" t="s">
        <v>11036</v>
      </c>
      <c r="G3809" t="s">
        <v>206</v>
      </c>
      <c r="H3809" t="s">
        <v>61</v>
      </c>
      <c r="I3809" t="s">
        <v>129</v>
      </c>
      <c r="J3809" t="s">
        <v>130</v>
      </c>
      <c r="K3809" t="s">
        <v>131</v>
      </c>
      <c r="L3809" t="s">
        <v>11037</v>
      </c>
      <c r="M3809" t="s">
        <v>11038</v>
      </c>
      <c r="N3809">
        <v>1.36</v>
      </c>
      <c r="O3809">
        <v>0</v>
      </c>
      <c r="P3809">
        <v>164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223.11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3006464</v>
      </c>
      <c r="B3810">
        <v>1</v>
      </c>
      <c r="C3810" t="s">
        <v>75</v>
      </c>
      <c r="D3810" t="s">
        <v>81</v>
      </c>
      <c r="E3810" t="s">
        <v>140</v>
      </c>
      <c r="F3810" t="s">
        <v>11039</v>
      </c>
      <c r="G3810" t="s">
        <v>161</v>
      </c>
      <c r="H3810" t="s">
        <v>61</v>
      </c>
      <c r="I3810" t="s">
        <v>129</v>
      </c>
      <c r="J3810" t="s">
        <v>130</v>
      </c>
      <c r="K3810" t="s">
        <v>131</v>
      </c>
      <c r="L3810" t="s">
        <v>11040</v>
      </c>
      <c r="M3810" t="s">
        <v>11041</v>
      </c>
      <c r="N3810">
        <v>0.71699999999999997</v>
      </c>
      <c r="O3810">
        <v>0</v>
      </c>
      <c r="P3810">
        <v>32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22.96</v>
      </c>
      <c r="W3810">
        <v>0</v>
      </c>
      <c r="X3810">
        <v>0</v>
      </c>
      <c r="Y3810">
        <v>0</v>
      </c>
      <c r="Z3810">
        <v>0</v>
      </c>
    </row>
    <row r="3811" spans="1:26" x14ac:dyDescent="0.3">
      <c r="A3811">
        <v>3020475</v>
      </c>
      <c r="B3811">
        <v>1</v>
      </c>
      <c r="C3811" t="s">
        <v>106</v>
      </c>
      <c r="D3811" t="s">
        <v>117</v>
      </c>
      <c r="E3811" t="s">
        <v>126</v>
      </c>
      <c r="F3811" t="s">
        <v>11042</v>
      </c>
      <c r="G3811" t="s">
        <v>128</v>
      </c>
      <c r="H3811" t="s">
        <v>58</v>
      </c>
      <c r="I3811" t="s">
        <v>129</v>
      </c>
      <c r="J3811" t="s">
        <v>130</v>
      </c>
      <c r="K3811" t="s">
        <v>131</v>
      </c>
      <c r="L3811" t="s">
        <v>11043</v>
      </c>
      <c r="M3811" t="s">
        <v>11044</v>
      </c>
      <c r="N3811">
        <v>2.5760000000000001</v>
      </c>
      <c r="O3811">
        <v>24</v>
      </c>
      <c r="P3811">
        <v>0</v>
      </c>
      <c r="Q3811">
        <v>0</v>
      </c>
      <c r="R3811">
        <v>0</v>
      </c>
      <c r="S3811">
        <v>2</v>
      </c>
      <c r="T3811">
        <v>0</v>
      </c>
      <c r="U3811">
        <v>61.83</v>
      </c>
      <c r="V3811">
        <v>0</v>
      </c>
      <c r="W3811">
        <v>0</v>
      </c>
      <c r="X3811">
        <v>0</v>
      </c>
      <c r="Y3811">
        <v>5.15</v>
      </c>
      <c r="Z3811">
        <v>0</v>
      </c>
    </row>
    <row r="3812" spans="1:26" x14ac:dyDescent="0.3">
      <c r="A3812">
        <v>3016891</v>
      </c>
      <c r="B3812">
        <v>1</v>
      </c>
      <c r="C3812" t="s">
        <v>75</v>
      </c>
      <c r="D3812" t="s">
        <v>83</v>
      </c>
      <c r="E3812" t="s">
        <v>145</v>
      </c>
      <c r="F3812" t="s">
        <v>7878</v>
      </c>
      <c r="G3812" t="s">
        <v>206</v>
      </c>
      <c r="H3812" t="s">
        <v>61</v>
      </c>
      <c r="I3812" t="s">
        <v>129</v>
      </c>
      <c r="J3812" t="s">
        <v>130</v>
      </c>
      <c r="K3812" t="s">
        <v>131</v>
      </c>
      <c r="L3812" t="s">
        <v>11045</v>
      </c>
      <c r="M3812" t="s">
        <v>11046</v>
      </c>
      <c r="N3812">
        <v>6.8810000000000002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3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20.64</v>
      </c>
    </row>
    <row r="3813" spans="1:26" x14ac:dyDescent="0.3">
      <c r="A3813">
        <v>3019053</v>
      </c>
      <c r="B3813">
        <v>2</v>
      </c>
      <c r="C3813" t="s">
        <v>75</v>
      </c>
      <c r="D3813" t="s">
        <v>93</v>
      </c>
      <c r="E3813" t="s">
        <v>169</v>
      </c>
      <c r="F3813" t="s">
        <v>11047</v>
      </c>
      <c r="G3813" t="s">
        <v>142</v>
      </c>
      <c r="H3813" t="s">
        <v>61</v>
      </c>
      <c r="I3813" t="s">
        <v>129</v>
      </c>
      <c r="J3813" t="s">
        <v>130</v>
      </c>
      <c r="K3813" t="s">
        <v>131</v>
      </c>
      <c r="L3813" t="s">
        <v>9209</v>
      </c>
      <c r="M3813" t="s">
        <v>11048</v>
      </c>
      <c r="N3813">
        <v>0.13300000000000001</v>
      </c>
      <c r="O3813">
        <v>0</v>
      </c>
      <c r="P3813">
        <v>1</v>
      </c>
      <c r="Q3813">
        <v>0</v>
      </c>
      <c r="R3813">
        <v>0</v>
      </c>
      <c r="S3813">
        <v>0</v>
      </c>
      <c r="T3813">
        <v>41</v>
      </c>
      <c r="U3813">
        <v>0</v>
      </c>
      <c r="V3813">
        <v>0.13</v>
      </c>
      <c r="W3813">
        <v>0</v>
      </c>
      <c r="X3813">
        <v>0</v>
      </c>
      <c r="Y3813">
        <v>0</v>
      </c>
      <c r="Z3813">
        <v>5.46</v>
      </c>
    </row>
    <row r="3814" spans="1:26" x14ac:dyDescent="0.3">
      <c r="A3814">
        <v>3012868</v>
      </c>
      <c r="B3814">
        <v>1</v>
      </c>
      <c r="C3814" t="s">
        <v>106</v>
      </c>
      <c r="D3814" t="s">
        <v>109</v>
      </c>
      <c r="E3814" t="s">
        <v>126</v>
      </c>
      <c r="F3814" t="s">
        <v>11049</v>
      </c>
      <c r="G3814" t="s">
        <v>166</v>
      </c>
      <c r="H3814" t="s">
        <v>58</v>
      </c>
      <c r="I3814" t="s">
        <v>129</v>
      </c>
      <c r="J3814" t="s">
        <v>130</v>
      </c>
      <c r="K3814" t="s">
        <v>131</v>
      </c>
      <c r="L3814" t="s">
        <v>11050</v>
      </c>
      <c r="M3814" t="s">
        <v>11051</v>
      </c>
      <c r="N3814">
        <v>3.7360000000000002</v>
      </c>
      <c r="O3814">
        <v>0</v>
      </c>
      <c r="P3814">
        <v>0</v>
      </c>
      <c r="Q3814">
        <v>0</v>
      </c>
      <c r="R3814">
        <v>0</v>
      </c>
      <c r="S3814">
        <v>3</v>
      </c>
      <c r="T3814">
        <v>296</v>
      </c>
      <c r="U3814">
        <v>0</v>
      </c>
      <c r="V3814">
        <v>0</v>
      </c>
      <c r="W3814">
        <v>0</v>
      </c>
      <c r="X3814">
        <v>0</v>
      </c>
      <c r="Y3814">
        <v>11.21</v>
      </c>
      <c r="Z3814">
        <v>1105.8900000000001</v>
      </c>
    </row>
    <row r="3815" spans="1:26" x14ac:dyDescent="0.3">
      <c r="A3815">
        <v>3016172</v>
      </c>
      <c r="B3815">
        <v>1</v>
      </c>
      <c r="C3815" t="s">
        <v>106</v>
      </c>
      <c r="D3815" t="s">
        <v>115</v>
      </c>
      <c r="E3815" t="s">
        <v>126</v>
      </c>
      <c r="F3815" t="s">
        <v>11052</v>
      </c>
      <c r="G3815" t="s">
        <v>128</v>
      </c>
      <c r="H3815" t="s">
        <v>58</v>
      </c>
      <c r="I3815" t="s">
        <v>129</v>
      </c>
      <c r="J3815" t="s">
        <v>130</v>
      </c>
      <c r="K3815" t="s">
        <v>131</v>
      </c>
      <c r="L3815" t="s">
        <v>11053</v>
      </c>
      <c r="M3815" t="s">
        <v>11054</v>
      </c>
      <c r="N3815">
        <v>0.66200000000000003</v>
      </c>
      <c r="O3815">
        <v>16</v>
      </c>
      <c r="P3815">
        <v>466</v>
      </c>
      <c r="Q3815">
        <v>0</v>
      </c>
      <c r="R3815">
        <v>0</v>
      </c>
      <c r="S3815">
        <v>45</v>
      </c>
      <c r="T3815">
        <v>762</v>
      </c>
      <c r="U3815">
        <v>10.6</v>
      </c>
      <c r="V3815">
        <v>308.60000000000002</v>
      </c>
      <c r="W3815">
        <v>0</v>
      </c>
      <c r="X3815">
        <v>0</v>
      </c>
      <c r="Y3815">
        <v>29.8</v>
      </c>
      <c r="Z3815">
        <v>504.61</v>
      </c>
    </row>
    <row r="3816" spans="1:26" x14ac:dyDescent="0.3">
      <c r="A3816">
        <v>3017821</v>
      </c>
      <c r="B3816">
        <v>1</v>
      </c>
      <c r="C3816" t="s">
        <v>106</v>
      </c>
      <c r="D3816" t="s">
        <v>122</v>
      </c>
      <c r="E3816" t="s">
        <v>145</v>
      </c>
      <c r="F3816" t="s">
        <v>11055</v>
      </c>
      <c r="G3816" t="s">
        <v>206</v>
      </c>
      <c r="H3816" t="s">
        <v>61</v>
      </c>
      <c r="I3816" t="s">
        <v>129</v>
      </c>
      <c r="J3816" t="s">
        <v>130</v>
      </c>
      <c r="K3816" t="s">
        <v>131</v>
      </c>
      <c r="L3816" t="s">
        <v>11056</v>
      </c>
      <c r="M3816" t="s">
        <v>11057</v>
      </c>
      <c r="N3816">
        <v>0.48199999999999998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0.48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3015673</v>
      </c>
      <c r="B3817">
        <v>1</v>
      </c>
      <c r="C3817" t="s">
        <v>75</v>
      </c>
      <c r="D3817" t="s">
        <v>97</v>
      </c>
      <c r="E3817" t="s">
        <v>221</v>
      </c>
      <c r="F3817" t="s">
        <v>11058</v>
      </c>
      <c r="G3817" t="s">
        <v>181</v>
      </c>
      <c r="H3817" t="s">
        <v>58</v>
      </c>
      <c r="I3817" t="s">
        <v>129</v>
      </c>
      <c r="J3817" t="s">
        <v>130</v>
      </c>
      <c r="K3817" t="s">
        <v>137</v>
      </c>
      <c r="L3817" t="s">
        <v>11059</v>
      </c>
      <c r="M3817" t="s">
        <v>11060</v>
      </c>
      <c r="N3817">
        <v>1.224</v>
      </c>
      <c r="O3817">
        <v>32</v>
      </c>
      <c r="P3817">
        <v>226</v>
      </c>
      <c r="Q3817">
        <v>0</v>
      </c>
      <c r="R3817">
        <v>0</v>
      </c>
      <c r="S3817">
        <v>0</v>
      </c>
      <c r="T3817">
        <v>0</v>
      </c>
      <c r="U3817">
        <v>39.159999999999997</v>
      </c>
      <c r="V3817">
        <v>276.60000000000002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3020520</v>
      </c>
      <c r="B3818">
        <v>1</v>
      </c>
      <c r="C3818" t="s">
        <v>106</v>
      </c>
      <c r="D3818" t="s">
        <v>119</v>
      </c>
      <c r="E3818" t="s">
        <v>153</v>
      </c>
      <c r="F3818" t="s">
        <v>11061</v>
      </c>
      <c r="G3818" t="s">
        <v>128</v>
      </c>
      <c r="H3818" t="s">
        <v>58</v>
      </c>
      <c r="I3818" t="s">
        <v>129</v>
      </c>
      <c r="J3818" t="s">
        <v>130</v>
      </c>
      <c r="K3818" t="s">
        <v>131</v>
      </c>
      <c r="L3818" t="s">
        <v>11062</v>
      </c>
      <c r="M3818" t="s">
        <v>11063</v>
      </c>
      <c r="N3818">
        <v>1.544</v>
      </c>
      <c r="O3818">
        <v>0</v>
      </c>
      <c r="P3818">
        <v>1450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2238.2399999999998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3017428</v>
      </c>
      <c r="B3819">
        <v>1</v>
      </c>
      <c r="C3819" t="s">
        <v>106</v>
      </c>
      <c r="D3819" t="s">
        <v>120</v>
      </c>
      <c r="E3819" t="s">
        <v>153</v>
      </c>
      <c r="F3819" t="s">
        <v>4393</v>
      </c>
      <c r="G3819" t="s">
        <v>2201</v>
      </c>
      <c r="H3819" t="s">
        <v>58</v>
      </c>
      <c r="I3819" t="s">
        <v>129</v>
      </c>
      <c r="J3819" t="s">
        <v>130</v>
      </c>
      <c r="K3819" t="s">
        <v>131</v>
      </c>
      <c r="L3819" t="s">
        <v>11064</v>
      </c>
      <c r="M3819" t="s">
        <v>11065</v>
      </c>
      <c r="N3819">
        <v>3.5619999999999998</v>
      </c>
      <c r="O3819">
        <v>166</v>
      </c>
      <c r="P3819">
        <v>6</v>
      </c>
      <c r="Q3819">
        <v>0</v>
      </c>
      <c r="R3819">
        <v>0</v>
      </c>
      <c r="S3819">
        <v>0</v>
      </c>
      <c r="T3819">
        <v>0</v>
      </c>
      <c r="U3819">
        <v>591.25</v>
      </c>
      <c r="V3819">
        <v>21.37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3017436</v>
      </c>
      <c r="B3820">
        <v>1</v>
      </c>
      <c r="C3820" t="s">
        <v>75</v>
      </c>
      <c r="D3820" t="s">
        <v>98</v>
      </c>
      <c r="E3820" t="s">
        <v>153</v>
      </c>
      <c r="F3820" t="s">
        <v>2534</v>
      </c>
      <c r="G3820" t="s">
        <v>128</v>
      </c>
      <c r="H3820" t="s">
        <v>58</v>
      </c>
      <c r="I3820" t="s">
        <v>129</v>
      </c>
      <c r="J3820" t="s">
        <v>130</v>
      </c>
      <c r="K3820" t="s">
        <v>131</v>
      </c>
      <c r="L3820" t="s">
        <v>11066</v>
      </c>
      <c r="M3820" t="s">
        <v>11067</v>
      </c>
      <c r="N3820">
        <v>0.755</v>
      </c>
      <c r="O3820">
        <v>35</v>
      </c>
      <c r="P3820">
        <v>7425</v>
      </c>
      <c r="Q3820">
        <v>0</v>
      </c>
      <c r="R3820">
        <v>0</v>
      </c>
      <c r="S3820">
        <v>0</v>
      </c>
      <c r="T3820">
        <v>0</v>
      </c>
      <c r="U3820">
        <v>26.42</v>
      </c>
      <c r="V3820">
        <v>5604.28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3013462</v>
      </c>
      <c r="B3821">
        <v>1</v>
      </c>
      <c r="C3821" t="s">
        <v>75</v>
      </c>
      <c r="D3821" t="s">
        <v>104</v>
      </c>
      <c r="E3821" t="s">
        <v>140</v>
      </c>
      <c r="F3821" t="s">
        <v>11068</v>
      </c>
      <c r="G3821" t="s">
        <v>166</v>
      </c>
      <c r="H3821" t="s">
        <v>61</v>
      </c>
      <c r="I3821" t="s">
        <v>129</v>
      </c>
      <c r="J3821" t="s">
        <v>130</v>
      </c>
      <c r="K3821" t="s">
        <v>131</v>
      </c>
      <c r="L3821" t="s">
        <v>11069</v>
      </c>
      <c r="M3821" t="s">
        <v>11070</v>
      </c>
      <c r="N3821">
        <v>4.9219999999999997</v>
      </c>
      <c r="O3821">
        <v>0</v>
      </c>
      <c r="P3821">
        <v>23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113.2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3017843</v>
      </c>
      <c r="B3822">
        <v>1</v>
      </c>
      <c r="C3822" t="s">
        <v>75</v>
      </c>
      <c r="D3822" t="s">
        <v>83</v>
      </c>
      <c r="E3822" t="s">
        <v>145</v>
      </c>
      <c r="F3822" t="s">
        <v>11071</v>
      </c>
      <c r="G3822" t="s">
        <v>147</v>
      </c>
      <c r="H3822" t="s">
        <v>61</v>
      </c>
      <c r="I3822" t="s">
        <v>129</v>
      </c>
      <c r="J3822" t="s">
        <v>130</v>
      </c>
      <c r="K3822" t="s">
        <v>131</v>
      </c>
      <c r="L3822" t="s">
        <v>11072</v>
      </c>
      <c r="M3822" t="s">
        <v>11073</v>
      </c>
      <c r="N3822">
        <v>6.2469999999999999</v>
      </c>
      <c r="O3822">
        <v>0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6.25</v>
      </c>
      <c r="Y3822">
        <v>0</v>
      </c>
      <c r="Z3822">
        <v>0</v>
      </c>
    </row>
    <row r="3823" spans="1:26" x14ac:dyDescent="0.3">
      <c r="A3823">
        <v>3017411</v>
      </c>
      <c r="B3823">
        <v>1</v>
      </c>
      <c r="C3823" t="s">
        <v>106</v>
      </c>
      <c r="D3823" t="s">
        <v>113</v>
      </c>
      <c r="E3823" t="s">
        <v>140</v>
      </c>
      <c r="F3823" t="s">
        <v>11074</v>
      </c>
      <c r="G3823" t="s">
        <v>142</v>
      </c>
      <c r="H3823" t="s">
        <v>61</v>
      </c>
      <c r="I3823" t="s">
        <v>129</v>
      </c>
      <c r="J3823" t="s">
        <v>130</v>
      </c>
      <c r="K3823" t="s">
        <v>131</v>
      </c>
      <c r="L3823" t="s">
        <v>11075</v>
      </c>
      <c r="M3823" t="s">
        <v>11076</v>
      </c>
      <c r="N3823">
        <v>0.59099999999999997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3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1.77</v>
      </c>
    </row>
    <row r="3824" spans="1:26" x14ac:dyDescent="0.3">
      <c r="A3824">
        <v>3014885</v>
      </c>
      <c r="B3824">
        <v>1</v>
      </c>
      <c r="C3824" t="s">
        <v>106</v>
      </c>
      <c r="D3824" t="s">
        <v>118</v>
      </c>
      <c r="E3824" t="s">
        <v>145</v>
      </c>
      <c r="F3824" t="s">
        <v>11077</v>
      </c>
      <c r="G3824" t="s">
        <v>206</v>
      </c>
      <c r="H3824" t="s">
        <v>61</v>
      </c>
      <c r="I3824" t="s">
        <v>129</v>
      </c>
      <c r="J3824" t="s">
        <v>130</v>
      </c>
      <c r="K3824" t="s">
        <v>131</v>
      </c>
      <c r="L3824" t="s">
        <v>11078</v>
      </c>
      <c r="M3824" t="s">
        <v>11079</v>
      </c>
      <c r="N3824">
        <v>3.6709999999999998</v>
      </c>
      <c r="O3824">
        <v>0</v>
      </c>
      <c r="P3824">
        <v>0</v>
      </c>
      <c r="Q3824">
        <v>0</v>
      </c>
      <c r="R3824">
        <v>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7.34</v>
      </c>
      <c r="Y3824">
        <v>0</v>
      </c>
      <c r="Z3824">
        <v>0</v>
      </c>
    </row>
    <row r="3825" spans="1:26" x14ac:dyDescent="0.3">
      <c r="A3825">
        <v>3016773</v>
      </c>
      <c r="B3825">
        <v>1</v>
      </c>
      <c r="C3825" t="s">
        <v>75</v>
      </c>
      <c r="D3825" t="s">
        <v>95</v>
      </c>
      <c r="E3825" t="s">
        <v>145</v>
      </c>
      <c r="F3825" t="s">
        <v>11080</v>
      </c>
      <c r="G3825" t="s">
        <v>256</v>
      </c>
      <c r="H3825" t="s">
        <v>61</v>
      </c>
      <c r="I3825" t="s">
        <v>129</v>
      </c>
      <c r="J3825" t="s">
        <v>130</v>
      </c>
      <c r="K3825" t="s">
        <v>131</v>
      </c>
      <c r="L3825" t="s">
        <v>11081</v>
      </c>
      <c r="M3825" t="s">
        <v>11082</v>
      </c>
      <c r="N3825">
        <v>0.93100000000000005</v>
      </c>
      <c r="O3825">
        <v>0</v>
      </c>
      <c r="P3825">
        <v>31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28.87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3014751</v>
      </c>
      <c r="B3826">
        <v>1</v>
      </c>
      <c r="C3826" t="s">
        <v>106</v>
      </c>
      <c r="D3826" t="s">
        <v>122</v>
      </c>
      <c r="E3826" t="s">
        <v>140</v>
      </c>
      <c r="F3826" t="s">
        <v>11083</v>
      </c>
      <c r="G3826" t="s">
        <v>166</v>
      </c>
      <c r="H3826" t="s">
        <v>61</v>
      </c>
      <c r="I3826" t="s">
        <v>129</v>
      </c>
      <c r="J3826" t="s">
        <v>130</v>
      </c>
      <c r="K3826" t="s">
        <v>131</v>
      </c>
      <c r="L3826" t="s">
        <v>11084</v>
      </c>
      <c r="M3826" t="s">
        <v>11085</v>
      </c>
      <c r="N3826">
        <v>2.6160000000000001</v>
      </c>
      <c r="O3826">
        <v>0</v>
      </c>
      <c r="P3826">
        <v>179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468.29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3017808</v>
      </c>
      <c r="B3827">
        <v>1</v>
      </c>
      <c r="C3827" t="s">
        <v>75</v>
      </c>
      <c r="D3827" t="s">
        <v>100</v>
      </c>
      <c r="E3827" t="s">
        <v>145</v>
      </c>
      <c r="F3827" t="s">
        <v>11086</v>
      </c>
      <c r="G3827" t="s">
        <v>147</v>
      </c>
      <c r="H3827" t="s">
        <v>61</v>
      </c>
      <c r="I3827" t="s">
        <v>129</v>
      </c>
      <c r="J3827" t="s">
        <v>130</v>
      </c>
      <c r="K3827" t="s">
        <v>131</v>
      </c>
      <c r="L3827" t="s">
        <v>11087</v>
      </c>
      <c r="M3827" t="s">
        <v>11088</v>
      </c>
      <c r="N3827">
        <v>1.5860000000000001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1.59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3010778</v>
      </c>
      <c r="B3828">
        <v>1</v>
      </c>
      <c r="C3828" t="s">
        <v>75</v>
      </c>
      <c r="D3828" t="s">
        <v>88</v>
      </c>
      <c r="E3828" t="s">
        <v>221</v>
      </c>
      <c r="F3828" t="s">
        <v>11089</v>
      </c>
      <c r="G3828" t="s">
        <v>128</v>
      </c>
      <c r="H3828" t="s">
        <v>58</v>
      </c>
      <c r="I3828" t="s">
        <v>129</v>
      </c>
      <c r="J3828" t="s">
        <v>130</v>
      </c>
      <c r="K3828" t="s">
        <v>131</v>
      </c>
      <c r="L3828" t="s">
        <v>11090</v>
      </c>
      <c r="M3828" t="s">
        <v>11091</v>
      </c>
      <c r="N3828">
        <v>0.374</v>
      </c>
      <c r="O3828">
        <v>11</v>
      </c>
      <c r="P3828">
        <v>879</v>
      </c>
      <c r="Q3828">
        <v>0</v>
      </c>
      <c r="R3828">
        <v>0</v>
      </c>
      <c r="S3828">
        <v>0</v>
      </c>
      <c r="T3828">
        <v>0</v>
      </c>
      <c r="U3828">
        <v>4.12</v>
      </c>
      <c r="V3828">
        <v>328.89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3020516</v>
      </c>
      <c r="B3829">
        <v>1</v>
      </c>
      <c r="C3829" t="s">
        <v>75</v>
      </c>
      <c r="D3829" t="s">
        <v>99</v>
      </c>
      <c r="E3829" t="s">
        <v>221</v>
      </c>
      <c r="F3829" t="s">
        <v>11092</v>
      </c>
      <c r="G3829" t="s">
        <v>128</v>
      </c>
      <c r="H3829" t="s">
        <v>58</v>
      </c>
      <c r="I3829" t="s">
        <v>129</v>
      </c>
      <c r="J3829" t="s">
        <v>130</v>
      </c>
      <c r="K3829" t="s">
        <v>131</v>
      </c>
      <c r="L3829" t="s">
        <v>11093</v>
      </c>
      <c r="M3829" t="s">
        <v>11094</v>
      </c>
      <c r="N3829">
        <v>0.24299999999999999</v>
      </c>
      <c r="O3829">
        <v>21</v>
      </c>
      <c r="P3829">
        <v>3129</v>
      </c>
      <c r="Q3829">
        <v>0</v>
      </c>
      <c r="R3829">
        <v>0</v>
      </c>
      <c r="S3829">
        <v>0</v>
      </c>
      <c r="T3829">
        <v>0</v>
      </c>
      <c r="U3829">
        <v>5.0999999999999996</v>
      </c>
      <c r="V3829">
        <v>759.65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3013565</v>
      </c>
      <c r="B3830">
        <v>1</v>
      </c>
      <c r="C3830" t="s">
        <v>106</v>
      </c>
      <c r="D3830" t="s">
        <v>122</v>
      </c>
      <c r="E3830" t="s">
        <v>140</v>
      </c>
      <c r="F3830" t="s">
        <v>11095</v>
      </c>
      <c r="G3830" t="s">
        <v>142</v>
      </c>
      <c r="H3830" t="s">
        <v>61</v>
      </c>
      <c r="I3830" t="s">
        <v>129</v>
      </c>
      <c r="J3830" t="s">
        <v>130</v>
      </c>
      <c r="K3830" t="s">
        <v>131</v>
      </c>
      <c r="L3830" t="s">
        <v>11096</v>
      </c>
      <c r="M3830" t="s">
        <v>11097</v>
      </c>
      <c r="N3830">
        <v>2.2170000000000001</v>
      </c>
      <c r="O3830">
        <v>0</v>
      </c>
      <c r="P3830">
        <v>7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15.52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3008414</v>
      </c>
      <c r="B3831">
        <v>1</v>
      </c>
      <c r="C3831" t="s">
        <v>75</v>
      </c>
      <c r="D3831" t="s">
        <v>83</v>
      </c>
      <c r="E3831" t="s">
        <v>153</v>
      </c>
      <c r="F3831" t="s">
        <v>11098</v>
      </c>
      <c r="G3831" t="s">
        <v>196</v>
      </c>
      <c r="H3831" t="s">
        <v>58</v>
      </c>
      <c r="I3831" t="s">
        <v>129</v>
      </c>
      <c r="J3831" t="s">
        <v>130</v>
      </c>
      <c r="K3831" t="s">
        <v>131</v>
      </c>
      <c r="L3831" t="s">
        <v>11099</v>
      </c>
      <c r="M3831" t="s">
        <v>11100</v>
      </c>
      <c r="N3831">
        <v>10.676</v>
      </c>
      <c r="O3831">
        <v>0</v>
      </c>
      <c r="P3831">
        <v>0</v>
      </c>
      <c r="Q3831">
        <v>0</v>
      </c>
      <c r="R3831">
        <v>14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149.46</v>
      </c>
      <c r="Y3831">
        <v>0</v>
      </c>
      <c r="Z3831">
        <v>0</v>
      </c>
    </row>
    <row r="3832" spans="1:26" x14ac:dyDescent="0.3">
      <c r="A3832">
        <v>3015670</v>
      </c>
      <c r="B3832">
        <v>1</v>
      </c>
      <c r="C3832" t="s">
        <v>75</v>
      </c>
      <c r="D3832" t="s">
        <v>85</v>
      </c>
      <c r="E3832" t="s">
        <v>145</v>
      </c>
      <c r="F3832" t="s">
        <v>11101</v>
      </c>
      <c r="G3832" t="s">
        <v>206</v>
      </c>
      <c r="H3832" t="s">
        <v>61</v>
      </c>
      <c r="I3832" t="s">
        <v>129</v>
      </c>
      <c r="J3832" t="s">
        <v>130</v>
      </c>
      <c r="K3832" t="s">
        <v>131</v>
      </c>
      <c r="L3832" t="s">
        <v>11102</v>
      </c>
      <c r="M3832" t="s">
        <v>11103</v>
      </c>
      <c r="N3832">
        <v>2.8690000000000002</v>
      </c>
      <c r="O3832">
        <v>0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2.87</v>
      </c>
      <c r="Y3832">
        <v>0</v>
      </c>
      <c r="Z3832">
        <v>0</v>
      </c>
    </row>
    <row r="3833" spans="1:26" x14ac:dyDescent="0.3">
      <c r="A3833">
        <v>3003255</v>
      </c>
      <c r="B3833">
        <v>1</v>
      </c>
      <c r="C3833" t="s">
        <v>75</v>
      </c>
      <c r="D3833" t="s">
        <v>81</v>
      </c>
      <c r="E3833" t="s">
        <v>140</v>
      </c>
      <c r="F3833" t="s">
        <v>11104</v>
      </c>
      <c r="G3833" t="s">
        <v>142</v>
      </c>
      <c r="H3833" t="s">
        <v>61</v>
      </c>
      <c r="I3833" t="s">
        <v>129</v>
      </c>
      <c r="J3833" t="s">
        <v>130</v>
      </c>
      <c r="K3833" t="s">
        <v>131</v>
      </c>
      <c r="L3833" t="s">
        <v>11105</v>
      </c>
      <c r="M3833" t="s">
        <v>11106</v>
      </c>
      <c r="N3833">
        <v>3.38</v>
      </c>
      <c r="O3833">
        <v>0</v>
      </c>
      <c r="P3833">
        <v>87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294.06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3012678</v>
      </c>
      <c r="B3834">
        <v>1</v>
      </c>
      <c r="C3834" t="s">
        <v>75</v>
      </c>
      <c r="D3834" t="s">
        <v>80</v>
      </c>
      <c r="E3834" t="s">
        <v>169</v>
      </c>
      <c r="F3834" t="s">
        <v>11107</v>
      </c>
      <c r="G3834" t="s">
        <v>136</v>
      </c>
      <c r="H3834" t="s">
        <v>61</v>
      </c>
      <c r="I3834" t="s">
        <v>129</v>
      </c>
      <c r="J3834" t="s">
        <v>130</v>
      </c>
      <c r="K3834" t="s">
        <v>137</v>
      </c>
      <c r="L3834" t="s">
        <v>11108</v>
      </c>
      <c r="M3834" t="s">
        <v>11109</v>
      </c>
      <c r="N3834">
        <v>2.8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28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78.41</v>
      </c>
    </row>
    <row r="3835" spans="1:26" x14ac:dyDescent="0.3">
      <c r="A3835">
        <v>3019765</v>
      </c>
      <c r="B3835">
        <v>1</v>
      </c>
      <c r="C3835" t="s">
        <v>75</v>
      </c>
      <c r="D3835" t="s">
        <v>91</v>
      </c>
      <c r="E3835" t="s">
        <v>145</v>
      </c>
      <c r="F3835" t="s">
        <v>11110</v>
      </c>
      <c r="G3835" t="s">
        <v>256</v>
      </c>
      <c r="H3835" t="s">
        <v>61</v>
      </c>
      <c r="I3835" t="s">
        <v>129</v>
      </c>
      <c r="J3835" t="s">
        <v>130</v>
      </c>
      <c r="K3835" t="s">
        <v>131</v>
      </c>
      <c r="L3835" t="s">
        <v>11111</v>
      </c>
      <c r="M3835" t="s">
        <v>11112</v>
      </c>
      <c r="N3835">
        <v>2.8170000000000002</v>
      </c>
      <c r="O3835">
        <v>0</v>
      </c>
      <c r="P3835">
        <v>12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33.81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3020445</v>
      </c>
      <c r="B3836">
        <v>1</v>
      </c>
      <c r="C3836" t="s">
        <v>75</v>
      </c>
      <c r="D3836" t="s">
        <v>104</v>
      </c>
      <c r="E3836" t="s">
        <v>145</v>
      </c>
      <c r="F3836" t="s">
        <v>11113</v>
      </c>
      <c r="G3836" t="s">
        <v>147</v>
      </c>
      <c r="H3836" t="s">
        <v>61</v>
      </c>
      <c r="I3836" t="s">
        <v>129</v>
      </c>
      <c r="J3836" t="s">
        <v>130</v>
      </c>
      <c r="K3836" t="s">
        <v>131</v>
      </c>
      <c r="L3836" t="s">
        <v>11114</v>
      </c>
      <c r="M3836" t="s">
        <v>11115</v>
      </c>
      <c r="N3836">
        <v>3.5720000000000001</v>
      </c>
      <c r="O3836">
        <v>0</v>
      </c>
      <c r="P3836">
        <v>2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7.14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3016537</v>
      </c>
      <c r="B3837">
        <v>1</v>
      </c>
      <c r="C3837" t="s">
        <v>75</v>
      </c>
      <c r="D3837" t="s">
        <v>83</v>
      </c>
      <c r="E3837" t="s">
        <v>145</v>
      </c>
      <c r="F3837" t="s">
        <v>11116</v>
      </c>
      <c r="G3837" t="s">
        <v>206</v>
      </c>
      <c r="H3837" t="s">
        <v>61</v>
      </c>
      <c r="I3837" t="s">
        <v>129</v>
      </c>
      <c r="J3837" t="s">
        <v>130</v>
      </c>
      <c r="K3837" t="s">
        <v>131</v>
      </c>
      <c r="L3837" t="s">
        <v>11117</v>
      </c>
      <c r="M3837" t="s">
        <v>11118</v>
      </c>
      <c r="N3837">
        <v>6.944</v>
      </c>
      <c r="O3837">
        <v>0</v>
      </c>
      <c r="P3837">
        <v>0</v>
      </c>
      <c r="Q3837">
        <v>0</v>
      </c>
      <c r="R3837">
        <v>4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27.78</v>
      </c>
      <c r="Y3837">
        <v>0</v>
      </c>
      <c r="Z3837">
        <v>0</v>
      </c>
    </row>
    <row r="3838" spans="1:26" x14ac:dyDescent="0.3">
      <c r="A3838">
        <v>3017820</v>
      </c>
      <c r="B3838">
        <v>1</v>
      </c>
      <c r="C3838" t="s">
        <v>75</v>
      </c>
      <c r="D3838" t="s">
        <v>103</v>
      </c>
      <c r="E3838" t="s">
        <v>145</v>
      </c>
      <c r="F3838" t="s">
        <v>11119</v>
      </c>
      <c r="G3838" t="s">
        <v>147</v>
      </c>
      <c r="H3838" t="s">
        <v>61</v>
      </c>
      <c r="I3838" t="s">
        <v>129</v>
      </c>
      <c r="J3838" t="s">
        <v>130</v>
      </c>
      <c r="K3838" t="s">
        <v>131</v>
      </c>
      <c r="L3838" t="s">
        <v>11120</v>
      </c>
      <c r="M3838" t="s">
        <v>11121</v>
      </c>
      <c r="N3838">
        <v>1.4870000000000001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1.49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3017322</v>
      </c>
      <c r="B3839">
        <v>1</v>
      </c>
      <c r="C3839" t="s">
        <v>106</v>
      </c>
      <c r="D3839" t="s">
        <v>120</v>
      </c>
      <c r="E3839" t="s">
        <v>221</v>
      </c>
      <c r="F3839" t="s">
        <v>1034</v>
      </c>
      <c r="G3839" t="s">
        <v>128</v>
      </c>
      <c r="H3839" t="s">
        <v>58</v>
      </c>
      <c r="I3839" t="s">
        <v>129</v>
      </c>
      <c r="J3839" t="s">
        <v>130</v>
      </c>
      <c r="K3839" t="s">
        <v>131</v>
      </c>
      <c r="L3839" t="s">
        <v>11122</v>
      </c>
      <c r="M3839" t="s">
        <v>11123</v>
      </c>
      <c r="N3839">
        <v>1.272</v>
      </c>
      <c r="O3839">
        <v>32</v>
      </c>
      <c r="P3839">
        <v>974</v>
      </c>
      <c r="Q3839">
        <v>0</v>
      </c>
      <c r="R3839">
        <v>0</v>
      </c>
      <c r="S3839">
        <v>0</v>
      </c>
      <c r="T3839">
        <v>0</v>
      </c>
      <c r="U3839">
        <v>40.700000000000003</v>
      </c>
      <c r="V3839">
        <v>1238.8699999999999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3012210</v>
      </c>
      <c r="B3840">
        <v>1</v>
      </c>
      <c r="C3840" t="s">
        <v>75</v>
      </c>
      <c r="D3840" t="s">
        <v>89</v>
      </c>
      <c r="E3840" t="s">
        <v>140</v>
      </c>
      <c r="F3840" t="s">
        <v>11124</v>
      </c>
      <c r="G3840" t="s">
        <v>142</v>
      </c>
      <c r="H3840" t="s">
        <v>61</v>
      </c>
      <c r="I3840" t="s">
        <v>129</v>
      </c>
      <c r="J3840" t="s">
        <v>130</v>
      </c>
      <c r="K3840" t="s">
        <v>131</v>
      </c>
      <c r="L3840" t="s">
        <v>11125</v>
      </c>
      <c r="M3840" t="s">
        <v>11126</v>
      </c>
      <c r="N3840">
        <v>3.5449999999999999</v>
      </c>
      <c r="O3840">
        <v>0</v>
      </c>
      <c r="P3840">
        <v>56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198.52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3020444</v>
      </c>
      <c r="B3841">
        <v>1</v>
      </c>
      <c r="C3841" t="s">
        <v>106</v>
      </c>
      <c r="D3841" t="s">
        <v>122</v>
      </c>
      <c r="E3841" t="s">
        <v>145</v>
      </c>
      <c r="F3841" t="s">
        <v>11127</v>
      </c>
      <c r="G3841" t="s">
        <v>206</v>
      </c>
      <c r="H3841" t="s">
        <v>61</v>
      </c>
      <c r="I3841" t="s">
        <v>129</v>
      </c>
      <c r="J3841" t="s">
        <v>130</v>
      </c>
      <c r="K3841" t="s">
        <v>131</v>
      </c>
      <c r="L3841" t="s">
        <v>11128</v>
      </c>
      <c r="M3841" t="s">
        <v>11129</v>
      </c>
      <c r="N3841">
        <v>5.665</v>
      </c>
      <c r="O3841">
        <v>0</v>
      </c>
      <c r="P3841">
        <v>12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67.98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3014781</v>
      </c>
      <c r="B3842">
        <v>1</v>
      </c>
      <c r="C3842" t="s">
        <v>106</v>
      </c>
      <c r="D3842" t="s">
        <v>107</v>
      </c>
      <c r="E3842" t="s">
        <v>140</v>
      </c>
      <c r="F3842" t="s">
        <v>11130</v>
      </c>
      <c r="G3842" t="s">
        <v>142</v>
      </c>
      <c r="H3842" t="s">
        <v>61</v>
      </c>
      <c r="I3842" t="s">
        <v>129</v>
      </c>
      <c r="J3842" t="s">
        <v>130</v>
      </c>
      <c r="K3842" t="s">
        <v>131</v>
      </c>
      <c r="L3842" t="s">
        <v>11131</v>
      </c>
      <c r="M3842" t="s">
        <v>11132</v>
      </c>
      <c r="N3842">
        <v>0.72</v>
      </c>
      <c r="O3842">
        <v>0</v>
      </c>
      <c r="P3842">
        <v>304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218.75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3020542</v>
      </c>
      <c r="B3843">
        <v>1</v>
      </c>
      <c r="C3843" t="s">
        <v>75</v>
      </c>
      <c r="D3843" t="s">
        <v>78</v>
      </c>
      <c r="E3843" t="s">
        <v>145</v>
      </c>
      <c r="F3843" t="s">
        <v>11133</v>
      </c>
      <c r="G3843" t="s">
        <v>147</v>
      </c>
      <c r="H3843" t="s">
        <v>61</v>
      </c>
      <c r="I3843" t="s">
        <v>129</v>
      </c>
      <c r="J3843" t="s">
        <v>130</v>
      </c>
      <c r="K3843" t="s">
        <v>131</v>
      </c>
      <c r="L3843" t="s">
        <v>11134</v>
      </c>
      <c r="M3843" t="s">
        <v>11135</v>
      </c>
      <c r="N3843">
        <v>2.0289999999999999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2.0299999999999998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3017768</v>
      </c>
      <c r="B3844">
        <v>1</v>
      </c>
      <c r="C3844" t="s">
        <v>75</v>
      </c>
      <c r="D3844" t="s">
        <v>94</v>
      </c>
      <c r="E3844" t="s">
        <v>169</v>
      </c>
      <c r="F3844" t="s">
        <v>7290</v>
      </c>
      <c r="G3844" t="s">
        <v>161</v>
      </c>
      <c r="H3844" t="s">
        <v>61</v>
      </c>
      <c r="I3844" t="s">
        <v>129</v>
      </c>
      <c r="J3844" t="s">
        <v>130</v>
      </c>
      <c r="K3844" t="s">
        <v>131</v>
      </c>
      <c r="L3844" t="s">
        <v>11136</v>
      </c>
      <c r="M3844" t="s">
        <v>11137</v>
      </c>
      <c r="N3844">
        <v>1.25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42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52.49</v>
      </c>
    </row>
    <row r="3845" spans="1:26" x14ac:dyDescent="0.3">
      <c r="A3845">
        <v>3000136</v>
      </c>
      <c r="B3845">
        <v>1</v>
      </c>
      <c r="C3845" t="s">
        <v>75</v>
      </c>
      <c r="D3845" t="s">
        <v>99</v>
      </c>
      <c r="E3845" t="s">
        <v>221</v>
      </c>
      <c r="F3845" t="s">
        <v>351</v>
      </c>
      <c r="G3845" t="s">
        <v>192</v>
      </c>
      <c r="H3845" t="s">
        <v>58</v>
      </c>
      <c r="I3845" t="s">
        <v>129</v>
      </c>
      <c r="J3845" t="s">
        <v>130</v>
      </c>
      <c r="K3845" t="s">
        <v>137</v>
      </c>
      <c r="L3845" t="s">
        <v>11138</v>
      </c>
      <c r="M3845" t="s">
        <v>11139</v>
      </c>
      <c r="N3845">
        <v>6.5010000000000003</v>
      </c>
      <c r="O3845">
        <v>16</v>
      </c>
      <c r="P3845">
        <v>2045</v>
      </c>
      <c r="Q3845">
        <v>0</v>
      </c>
      <c r="R3845">
        <v>0</v>
      </c>
      <c r="S3845">
        <v>0</v>
      </c>
      <c r="T3845">
        <v>0</v>
      </c>
      <c r="U3845">
        <v>104.02</v>
      </c>
      <c r="V3845">
        <v>13295.34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3017817</v>
      </c>
      <c r="B3846">
        <v>1</v>
      </c>
      <c r="C3846" t="s">
        <v>75</v>
      </c>
      <c r="D3846" t="s">
        <v>86</v>
      </c>
      <c r="E3846" t="s">
        <v>221</v>
      </c>
      <c r="F3846" t="s">
        <v>4141</v>
      </c>
      <c r="G3846" t="s">
        <v>128</v>
      </c>
      <c r="H3846" t="s">
        <v>58</v>
      </c>
      <c r="I3846" t="s">
        <v>129</v>
      </c>
      <c r="J3846" t="s">
        <v>130</v>
      </c>
      <c r="K3846" t="s">
        <v>131</v>
      </c>
      <c r="L3846" t="s">
        <v>11140</v>
      </c>
      <c r="M3846" t="s">
        <v>11141</v>
      </c>
      <c r="N3846">
        <v>1.073</v>
      </c>
      <c r="O3846">
        <v>26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27.89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3015705</v>
      </c>
      <c r="B3847">
        <v>1</v>
      </c>
      <c r="C3847" t="s">
        <v>75</v>
      </c>
      <c r="D3847" t="s">
        <v>88</v>
      </c>
      <c r="E3847" t="s">
        <v>153</v>
      </c>
      <c r="F3847" t="s">
        <v>11142</v>
      </c>
      <c r="G3847" t="s">
        <v>128</v>
      </c>
      <c r="H3847" t="s">
        <v>58</v>
      </c>
      <c r="I3847" t="s">
        <v>129</v>
      </c>
      <c r="J3847" t="s">
        <v>130</v>
      </c>
      <c r="K3847" t="s">
        <v>131</v>
      </c>
      <c r="L3847" t="s">
        <v>11143</v>
      </c>
      <c r="M3847" t="s">
        <v>11144</v>
      </c>
      <c r="N3847">
        <v>0.94399999999999995</v>
      </c>
      <c r="O3847">
        <v>0</v>
      </c>
      <c r="P3847">
        <v>3945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3722.67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3015648</v>
      </c>
      <c r="B3848">
        <v>1</v>
      </c>
      <c r="C3848" t="s">
        <v>106</v>
      </c>
      <c r="D3848" t="s">
        <v>120</v>
      </c>
      <c r="E3848" t="s">
        <v>140</v>
      </c>
      <c r="F3848" t="s">
        <v>11145</v>
      </c>
      <c r="G3848" t="s">
        <v>142</v>
      </c>
      <c r="H3848" t="s">
        <v>61</v>
      </c>
      <c r="I3848" t="s">
        <v>129</v>
      </c>
      <c r="J3848" t="s">
        <v>130</v>
      </c>
      <c r="K3848" t="s">
        <v>131</v>
      </c>
      <c r="L3848" t="s">
        <v>11146</v>
      </c>
      <c r="M3848" t="s">
        <v>11147</v>
      </c>
      <c r="N3848">
        <v>3.7</v>
      </c>
      <c r="O3848">
        <v>0</v>
      </c>
      <c r="P3848">
        <v>169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625.24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3016872</v>
      </c>
      <c r="B3849">
        <v>1</v>
      </c>
      <c r="C3849" t="s">
        <v>106</v>
      </c>
      <c r="D3849" t="s">
        <v>117</v>
      </c>
      <c r="E3849" t="s">
        <v>169</v>
      </c>
      <c r="F3849" t="s">
        <v>11148</v>
      </c>
      <c r="G3849" t="s">
        <v>171</v>
      </c>
      <c r="H3849" t="s">
        <v>61</v>
      </c>
      <c r="I3849" t="s">
        <v>129</v>
      </c>
      <c r="J3849" t="s">
        <v>130</v>
      </c>
      <c r="K3849" t="s">
        <v>131</v>
      </c>
      <c r="L3849" t="s">
        <v>11149</v>
      </c>
      <c r="M3849" t="s">
        <v>11150</v>
      </c>
      <c r="N3849">
        <v>3.681</v>
      </c>
      <c r="O3849">
        <v>0</v>
      </c>
      <c r="P3849">
        <v>10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36.81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3015600</v>
      </c>
      <c r="B3850">
        <v>1</v>
      </c>
      <c r="C3850" t="s">
        <v>75</v>
      </c>
      <c r="D3850" t="s">
        <v>103</v>
      </c>
      <c r="E3850" t="s">
        <v>145</v>
      </c>
      <c r="F3850" t="s">
        <v>11151</v>
      </c>
      <c r="G3850" t="s">
        <v>147</v>
      </c>
      <c r="H3850" t="s">
        <v>61</v>
      </c>
      <c r="I3850" t="s">
        <v>129</v>
      </c>
      <c r="J3850" t="s">
        <v>130</v>
      </c>
      <c r="K3850" t="s">
        <v>131</v>
      </c>
      <c r="L3850" t="s">
        <v>11152</v>
      </c>
      <c r="M3850" t="s">
        <v>11153</v>
      </c>
      <c r="N3850">
        <v>5.0659999999999998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5.07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3015792</v>
      </c>
      <c r="B3851">
        <v>2</v>
      </c>
      <c r="C3851" t="s">
        <v>75</v>
      </c>
      <c r="D3851" t="s">
        <v>103</v>
      </c>
      <c r="E3851" t="s">
        <v>221</v>
      </c>
      <c r="F3851" t="s">
        <v>11154</v>
      </c>
      <c r="G3851" t="s">
        <v>128</v>
      </c>
      <c r="H3851" t="s">
        <v>58</v>
      </c>
      <c r="I3851" t="s">
        <v>129</v>
      </c>
      <c r="J3851" t="s">
        <v>130</v>
      </c>
      <c r="K3851" t="s">
        <v>131</v>
      </c>
      <c r="L3851" t="s">
        <v>11155</v>
      </c>
      <c r="M3851" t="s">
        <v>11156</v>
      </c>
      <c r="N3851">
        <v>1.806</v>
      </c>
      <c r="O3851">
        <v>24</v>
      </c>
      <c r="P3851">
        <v>777</v>
      </c>
      <c r="Q3851">
        <v>0</v>
      </c>
      <c r="R3851">
        <v>0</v>
      </c>
      <c r="S3851">
        <v>0</v>
      </c>
      <c r="T3851">
        <v>0</v>
      </c>
      <c r="U3851">
        <v>43.35</v>
      </c>
      <c r="V3851">
        <v>1403.34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3017460</v>
      </c>
      <c r="B3852">
        <v>1</v>
      </c>
      <c r="C3852" t="s">
        <v>106</v>
      </c>
      <c r="D3852" t="s">
        <v>113</v>
      </c>
      <c r="E3852" t="s">
        <v>153</v>
      </c>
      <c r="F3852" t="s">
        <v>11157</v>
      </c>
      <c r="G3852" t="s">
        <v>196</v>
      </c>
      <c r="H3852" t="s">
        <v>58</v>
      </c>
      <c r="I3852" t="s">
        <v>129</v>
      </c>
      <c r="J3852" t="s">
        <v>130</v>
      </c>
      <c r="K3852" t="s">
        <v>131</v>
      </c>
      <c r="L3852" t="s">
        <v>11158</v>
      </c>
      <c r="M3852" t="s">
        <v>11159</v>
      </c>
      <c r="N3852">
        <v>4.4930000000000003</v>
      </c>
      <c r="O3852">
        <v>0</v>
      </c>
      <c r="P3852">
        <v>0</v>
      </c>
      <c r="Q3852">
        <v>0</v>
      </c>
      <c r="R3852">
        <v>0</v>
      </c>
      <c r="S3852">
        <v>2</v>
      </c>
      <c r="T3852">
        <v>40</v>
      </c>
      <c r="U3852">
        <v>0</v>
      </c>
      <c r="V3852">
        <v>0</v>
      </c>
      <c r="W3852">
        <v>0</v>
      </c>
      <c r="X3852">
        <v>0</v>
      </c>
      <c r="Y3852">
        <v>8.99</v>
      </c>
      <c r="Z3852">
        <v>179.72</v>
      </c>
    </row>
    <row r="3853" spans="1:26" x14ac:dyDescent="0.3">
      <c r="A3853">
        <v>3006236</v>
      </c>
      <c r="B3853">
        <v>1</v>
      </c>
      <c r="C3853" t="s">
        <v>75</v>
      </c>
      <c r="D3853" t="s">
        <v>81</v>
      </c>
      <c r="E3853" t="s">
        <v>134</v>
      </c>
      <c r="F3853" t="s">
        <v>11160</v>
      </c>
      <c r="G3853" t="s">
        <v>136</v>
      </c>
      <c r="H3853" t="s">
        <v>58</v>
      </c>
      <c r="I3853" t="s">
        <v>129</v>
      </c>
      <c r="J3853" t="s">
        <v>130</v>
      </c>
      <c r="K3853" t="s">
        <v>137</v>
      </c>
      <c r="L3853" t="s">
        <v>11161</v>
      </c>
      <c r="M3853" t="s">
        <v>11162</v>
      </c>
      <c r="N3853">
        <v>0.73499999999999999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0.74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3020522</v>
      </c>
      <c r="B3854">
        <v>1</v>
      </c>
      <c r="C3854" t="s">
        <v>75</v>
      </c>
      <c r="D3854" t="s">
        <v>78</v>
      </c>
      <c r="E3854" t="s">
        <v>140</v>
      </c>
      <c r="F3854" t="s">
        <v>11163</v>
      </c>
      <c r="G3854" t="s">
        <v>142</v>
      </c>
      <c r="H3854" t="s">
        <v>61</v>
      </c>
      <c r="I3854" t="s">
        <v>129</v>
      </c>
      <c r="J3854" t="s">
        <v>130</v>
      </c>
      <c r="K3854" t="s">
        <v>131</v>
      </c>
      <c r="L3854" t="s">
        <v>11164</v>
      </c>
      <c r="M3854" t="s">
        <v>11165</v>
      </c>
      <c r="N3854">
        <v>0.87</v>
      </c>
      <c r="O3854">
        <v>0</v>
      </c>
      <c r="P3854">
        <v>225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195.86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3015450</v>
      </c>
      <c r="B3855">
        <v>1</v>
      </c>
      <c r="C3855" t="s">
        <v>75</v>
      </c>
      <c r="D3855" t="s">
        <v>84</v>
      </c>
      <c r="E3855" t="s">
        <v>164</v>
      </c>
      <c r="F3855" t="s">
        <v>11166</v>
      </c>
      <c r="G3855" t="s">
        <v>378</v>
      </c>
      <c r="H3855" t="s">
        <v>61</v>
      </c>
      <c r="I3855" t="s">
        <v>129</v>
      </c>
      <c r="J3855" t="s">
        <v>59</v>
      </c>
      <c r="K3855" t="s">
        <v>131</v>
      </c>
      <c r="L3855" t="s">
        <v>11167</v>
      </c>
      <c r="M3855" t="s">
        <v>11168</v>
      </c>
      <c r="N3855">
        <v>7.3479999999999999</v>
      </c>
      <c r="O3855">
        <v>0</v>
      </c>
      <c r="P3855">
        <v>16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117.56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3016784</v>
      </c>
      <c r="B3856">
        <v>1</v>
      </c>
      <c r="C3856" t="s">
        <v>75</v>
      </c>
      <c r="D3856" t="s">
        <v>82</v>
      </c>
      <c r="E3856" t="s">
        <v>169</v>
      </c>
      <c r="F3856" t="s">
        <v>11169</v>
      </c>
      <c r="G3856" t="s">
        <v>171</v>
      </c>
      <c r="H3856" t="s">
        <v>61</v>
      </c>
      <c r="I3856" t="s">
        <v>129</v>
      </c>
      <c r="J3856" t="s">
        <v>130</v>
      </c>
      <c r="K3856" t="s">
        <v>131</v>
      </c>
      <c r="L3856" t="s">
        <v>11170</v>
      </c>
      <c r="M3856" t="s">
        <v>11171</v>
      </c>
      <c r="N3856">
        <v>1.3089999999999999</v>
      </c>
      <c r="O3856">
        <v>0</v>
      </c>
      <c r="P3856">
        <v>251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328.64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3012141</v>
      </c>
      <c r="B3857">
        <v>1</v>
      </c>
      <c r="C3857" t="s">
        <v>75</v>
      </c>
      <c r="D3857" t="s">
        <v>97</v>
      </c>
      <c r="E3857" t="s">
        <v>145</v>
      </c>
      <c r="F3857" t="s">
        <v>11172</v>
      </c>
      <c r="G3857" t="s">
        <v>256</v>
      </c>
      <c r="H3857" t="s">
        <v>61</v>
      </c>
      <c r="I3857" t="s">
        <v>129</v>
      </c>
      <c r="J3857" t="s">
        <v>130</v>
      </c>
      <c r="K3857" t="s">
        <v>131</v>
      </c>
      <c r="L3857" t="s">
        <v>11173</v>
      </c>
      <c r="M3857" t="s">
        <v>11174</v>
      </c>
      <c r="N3857">
        <v>9.3160000000000007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9.32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3004029</v>
      </c>
      <c r="B3858">
        <v>1</v>
      </c>
      <c r="C3858" t="s">
        <v>75</v>
      </c>
      <c r="D3858" t="s">
        <v>83</v>
      </c>
      <c r="E3858" t="s">
        <v>221</v>
      </c>
      <c r="F3858" t="s">
        <v>467</v>
      </c>
      <c r="G3858" t="s">
        <v>128</v>
      </c>
      <c r="H3858" t="s">
        <v>58</v>
      </c>
      <c r="I3858" t="s">
        <v>129</v>
      </c>
      <c r="J3858" t="s">
        <v>130</v>
      </c>
      <c r="K3858" t="s">
        <v>131</v>
      </c>
      <c r="L3858" t="s">
        <v>11175</v>
      </c>
      <c r="M3858" t="s">
        <v>11176</v>
      </c>
      <c r="N3858">
        <v>0.65</v>
      </c>
      <c r="O3858">
        <v>0</v>
      </c>
      <c r="P3858">
        <v>0</v>
      </c>
      <c r="Q3858">
        <v>21</v>
      </c>
      <c r="R3858">
        <v>56</v>
      </c>
      <c r="S3858">
        <v>0</v>
      </c>
      <c r="T3858">
        <v>0</v>
      </c>
      <c r="U3858">
        <v>0</v>
      </c>
      <c r="V3858">
        <v>0</v>
      </c>
      <c r="W3858">
        <v>13.64</v>
      </c>
      <c r="X3858">
        <v>36.380000000000003</v>
      </c>
      <c r="Y3858">
        <v>0</v>
      </c>
      <c r="Z3858">
        <v>0</v>
      </c>
    </row>
    <row r="3859" spans="1:26" x14ac:dyDescent="0.3">
      <c r="A3859">
        <v>3015777</v>
      </c>
      <c r="B3859">
        <v>1</v>
      </c>
      <c r="C3859" t="s">
        <v>75</v>
      </c>
      <c r="D3859" t="s">
        <v>79</v>
      </c>
      <c r="E3859" t="s">
        <v>169</v>
      </c>
      <c r="F3859" t="s">
        <v>11177</v>
      </c>
      <c r="G3859" t="s">
        <v>161</v>
      </c>
      <c r="H3859" t="s">
        <v>61</v>
      </c>
      <c r="I3859" t="s">
        <v>129</v>
      </c>
      <c r="J3859" t="s">
        <v>130</v>
      </c>
      <c r="K3859" t="s">
        <v>131</v>
      </c>
      <c r="L3859" t="s">
        <v>11178</v>
      </c>
      <c r="M3859" t="s">
        <v>11179</v>
      </c>
      <c r="N3859">
        <v>0.57199999999999995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152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86.98</v>
      </c>
    </row>
    <row r="3860" spans="1:26" x14ac:dyDescent="0.3">
      <c r="A3860">
        <v>3020567</v>
      </c>
      <c r="B3860">
        <v>1</v>
      </c>
      <c r="C3860" t="s">
        <v>75</v>
      </c>
      <c r="D3860" t="s">
        <v>82</v>
      </c>
      <c r="E3860" t="s">
        <v>145</v>
      </c>
      <c r="F3860" t="s">
        <v>11180</v>
      </c>
      <c r="G3860" t="s">
        <v>206</v>
      </c>
      <c r="H3860" t="s">
        <v>61</v>
      </c>
      <c r="I3860" t="s">
        <v>129</v>
      </c>
      <c r="J3860" t="s">
        <v>130</v>
      </c>
      <c r="K3860" t="s">
        <v>131</v>
      </c>
      <c r="L3860" t="s">
        <v>11181</v>
      </c>
      <c r="M3860" t="s">
        <v>11182</v>
      </c>
      <c r="N3860">
        <v>7.5640000000000001</v>
      </c>
      <c r="O3860">
        <v>0</v>
      </c>
      <c r="P3860">
        <v>15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113.47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3017749</v>
      </c>
      <c r="B3861">
        <v>1</v>
      </c>
      <c r="C3861" t="s">
        <v>75</v>
      </c>
      <c r="D3861" t="s">
        <v>94</v>
      </c>
      <c r="E3861" t="s">
        <v>145</v>
      </c>
      <c r="F3861" t="s">
        <v>11183</v>
      </c>
      <c r="G3861" t="s">
        <v>147</v>
      </c>
      <c r="H3861" t="s">
        <v>61</v>
      </c>
      <c r="I3861" t="s">
        <v>129</v>
      </c>
      <c r="J3861" t="s">
        <v>130</v>
      </c>
      <c r="K3861" t="s">
        <v>131</v>
      </c>
      <c r="L3861" t="s">
        <v>11184</v>
      </c>
      <c r="M3861" t="s">
        <v>11185</v>
      </c>
      <c r="N3861">
        <v>1.4890000000000001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1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1.49</v>
      </c>
    </row>
    <row r="3862" spans="1:26" x14ac:dyDescent="0.3">
      <c r="A3862">
        <v>3014783</v>
      </c>
      <c r="B3862">
        <v>1</v>
      </c>
      <c r="C3862" t="s">
        <v>106</v>
      </c>
      <c r="D3862" t="s">
        <v>107</v>
      </c>
      <c r="E3862" t="s">
        <v>153</v>
      </c>
      <c r="F3862" t="s">
        <v>11186</v>
      </c>
      <c r="G3862" t="s">
        <v>352</v>
      </c>
      <c r="H3862" t="s">
        <v>58</v>
      </c>
      <c r="I3862" t="s">
        <v>129</v>
      </c>
      <c r="J3862" t="s">
        <v>130</v>
      </c>
      <c r="K3862" t="s">
        <v>131</v>
      </c>
      <c r="L3862" t="s">
        <v>11187</v>
      </c>
      <c r="M3862" t="s">
        <v>11188</v>
      </c>
      <c r="N3862">
        <v>6.6</v>
      </c>
      <c r="O3862">
        <v>0</v>
      </c>
      <c r="P3862">
        <v>561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3702.46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3015757</v>
      </c>
      <c r="B3863">
        <v>1</v>
      </c>
      <c r="C3863" t="s">
        <v>106</v>
      </c>
      <c r="D3863" t="s">
        <v>105</v>
      </c>
      <c r="E3863" t="s">
        <v>126</v>
      </c>
      <c r="F3863" t="s">
        <v>11189</v>
      </c>
      <c r="G3863" t="s">
        <v>128</v>
      </c>
      <c r="H3863" t="s">
        <v>58</v>
      </c>
      <c r="I3863" t="s">
        <v>129</v>
      </c>
      <c r="J3863" t="s">
        <v>130</v>
      </c>
      <c r="K3863" t="s">
        <v>131</v>
      </c>
      <c r="L3863" t="s">
        <v>11190</v>
      </c>
      <c r="M3863" t="s">
        <v>11191</v>
      </c>
      <c r="N3863">
        <v>2.2290000000000001</v>
      </c>
      <c r="O3863">
        <v>0</v>
      </c>
      <c r="P3863">
        <v>0</v>
      </c>
      <c r="Q3863">
        <v>1</v>
      </c>
      <c r="R3863">
        <v>0</v>
      </c>
      <c r="S3863">
        <v>109</v>
      </c>
      <c r="T3863">
        <v>20</v>
      </c>
      <c r="U3863">
        <v>0</v>
      </c>
      <c r="V3863">
        <v>0</v>
      </c>
      <c r="W3863">
        <v>2.23</v>
      </c>
      <c r="X3863">
        <v>0</v>
      </c>
      <c r="Y3863">
        <v>243.01</v>
      </c>
      <c r="Z3863">
        <v>44.59</v>
      </c>
    </row>
    <row r="3864" spans="1:26" x14ac:dyDescent="0.3">
      <c r="A3864">
        <v>3015778</v>
      </c>
      <c r="B3864">
        <v>1</v>
      </c>
      <c r="C3864" t="s">
        <v>75</v>
      </c>
      <c r="D3864" t="s">
        <v>100</v>
      </c>
      <c r="E3864" t="s">
        <v>145</v>
      </c>
      <c r="F3864" t="s">
        <v>11192</v>
      </c>
      <c r="G3864" t="s">
        <v>147</v>
      </c>
      <c r="H3864" t="s">
        <v>61</v>
      </c>
      <c r="I3864" t="s">
        <v>129</v>
      </c>
      <c r="J3864" t="s">
        <v>130</v>
      </c>
      <c r="K3864" t="s">
        <v>131</v>
      </c>
      <c r="L3864" t="s">
        <v>11193</v>
      </c>
      <c r="M3864" t="s">
        <v>11194</v>
      </c>
      <c r="N3864">
        <v>2.778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2.78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3020547</v>
      </c>
      <c r="B3865">
        <v>1</v>
      </c>
      <c r="C3865" t="s">
        <v>106</v>
      </c>
      <c r="D3865" t="s">
        <v>109</v>
      </c>
      <c r="E3865" t="s">
        <v>221</v>
      </c>
      <c r="F3865" t="s">
        <v>11195</v>
      </c>
      <c r="G3865" t="s">
        <v>128</v>
      </c>
      <c r="H3865" t="s">
        <v>58</v>
      </c>
      <c r="I3865" t="s">
        <v>129</v>
      </c>
      <c r="J3865" t="s">
        <v>130</v>
      </c>
      <c r="K3865" t="s">
        <v>131</v>
      </c>
      <c r="L3865" t="s">
        <v>11196</v>
      </c>
      <c r="M3865" t="s">
        <v>11197</v>
      </c>
      <c r="N3865">
        <v>0.39100000000000001</v>
      </c>
      <c r="O3865">
        <v>0</v>
      </c>
      <c r="P3865">
        <v>0</v>
      </c>
      <c r="Q3865">
        <v>0</v>
      </c>
      <c r="R3865">
        <v>0</v>
      </c>
      <c r="S3865">
        <v>4</v>
      </c>
      <c r="T3865">
        <v>1301</v>
      </c>
      <c r="U3865">
        <v>0</v>
      </c>
      <c r="V3865">
        <v>0</v>
      </c>
      <c r="W3865">
        <v>0</v>
      </c>
      <c r="X3865">
        <v>0</v>
      </c>
      <c r="Y3865">
        <v>1.56</v>
      </c>
      <c r="Z3865">
        <v>508.11</v>
      </c>
    </row>
    <row r="3866" spans="1:26" x14ac:dyDescent="0.3">
      <c r="A3866">
        <v>3017270</v>
      </c>
      <c r="B3866">
        <v>1</v>
      </c>
      <c r="C3866" t="s">
        <v>75</v>
      </c>
      <c r="D3866" t="s">
        <v>89</v>
      </c>
      <c r="E3866" t="s">
        <v>140</v>
      </c>
      <c r="F3866" t="s">
        <v>11198</v>
      </c>
      <c r="G3866" t="s">
        <v>142</v>
      </c>
      <c r="H3866" t="s">
        <v>61</v>
      </c>
      <c r="I3866" t="s">
        <v>129</v>
      </c>
      <c r="J3866" t="s">
        <v>130</v>
      </c>
      <c r="K3866" t="s">
        <v>131</v>
      </c>
      <c r="L3866" t="s">
        <v>11199</v>
      </c>
      <c r="M3866" t="s">
        <v>11200</v>
      </c>
      <c r="N3866">
        <v>1.746</v>
      </c>
      <c r="O3866">
        <v>0</v>
      </c>
      <c r="P3866">
        <v>20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34.92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3004649</v>
      </c>
      <c r="B3867">
        <v>1</v>
      </c>
      <c r="C3867" t="s">
        <v>75</v>
      </c>
      <c r="D3867" t="s">
        <v>95</v>
      </c>
      <c r="E3867" t="s">
        <v>140</v>
      </c>
      <c r="F3867" t="s">
        <v>2087</v>
      </c>
      <c r="G3867" t="s">
        <v>142</v>
      </c>
      <c r="H3867" t="s">
        <v>61</v>
      </c>
      <c r="I3867" t="s">
        <v>129</v>
      </c>
      <c r="J3867" t="s">
        <v>130</v>
      </c>
      <c r="K3867" t="s">
        <v>131</v>
      </c>
      <c r="L3867" t="s">
        <v>11201</v>
      </c>
      <c r="M3867" t="s">
        <v>11202</v>
      </c>
      <c r="N3867">
        <v>1.571</v>
      </c>
      <c r="O3867">
        <v>0</v>
      </c>
      <c r="P3867">
        <v>147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230.9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3020250</v>
      </c>
      <c r="B3868">
        <v>1</v>
      </c>
      <c r="C3868" t="s">
        <v>106</v>
      </c>
      <c r="D3868" t="s">
        <v>115</v>
      </c>
      <c r="E3868" t="s">
        <v>140</v>
      </c>
      <c r="F3868" t="s">
        <v>11203</v>
      </c>
      <c r="G3868" t="s">
        <v>161</v>
      </c>
      <c r="H3868" t="s">
        <v>61</v>
      </c>
      <c r="I3868" t="s">
        <v>129</v>
      </c>
      <c r="J3868" t="s">
        <v>130</v>
      </c>
      <c r="K3868" t="s">
        <v>131</v>
      </c>
      <c r="L3868" t="s">
        <v>11204</v>
      </c>
      <c r="M3868" t="s">
        <v>11205</v>
      </c>
      <c r="N3868">
        <v>0.91200000000000003</v>
      </c>
      <c r="O3868">
        <v>0</v>
      </c>
      <c r="P3868">
        <v>61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55.66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3015679</v>
      </c>
      <c r="B3869">
        <v>1</v>
      </c>
      <c r="C3869" t="s">
        <v>106</v>
      </c>
      <c r="D3869" t="s">
        <v>105</v>
      </c>
      <c r="E3869" t="s">
        <v>153</v>
      </c>
      <c r="F3869" t="s">
        <v>11206</v>
      </c>
      <c r="G3869" t="s">
        <v>196</v>
      </c>
      <c r="H3869" t="s">
        <v>58</v>
      </c>
      <c r="I3869" t="s">
        <v>129</v>
      </c>
      <c r="J3869" t="s">
        <v>130</v>
      </c>
      <c r="K3869" t="s">
        <v>131</v>
      </c>
      <c r="L3869" t="s">
        <v>11207</v>
      </c>
      <c r="M3869" t="s">
        <v>11208</v>
      </c>
      <c r="N3869">
        <v>0.995</v>
      </c>
      <c r="O3869">
        <v>0</v>
      </c>
      <c r="P3869">
        <v>0</v>
      </c>
      <c r="Q3869">
        <v>1</v>
      </c>
      <c r="R3869">
        <v>0</v>
      </c>
      <c r="S3869">
        <v>106</v>
      </c>
      <c r="T3869">
        <v>20</v>
      </c>
      <c r="U3869">
        <v>0</v>
      </c>
      <c r="V3869">
        <v>0</v>
      </c>
      <c r="W3869">
        <v>1</v>
      </c>
      <c r="X3869">
        <v>0</v>
      </c>
      <c r="Y3869">
        <v>105.5</v>
      </c>
      <c r="Z3869">
        <v>19.91</v>
      </c>
    </row>
    <row r="3870" spans="1:26" x14ac:dyDescent="0.3">
      <c r="A3870">
        <v>3014793</v>
      </c>
      <c r="B3870">
        <v>1</v>
      </c>
      <c r="C3870" t="s">
        <v>75</v>
      </c>
      <c r="D3870" t="s">
        <v>78</v>
      </c>
      <c r="E3870" t="s">
        <v>145</v>
      </c>
      <c r="F3870" t="s">
        <v>11209</v>
      </c>
      <c r="G3870" t="s">
        <v>206</v>
      </c>
      <c r="H3870" t="s">
        <v>61</v>
      </c>
      <c r="I3870" t="s">
        <v>129</v>
      </c>
      <c r="J3870" t="s">
        <v>130</v>
      </c>
      <c r="K3870" t="s">
        <v>131</v>
      </c>
      <c r="L3870" t="s">
        <v>11210</v>
      </c>
      <c r="M3870" t="s">
        <v>11211</v>
      </c>
      <c r="N3870">
        <v>1.427</v>
      </c>
      <c r="O3870">
        <v>0</v>
      </c>
      <c r="P3870">
        <v>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4.28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3014868</v>
      </c>
      <c r="B3871">
        <v>1</v>
      </c>
      <c r="C3871" t="s">
        <v>75</v>
      </c>
      <c r="D3871" t="s">
        <v>100</v>
      </c>
      <c r="E3871" t="s">
        <v>145</v>
      </c>
      <c r="F3871" t="s">
        <v>3493</v>
      </c>
      <c r="G3871" t="s">
        <v>206</v>
      </c>
      <c r="H3871" t="s">
        <v>61</v>
      </c>
      <c r="I3871" t="s">
        <v>129</v>
      </c>
      <c r="J3871" t="s">
        <v>130</v>
      </c>
      <c r="K3871" t="s">
        <v>131</v>
      </c>
      <c r="L3871" t="s">
        <v>11212</v>
      </c>
      <c r="M3871" t="s">
        <v>11213</v>
      </c>
      <c r="N3871">
        <v>4.8949999999999996</v>
      </c>
      <c r="O3871">
        <v>0</v>
      </c>
      <c r="P3871">
        <v>7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34.270000000000003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3017767</v>
      </c>
      <c r="B3872">
        <v>1</v>
      </c>
      <c r="C3872" t="s">
        <v>106</v>
      </c>
      <c r="D3872" t="s">
        <v>107</v>
      </c>
      <c r="E3872" t="s">
        <v>140</v>
      </c>
      <c r="F3872" t="s">
        <v>11214</v>
      </c>
      <c r="G3872" t="s">
        <v>161</v>
      </c>
      <c r="H3872" t="s">
        <v>61</v>
      </c>
      <c r="I3872" t="s">
        <v>129</v>
      </c>
      <c r="J3872" t="s">
        <v>130</v>
      </c>
      <c r="K3872" t="s">
        <v>131</v>
      </c>
      <c r="L3872" t="s">
        <v>11215</v>
      </c>
      <c r="M3872" t="s">
        <v>11216</v>
      </c>
      <c r="N3872">
        <v>1.88</v>
      </c>
      <c r="O3872">
        <v>0</v>
      </c>
      <c r="P3872">
        <v>199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374.14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3017238</v>
      </c>
      <c r="B3873">
        <v>1</v>
      </c>
      <c r="C3873" t="s">
        <v>106</v>
      </c>
      <c r="D3873" t="s">
        <v>118</v>
      </c>
      <c r="E3873" t="s">
        <v>221</v>
      </c>
      <c r="F3873" t="s">
        <v>5080</v>
      </c>
      <c r="G3873" t="s">
        <v>136</v>
      </c>
      <c r="H3873" t="s">
        <v>58</v>
      </c>
      <c r="I3873" t="s">
        <v>129</v>
      </c>
      <c r="J3873" t="s">
        <v>130</v>
      </c>
      <c r="K3873" t="s">
        <v>137</v>
      </c>
      <c r="L3873" t="s">
        <v>11217</v>
      </c>
      <c r="M3873" t="s">
        <v>11218</v>
      </c>
      <c r="N3873">
        <v>4.798</v>
      </c>
      <c r="O3873">
        <v>0</v>
      </c>
      <c r="P3873">
        <v>0</v>
      </c>
      <c r="Q3873">
        <v>6</v>
      </c>
      <c r="R3873">
        <v>229</v>
      </c>
      <c r="S3873">
        <v>11</v>
      </c>
      <c r="T3873">
        <v>1340</v>
      </c>
      <c r="U3873">
        <v>0</v>
      </c>
      <c r="V3873">
        <v>0</v>
      </c>
      <c r="W3873">
        <v>28.79</v>
      </c>
      <c r="X3873">
        <v>1098.82</v>
      </c>
      <c r="Y3873">
        <v>52.78</v>
      </c>
      <c r="Z3873">
        <v>6429.77</v>
      </c>
    </row>
    <row r="3874" spans="1:26" x14ac:dyDescent="0.3">
      <c r="A3874">
        <v>3015783</v>
      </c>
      <c r="B3874">
        <v>1</v>
      </c>
      <c r="C3874" t="s">
        <v>106</v>
      </c>
      <c r="D3874" t="s">
        <v>115</v>
      </c>
      <c r="E3874" t="s">
        <v>153</v>
      </c>
      <c r="F3874" t="s">
        <v>11219</v>
      </c>
      <c r="G3874" t="s">
        <v>196</v>
      </c>
      <c r="H3874" t="s">
        <v>58</v>
      </c>
      <c r="I3874" t="s">
        <v>129</v>
      </c>
      <c r="J3874" t="s">
        <v>130</v>
      </c>
      <c r="K3874" t="s">
        <v>131</v>
      </c>
      <c r="L3874" t="s">
        <v>11220</v>
      </c>
      <c r="M3874" t="s">
        <v>11221</v>
      </c>
      <c r="N3874">
        <v>0.94099999999999995</v>
      </c>
      <c r="O3874">
        <v>0</v>
      </c>
      <c r="P3874">
        <v>0</v>
      </c>
      <c r="Q3874">
        <v>0</v>
      </c>
      <c r="R3874">
        <v>0</v>
      </c>
      <c r="S3874">
        <v>11</v>
      </c>
      <c r="T3874">
        <v>469</v>
      </c>
      <c r="U3874">
        <v>0</v>
      </c>
      <c r="V3874">
        <v>0</v>
      </c>
      <c r="W3874">
        <v>0</v>
      </c>
      <c r="X3874">
        <v>0</v>
      </c>
      <c r="Y3874">
        <v>10.36</v>
      </c>
      <c r="Z3874">
        <v>441.51</v>
      </c>
    </row>
    <row r="3875" spans="1:26" x14ac:dyDescent="0.3">
      <c r="A3875">
        <v>3017849</v>
      </c>
      <c r="B3875">
        <v>1</v>
      </c>
      <c r="C3875" t="s">
        <v>75</v>
      </c>
      <c r="D3875" t="s">
        <v>103</v>
      </c>
      <c r="E3875" t="s">
        <v>145</v>
      </c>
      <c r="F3875" t="s">
        <v>11222</v>
      </c>
      <c r="G3875" t="s">
        <v>147</v>
      </c>
      <c r="H3875" t="s">
        <v>61</v>
      </c>
      <c r="I3875" t="s">
        <v>129</v>
      </c>
      <c r="J3875" t="s">
        <v>130</v>
      </c>
      <c r="K3875" t="s">
        <v>131</v>
      </c>
      <c r="L3875" t="s">
        <v>11223</v>
      </c>
      <c r="M3875" t="s">
        <v>11224</v>
      </c>
      <c r="N3875">
        <v>7.3979999999999997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7.4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3014847</v>
      </c>
      <c r="B3876">
        <v>1</v>
      </c>
      <c r="C3876" t="s">
        <v>106</v>
      </c>
      <c r="D3876" t="s">
        <v>122</v>
      </c>
      <c r="E3876" t="s">
        <v>145</v>
      </c>
      <c r="F3876" t="s">
        <v>11225</v>
      </c>
      <c r="G3876" t="s">
        <v>256</v>
      </c>
      <c r="H3876" t="s">
        <v>61</v>
      </c>
      <c r="I3876" t="s">
        <v>129</v>
      </c>
      <c r="J3876" t="s">
        <v>130</v>
      </c>
      <c r="K3876" t="s">
        <v>131</v>
      </c>
      <c r="L3876" t="s">
        <v>11226</v>
      </c>
      <c r="M3876" t="s">
        <v>11227</v>
      </c>
      <c r="N3876">
        <v>0.73199999999999998</v>
      </c>
      <c r="O3876">
        <v>0</v>
      </c>
      <c r="P3876">
        <v>18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13.17</v>
      </c>
      <c r="W3876">
        <v>0</v>
      </c>
      <c r="X3876">
        <v>0</v>
      </c>
      <c r="Y3876">
        <v>0</v>
      </c>
      <c r="Z3876">
        <v>0</v>
      </c>
    </row>
    <row r="3877" spans="1:26" x14ac:dyDescent="0.3">
      <c r="A3877">
        <v>3016390</v>
      </c>
      <c r="B3877">
        <v>1</v>
      </c>
      <c r="C3877" t="s">
        <v>75</v>
      </c>
      <c r="D3877" t="s">
        <v>103</v>
      </c>
      <c r="E3877" t="s">
        <v>140</v>
      </c>
      <c r="F3877" t="s">
        <v>10370</v>
      </c>
      <c r="G3877" t="s">
        <v>166</v>
      </c>
      <c r="H3877" t="s">
        <v>61</v>
      </c>
      <c r="I3877" t="s">
        <v>129</v>
      </c>
      <c r="J3877" t="s">
        <v>130</v>
      </c>
      <c r="K3877" t="s">
        <v>131</v>
      </c>
      <c r="L3877" t="s">
        <v>11228</v>
      </c>
      <c r="M3877" t="s">
        <v>8792</v>
      </c>
      <c r="N3877">
        <v>1.6</v>
      </c>
      <c r="O3877">
        <v>0</v>
      </c>
      <c r="P3877">
        <v>8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12.8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3015685</v>
      </c>
      <c r="B3878">
        <v>1</v>
      </c>
      <c r="C3878" t="s">
        <v>75</v>
      </c>
      <c r="D3878" t="s">
        <v>88</v>
      </c>
      <c r="E3878" t="s">
        <v>221</v>
      </c>
      <c r="F3878" t="s">
        <v>11089</v>
      </c>
      <c r="G3878" t="s">
        <v>128</v>
      </c>
      <c r="H3878" t="s">
        <v>58</v>
      </c>
      <c r="I3878" t="s">
        <v>129</v>
      </c>
      <c r="J3878" t="s">
        <v>130</v>
      </c>
      <c r="K3878" t="s">
        <v>131</v>
      </c>
      <c r="L3878" t="s">
        <v>11229</v>
      </c>
      <c r="M3878" t="s">
        <v>11230</v>
      </c>
      <c r="N3878">
        <v>0.22600000000000001</v>
      </c>
      <c r="O3878">
        <v>17</v>
      </c>
      <c r="P3878">
        <v>1292</v>
      </c>
      <c r="Q3878">
        <v>0</v>
      </c>
      <c r="R3878">
        <v>0</v>
      </c>
      <c r="S3878">
        <v>0</v>
      </c>
      <c r="T3878">
        <v>0</v>
      </c>
      <c r="U3878">
        <v>3.84</v>
      </c>
      <c r="V3878">
        <v>291.77999999999997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3015748</v>
      </c>
      <c r="B3879">
        <v>1</v>
      </c>
      <c r="C3879" t="s">
        <v>75</v>
      </c>
      <c r="D3879" t="s">
        <v>103</v>
      </c>
      <c r="E3879" t="s">
        <v>221</v>
      </c>
      <c r="F3879" t="s">
        <v>11154</v>
      </c>
      <c r="G3879" t="s">
        <v>128</v>
      </c>
      <c r="H3879" t="s">
        <v>58</v>
      </c>
      <c r="I3879" t="s">
        <v>129</v>
      </c>
      <c r="J3879" t="s">
        <v>130</v>
      </c>
      <c r="K3879" t="s">
        <v>131</v>
      </c>
      <c r="L3879" t="s">
        <v>11231</v>
      </c>
      <c r="M3879" t="s">
        <v>11232</v>
      </c>
      <c r="N3879">
        <v>0.54600000000000004</v>
      </c>
      <c r="O3879">
        <v>24</v>
      </c>
      <c r="P3879">
        <v>777</v>
      </c>
      <c r="Q3879">
        <v>0</v>
      </c>
      <c r="R3879">
        <v>0</v>
      </c>
      <c r="S3879">
        <v>0</v>
      </c>
      <c r="T3879">
        <v>0</v>
      </c>
      <c r="U3879">
        <v>13.1</v>
      </c>
      <c r="V3879">
        <v>424.11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3015758</v>
      </c>
      <c r="B3880">
        <v>1</v>
      </c>
      <c r="C3880" t="s">
        <v>75</v>
      </c>
      <c r="D3880" t="s">
        <v>91</v>
      </c>
      <c r="E3880" t="s">
        <v>164</v>
      </c>
      <c r="F3880" t="s">
        <v>11233</v>
      </c>
      <c r="G3880" t="s">
        <v>161</v>
      </c>
      <c r="H3880" t="s">
        <v>61</v>
      </c>
      <c r="I3880" t="s">
        <v>129</v>
      </c>
      <c r="J3880" t="s">
        <v>130</v>
      </c>
      <c r="K3880" t="s">
        <v>131</v>
      </c>
      <c r="L3880" t="s">
        <v>11234</v>
      </c>
      <c r="M3880" t="s">
        <v>11235</v>
      </c>
      <c r="N3880">
        <v>2.5840000000000001</v>
      </c>
      <c r="O3880">
        <v>0</v>
      </c>
      <c r="P3880">
        <v>44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113.71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3018264</v>
      </c>
      <c r="B3881">
        <v>1</v>
      </c>
      <c r="C3881" t="s">
        <v>75</v>
      </c>
      <c r="D3881" t="s">
        <v>83</v>
      </c>
      <c r="E3881" t="s">
        <v>145</v>
      </c>
      <c r="F3881" t="s">
        <v>11236</v>
      </c>
      <c r="G3881" t="s">
        <v>256</v>
      </c>
      <c r="H3881" t="s">
        <v>61</v>
      </c>
      <c r="I3881" t="s">
        <v>129</v>
      </c>
      <c r="J3881" t="s">
        <v>130</v>
      </c>
      <c r="K3881" t="s">
        <v>131</v>
      </c>
      <c r="L3881" t="s">
        <v>11237</v>
      </c>
      <c r="M3881" t="s">
        <v>11238</v>
      </c>
      <c r="N3881">
        <v>5.4080000000000004</v>
      </c>
      <c r="O3881">
        <v>0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5.41</v>
      </c>
      <c r="Y3881">
        <v>0</v>
      </c>
      <c r="Z3881">
        <v>0</v>
      </c>
    </row>
    <row r="3882" spans="1:26" x14ac:dyDescent="0.3">
      <c r="A3882">
        <v>3017399</v>
      </c>
      <c r="B3882">
        <v>1</v>
      </c>
      <c r="C3882" t="s">
        <v>106</v>
      </c>
      <c r="D3882" t="s">
        <v>115</v>
      </c>
      <c r="E3882" t="s">
        <v>140</v>
      </c>
      <c r="F3882" t="s">
        <v>11239</v>
      </c>
      <c r="G3882" t="s">
        <v>161</v>
      </c>
      <c r="H3882" t="s">
        <v>61</v>
      </c>
      <c r="I3882" t="s">
        <v>129</v>
      </c>
      <c r="J3882" t="s">
        <v>130</v>
      </c>
      <c r="K3882" t="s">
        <v>131</v>
      </c>
      <c r="L3882" t="s">
        <v>11240</v>
      </c>
      <c r="M3882" t="s">
        <v>11241</v>
      </c>
      <c r="N3882">
        <v>0.69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90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62.11</v>
      </c>
    </row>
    <row r="3883" spans="1:26" x14ac:dyDescent="0.3">
      <c r="A3883">
        <v>3010371</v>
      </c>
      <c r="B3883">
        <v>1</v>
      </c>
      <c r="C3883" t="s">
        <v>75</v>
      </c>
      <c r="D3883" t="s">
        <v>86</v>
      </c>
      <c r="E3883" t="s">
        <v>145</v>
      </c>
      <c r="F3883" t="s">
        <v>11242</v>
      </c>
      <c r="G3883" t="s">
        <v>206</v>
      </c>
      <c r="H3883" t="s">
        <v>61</v>
      </c>
      <c r="I3883" t="s">
        <v>129</v>
      </c>
      <c r="J3883" t="s">
        <v>130</v>
      </c>
      <c r="K3883" t="s">
        <v>131</v>
      </c>
      <c r="L3883" t="s">
        <v>11243</v>
      </c>
      <c r="M3883" t="s">
        <v>11244</v>
      </c>
      <c r="N3883">
        <v>6.968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6.97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3017369</v>
      </c>
      <c r="B3884">
        <v>1</v>
      </c>
      <c r="C3884" t="s">
        <v>75</v>
      </c>
      <c r="D3884" t="s">
        <v>89</v>
      </c>
      <c r="E3884" t="s">
        <v>145</v>
      </c>
      <c r="F3884" t="s">
        <v>11245</v>
      </c>
      <c r="G3884" t="s">
        <v>256</v>
      </c>
      <c r="H3884" t="s">
        <v>61</v>
      </c>
      <c r="I3884" t="s">
        <v>129</v>
      </c>
      <c r="J3884" t="s">
        <v>130</v>
      </c>
      <c r="K3884" t="s">
        <v>131</v>
      </c>
      <c r="L3884" t="s">
        <v>11246</v>
      </c>
      <c r="M3884" t="s">
        <v>11247</v>
      </c>
      <c r="N3884">
        <v>4.95</v>
      </c>
      <c r="O3884">
        <v>0</v>
      </c>
      <c r="P3884">
        <v>9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44.55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3013448</v>
      </c>
      <c r="B3885">
        <v>1</v>
      </c>
      <c r="C3885" t="s">
        <v>106</v>
      </c>
      <c r="D3885" t="s">
        <v>114</v>
      </c>
      <c r="E3885" t="s">
        <v>221</v>
      </c>
      <c r="F3885" t="s">
        <v>11248</v>
      </c>
      <c r="G3885" t="s">
        <v>128</v>
      </c>
      <c r="H3885" t="s">
        <v>58</v>
      </c>
      <c r="I3885" t="s">
        <v>129</v>
      </c>
      <c r="J3885" t="s">
        <v>130</v>
      </c>
      <c r="K3885" t="s">
        <v>131</v>
      </c>
      <c r="L3885" t="s">
        <v>11249</v>
      </c>
      <c r="M3885" t="s">
        <v>11250</v>
      </c>
      <c r="N3885">
        <v>0.29299999999999998</v>
      </c>
      <c r="O3885">
        <v>0</v>
      </c>
      <c r="P3885">
        <v>0</v>
      </c>
      <c r="Q3885">
        <v>13</v>
      </c>
      <c r="R3885">
        <v>73</v>
      </c>
      <c r="S3885">
        <v>48</v>
      </c>
      <c r="T3885">
        <v>473</v>
      </c>
      <c r="U3885">
        <v>0</v>
      </c>
      <c r="V3885">
        <v>0</v>
      </c>
      <c r="W3885">
        <v>3.81</v>
      </c>
      <c r="X3885">
        <v>21.41</v>
      </c>
      <c r="Y3885">
        <v>14.08</v>
      </c>
      <c r="Z3885">
        <v>138.75</v>
      </c>
    </row>
    <row r="3886" spans="1:26" x14ac:dyDescent="0.3">
      <c r="A3886">
        <v>3016934</v>
      </c>
      <c r="B3886">
        <v>1</v>
      </c>
      <c r="C3886" t="s">
        <v>75</v>
      </c>
      <c r="D3886" t="s">
        <v>100</v>
      </c>
      <c r="E3886" t="s">
        <v>221</v>
      </c>
      <c r="F3886" t="s">
        <v>11251</v>
      </c>
      <c r="G3886" t="s">
        <v>128</v>
      </c>
      <c r="H3886" t="s">
        <v>58</v>
      </c>
      <c r="I3886" t="s">
        <v>129</v>
      </c>
      <c r="J3886" t="s">
        <v>130</v>
      </c>
      <c r="K3886" t="s">
        <v>131</v>
      </c>
      <c r="L3886" t="s">
        <v>11252</v>
      </c>
      <c r="M3886" t="s">
        <v>11253</v>
      </c>
      <c r="N3886">
        <v>0.73199999999999998</v>
      </c>
      <c r="O3886">
        <v>2</v>
      </c>
      <c r="P3886">
        <v>84</v>
      </c>
      <c r="Q3886">
        <v>0</v>
      </c>
      <c r="R3886">
        <v>0</v>
      </c>
      <c r="S3886">
        <v>0</v>
      </c>
      <c r="T3886">
        <v>0</v>
      </c>
      <c r="U3886">
        <v>1.46</v>
      </c>
      <c r="V3886">
        <v>61.48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3019185</v>
      </c>
      <c r="B3887">
        <v>1</v>
      </c>
      <c r="C3887" t="s">
        <v>75</v>
      </c>
      <c r="D3887" t="s">
        <v>82</v>
      </c>
      <c r="E3887" t="s">
        <v>169</v>
      </c>
      <c r="F3887" t="s">
        <v>11169</v>
      </c>
      <c r="G3887" t="s">
        <v>171</v>
      </c>
      <c r="H3887" t="s">
        <v>61</v>
      </c>
      <c r="I3887" t="s">
        <v>129</v>
      </c>
      <c r="J3887" t="s">
        <v>130</v>
      </c>
      <c r="K3887" t="s">
        <v>131</v>
      </c>
      <c r="L3887" t="s">
        <v>11254</v>
      </c>
      <c r="M3887" t="s">
        <v>11255</v>
      </c>
      <c r="N3887">
        <v>1.389</v>
      </c>
      <c r="O3887">
        <v>0</v>
      </c>
      <c r="P3887">
        <v>251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348.61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3020448</v>
      </c>
      <c r="B3888">
        <v>1</v>
      </c>
      <c r="C3888" t="s">
        <v>75</v>
      </c>
      <c r="D3888" t="s">
        <v>86</v>
      </c>
      <c r="E3888" t="s">
        <v>126</v>
      </c>
      <c r="F3888" t="s">
        <v>11256</v>
      </c>
      <c r="G3888" t="s">
        <v>128</v>
      </c>
      <c r="H3888" t="s">
        <v>58</v>
      </c>
      <c r="I3888" t="s">
        <v>129</v>
      </c>
      <c r="J3888" t="s">
        <v>130</v>
      </c>
      <c r="K3888" t="s">
        <v>131</v>
      </c>
      <c r="L3888" t="s">
        <v>11257</v>
      </c>
      <c r="M3888" t="s">
        <v>11258</v>
      </c>
      <c r="N3888">
        <v>1.365</v>
      </c>
      <c r="O3888">
        <v>7</v>
      </c>
      <c r="P3888">
        <v>13</v>
      </c>
      <c r="Q3888">
        <v>0</v>
      </c>
      <c r="R3888">
        <v>0</v>
      </c>
      <c r="S3888">
        <v>0</v>
      </c>
      <c r="T3888">
        <v>0</v>
      </c>
      <c r="U3888">
        <v>9.56</v>
      </c>
      <c r="V3888">
        <v>17.75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3020432</v>
      </c>
      <c r="B3889">
        <v>1</v>
      </c>
      <c r="C3889" t="s">
        <v>75</v>
      </c>
      <c r="D3889" t="s">
        <v>99</v>
      </c>
      <c r="E3889" t="s">
        <v>169</v>
      </c>
      <c r="F3889" t="s">
        <v>1022</v>
      </c>
      <c r="G3889" t="s">
        <v>4892</v>
      </c>
      <c r="H3889" t="s">
        <v>61</v>
      </c>
      <c r="I3889" t="s">
        <v>129</v>
      </c>
      <c r="J3889" t="s">
        <v>130</v>
      </c>
      <c r="K3889" t="s">
        <v>131</v>
      </c>
      <c r="L3889" t="s">
        <v>11259</v>
      </c>
      <c r="M3889" t="s">
        <v>11260</v>
      </c>
      <c r="N3889">
        <v>1.911</v>
      </c>
      <c r="O3889">
        <v>0</v>
      </c>
      <c r="P3889">
        <v>101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192.97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3013379</v>
      </c>
      <c r="B3890">
        <v>1</v>
      </c>
      <c r="C3890" t="s">
        <v>106</v>
      </c>
      <c r="D3890" t="s">
        <v>107</v>
      </c>
      <c r="E3890" t="s">
        <v>164</v>
      </c>
      <c r="F3890" t="s">
        <v>11261</v>
      </c>
      <c r="G3890" t="s">
        <v>161</v>
      </c>
      <c r="H3890" t="s">
        <v>61</v>
      </c>
      <c r="I3890" t="s">
        <v>129</v>
      </c>
      <c r="J3890" t="s">
        <v>130</v>
      </c>
      <c r="K3890" t="s">
        <v>131</v>
      </c>
      <c r="L3890" t="s">
        <v>11262</v>
      </c>
      <c r="M3890" t="s">
        <v>11263</v>
      </c>
      <c r="N3890">
        <v>2.3540000000000001</v>
      </c>
      <c r="O3890">
        <v>0</v>
      </c>
      <c r="P3890">
        <v>120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282.48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3017403</v>
      </c>
      <c r="B3891">
        <v>1</v>
      </c>
      <c r="C3891" t="s">
        <v>106</v>
      </c>
      <c r="D3891" t="s">
        <v>118</v>
      </c>
      <c r="E3891" t="s">
        <v>169</v>
      </c>
      <c r="F3891" t="s">
        <v>11264</v>
      </c>
      <c r="G3891" t="s">
        <v>161</v>
      </c>
      <c r="H3891" t="s">
        <v>61</v>
      </c>
      <c r="I3891" t="s">
        <v>129</v>
      </c>
      <c r="J3891" t="s">
        <v>130</v>
      </c>
      <c r="K3891" t="s">
        <v>131</v>
      </c>
      <c r="L3891" t="s">
        <v>11265</v>
      </c>
      <c r="M3891" t="s">
        <v>11266</v>
      </c>
      <c r="N3891">
        <v>1.17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27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31.58</v>
      </c>
    </row>
    <row r="3892" spans="1:26" x14ac:dyDescent="0.3">
      <c r="A3892">
        <v>3017832</v>
      </c>
      <c r="B3892">
        <v>1</v>
      </c>
      <c r="C3892" t="s">
        <v>75</v>
      </c>
      <c r="D3892" t="s">
        <v>97</v>
      </c>
      <c r="E3892" t="s">
        <v>164</v>
      </c>
      <c r="F3892" t="s">
        <v>11267</v>
      </c>
      <c r="G3892" t="s">
        <v>452</v>
      </c>
      <c r="H3892" t="s">
        <v>61</v>
      </c>
      <c r="I3892" t="s">
        <v>129</v>
      </c>
      <c r="J3892" t="s">
        <v>130</v>
      </c>
      <c r="K3892" t="s">
        <v>131</v>
      </c>
      <c r="L3892" t="s">
        <v>11268</v>
      </c>
      <c r="M3892" t="s">
        <v>11269</v>
      </c>
      <c r="N3892">
        <v>2.5539999999999998</v>
      </c>
      <c r="O3892">
        <v>0</v>
      </c>
      <c r="P3892">
        <v>271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692.1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3019836</v>
      </c>
      <c r="B3893">
        <v>1</v>
      </c>
      <c r="C3893" t="s">
        <v>75</v>
      </c>
      <c r="D3893" t="s">
        <v>102</v>
      </c>
      <c r="E3893" t="s">
        <v>145</v>
      </c>
      <c r="F3893" t="s">
        <v>11270</v>
      </c>
      <c r="G3893" t="s">
        <v>147</v>
      </c>
      <c r="H3893" t="s">
        <v>61</v>
      </c>
      <c r="I3893" t="s">
        <v>129</v>
      </c>
      <c r="J3893" t="s">
        <v>130</v>
      </c>
      <c r="K3893" t="s">
        <v>131</v>
      </c>
      <c r="L3893" t="s">
        <v>11271</v>
      </c>
      <c r="M3893" t="s">
        <v>11272</v>
      </c>
      <c r="N3893">
        <v>1.5720000000000001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1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1.57</v>
      </c>
    </row>
    <row r="3894" spans="1:26" x14ac:dyDescent="0.3">
      <c r="A3894">
        <v>3015696</v>
      </c>
      <c r="B3894">
        <v>1</v>
      </c>
      <c r="C3894" t="s">
        <v>75</v>
      </c>
      <c r="D3894" t="s">
        <v>97</v>
      </c>
      <c r="E3894" t="s">
        <v>145</v>
      </c>
      <c r="F3894" t="s">
        <v>11273</v>
      </c>
      <c r="G3894" t="s">
        <v>206</v>
      </c>
      <c r="H3894" t="s">
        <v>61</v>
      </c>
      <c r="I3894" t="s">
        <v>129</v>
      </c>
      <c r="J3894" t="s">
        <v>130</v>
      </c>
      <c r="K3894" t="s">
        <v>131</v>
      </c>
      <c r="L3894" t="s">
        <v>11274</v>
      </c>
      <c r="M3894" t="s">
        <v>11275</v>
      </c>
      <c r="N3894">
        <v>2.6680000000000001</v>
      </c>
      <c r="O3894">
        <v>0</v>
      </c>
      <c r="P3894">
        <v>36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96.05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3019895</v>
      </c>
      <c r="B3895">
        <v>1</v>
      </c>
      <c r="C3895" t="s">
        <v>75</v>
      </c>
      <c r="D3895" t="s">
        <v>99</v>
      </c>
      <c r="E3895" t="s">
        <v>140</v>
      </c>
      <c r="F3895" t="s">
        <v>11276</v>
      </c>
      <c r="G3895" t="s">
        <v>142</v>
      </c>
      <c r="H3895" t="s">
        <v>61</v>
      </c>
      <c r="I3895" t="s">
        <v>129</v>
      </c>
      <c r="J3895" t="s">
        <v>130</v>
      </c>
      <c r="K3895" t="s">
        <v>131</v>
      </c>
      <c r="L3895" t="s">
        <v>11277</v>
      </c>
      <c r="M3895" t="s">
        <v>11278</v>
      </c>
      <c r="N3895">
        <v>0.628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19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11.93</v>
      </c>
    </row>
    <row r="3896" spans="1:26" x14ac:dyDescent="0.3">
      <c r="A3896">
        <v>3015786</v>
      </c>
      <c r="B3896">
        <v>1</v>
      </c>
      <c r="C3896" t="s">
        <v>106</v>
      </c>
      <c r="D3896" t="s">
        <v>115</v>
      </c>
      <c r="E3896" t="s">
        <v>140</v>
      </c>
      <c r="F3896" t="s">
        <v>11279</v>
      </c>
      <c r="G3896" t="s">
        <v>142</v>
      </c>
      <c r="H3896" t="s">
        <v>61</v>
      </c>
      <c r="I3896" t="s">
        <v>129</v>
      </c>
      <c r="J3896" t="s">
        <v>130</v>
      </c>
      <c r="K3896" t="s">
        <v>131</v>
      </c>
      <c r="L3896" t="s">
        <v>11280</v>
      </c>
      <c r="M3896" t="s">
        <v>11281</v>
      </c>
      <c r="N3896">
        <v>1.8560000000000001</v>
      </c>
      <c r="O3896">
        <v>0</v>
      </c>
      <c r="P3896">
        <v>8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14.85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3020240</v>
      </c>
      <c r="B3897">
        <v>1</v>
      </c>
      <c r="C3897" t="s">
        <v>75</v>
      </c>
      <c r="D3897" t="s">
        <v>100</v>
      </c>
      <c r="E3897" t="s">
        <v>140</v>
      </c>
      <c r="F3897" t="s">
        <v>11282</v>
      </c>
      <c r="G3897" t="s">
        <v>142</v>
      </c>
      <c r="H3897" t="s">
        <v>61</v>
      </c>
      <c r="I3897" t="s">
        <v>129</v>
      </c>
      <c r="J3897" t="s">
        <v>130</v>
      </c>
      <c r="K3897" t="s">
        <v>131</v>
      </c>
      <c r="L3897" t="s">
        <v>11283</v>
      </c>
      <c r="M3897" t="s">
        <v>11284</v>
      </c>
      <c r="N3897">
        <v>1.2370000000000001</v>
      </c>
      <c r="O3897">
        <v>0</v>
      </c>
      <c r="P3897">
        <v>50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61.87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3010164</v>
      </c>
      <c r="B3898">
        <v>1</v>
      </c>
      <c r="C3898" t="s">
        <v>106</v>
      </c>
      <c r="D3898" t="s">
        <v>120</v>
      </c>
      <c r="E3898" t="s">
        <v>153</v>
      </c>
      <c r="F3898" t="s">
        <v>8902</v>
      </c>
      <c r="G3898" t="s">
        <v>136</v>
      </c>
      <c r="H3898" t="s">
        <v>58</v>
      </c>
      <c r="I3898" t="s">
        <v>129</v>
      </c>
      <c r="J3898" t="s">
        <v>130</v>
      </c>
      <c r="K3898" t="s">
        <v>137</v>
      </c>
      <c r="L3898" t="s">
        <v>11285</v>
      </c>
      <c r="M3898" t="s">
        <v>11286</v>
      </c>
      <c r="N3898">
        <v>5.2030000000000003</v>
      </c>
      <c r="O3898">
        <v>118</v>
      </c>
      <c r="P3898">
        <v>724</v>
      </c>
      <c r="Q3898">
        <v>0</v>
      </c>
      <c r="R3898">
        <v>0</v>
      </c>
      <c r="S3898">
        <v>0</v>
      </c>
      <c r="T3898">
        <v>0</v>
      </c>
      <c r="U3898">
        <v>613.99</v>
      </c>
      <c r="V3898">
        <v>3767.21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3018650</v>
      </c>
      <c r="B3899">
        <v>1</v>
      </c>
      <c r="C3899" t="s">
        <v>75</v>
      </c>
      <c r="D3899" t="s">
        <v>86</v>
      </c>
      <c r="E3899" t="s">
        <v>145</v>
      </c>
      <c r="F3899" t="s">
        <v>11287</v>
      </c>
      <c r="G3899" t="s">
        <v>206</v>
      </c>
      <c r="H3899" t="s">
        <v>61</v>
      </c>
      <c r="I3899" t="s">
        <v>129</v>
      </c>
      <c r="J3899" t="s">
        <v>130</v>
      </c>
      <c r="K3899" t="s">
        <v>131</v>
      </c>
      <c r="L3899" t="s">
        <v>11288</v>
      </c>
      <c r="M3899" t="s">
        <v>11289</v>
      </c>
      <c r="N3899">
        <v>1.5920000000000001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1.59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3015589</v>
      </c>
      <c r="B3900">
        <v>2</v>
      </c>
      <c r="C3900" t="s">
        <v>106</v>
      </c>
      <c r="D3900" t="s">
        <v>120</v>
      </c>
      <c r="E3900" t="s">
        <v>126</v>
      </c>
      <c r="F3900" t="s">
        <v>11290</v>
      </c>
      <c r="G3900" t="s">
        <v>602</v>
      </c>
      <c r="H3900" t="s">
        <v>58</v>
      </c>
      <c r="I3900" t="s">
        <v>129</v>
      </c>
      <c r="J3900" t="s">
        <v>130</v>
      </c>
      <c r="K3900" t="s">
        <v>131</v>
      </c>
      <c r="L3900" t="s">
        <v>11291</v>
      </c>
      <c r="M3900" t="s">
        <v>11292</v>
      </c>
      <c r="N3900">
        <v>0.77500000000000002</v>
      </c>
      <c r="O3900">
        <v>24</v>
      </c>
      <c r="P3900">
        <v>206</v>
      </c>
      <c r="Q3900">
        <v>0</v>
      </c>
      <c r="R3900">
        <v>0</v>
      </c>
      <c r="S3900">
        <v>0</v>
      </c>
      <c r="T3900">
        <v>0</v>
      </c>
      <c r="U3900">
        <v>18.600000000000001</v>
      </c>
      <c r="V3900">
        <v>159.65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3017172</v>
      </c>
      <c r="B3901">
        <v>1</v>
      </c>
      <c r="C3901" t="s">
        <v>75</v>
      </c>
      <c r="D3901" t="s">
        <v>95</v>
      </c>
      <c r="E3901" t="s">
        <v>169</v>
      </c>
      <c r="F3901" t="s">
        <v>11293</v>
      </c>
      <c r="G3901" t="s">
        <v>136</v>
      </c>
      <c r="H3901" t="s">
        <v>61</v>
      </c>
      <c r="I3901" t="s">
        <v>129</v>
      </c>
      <c r="J3901" t="s">
        <v>130</v>
      </c>
      <c r="K3901" t="s">
        <v>137</v>
      </c>
      <c r="L3901" t="s">
        <v>11294</v>
      </c>
      <c r="M3901" t="s">
        <v>11295</v>
      </c>
      <c r="N3901">
        <v>8.3819999999999997</v>
      </c>
      <c r="O3901">
        <v>0</v>
      </c>
      <c r="P3901">
        <v>1016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8515.77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3017218</v>
      </c>
      <c r="B3902">
        <v>1</v>
      </c>
      <c r="C3902" t="s">
        <v>75</v>
      </c>
      <c r="D3902" t="s">
        <v>94</v>
      </c>
      <c r="E3902" t="s">
        <v>169</v>
      </c>
      <c r="F3902" t="s">
        <v>9872</v>
      </c>
      <c r="G3902" t="s">
        <v>136</v>
      </c>
      <c r="H3902" t="s">
        <v>61</v>
      </c>
      <c r="I3902" t="s">
        <v>129</v>
      </c>
      <c r="J3902" t="s">
        <v>130</v>
      </c>
      <c r="K3902" t="s">
        <v>137</v>
      </c>
      <c r="L3902" t="s">
        <v>11296</v>
      </c>
      <c r="M3902" t="s">
        <v>11297</v>
      </c>
      <c r="N3902">
        <v>5.1059999999999999</v>
      </c>
      <c r="O3902">
        <v>0</v>
      </c>
      <c r="P3902">
        <v>0</v>
      </c>
      <c r="Q3902">
        <v>0</v>
      </c>
      <c r="R3902">
        <v>58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296.14</v>
      </c>
      <c r="Y3902">
        <v>0</v>
      </c>
      <c r="Z3902">
        <v>0</v>
      </c>
    </row>
    <row r="3903" spans="1:26" x14ac:dyDescent="0.3">
      <c r="A3903">
        <v>3011929</v>
      </c>
      <c r="B3903">
        <v>1</v>
      </c>
      <c r="C3903" t="s">
        <v>106</v>
      </c>
      <c r="D3903" t="s">
        <v>120</v>
      </c>
      <c r="E3903" t="s">
        <v>126</v>
      </c>
      <c r="F3903" t="s">
        <v>3388</v>
      </c>
      <c r="G3903" t="s">
        <v>136</v>
      </c>
      <c r="H3903" t="s">
        <v>58</v>
      </c>
      <c r="I3903" t="s">
        <v>129</v>
      </c>
      <c r="J3903" t="s">
        <v>130</v>
      </c>
      <c r="K3903" t="s">
        <v>137</v>
      </c>
      <c r="L3903" t="s">
        <v>11298</v>
      </c>
      <c r="M3903" t="s">
        <v>11299</v>
      </c>
      <c r="N3903">
        <v>8.3059999999999992</v>
      </c>
      <c r="O3903">
        <v>213</v>
      </c>
      <c r="P3903">
        <v>138</v>
      </c>
      <c r="Q3903">
        <v>0</v>
      </c>
      <c r="R3903">
        <v>0</v>
      </c>
      <c r="S3903">
        <v>0</v>
      </c>
      <c r="T3903">
        <v>0</v>
      </c>
      <c r="U3903">
        <v>1769.14</v>
      </c>
      <c r="V3903">
        <v>1146.21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3018258</v>
      </c>
      <c r="B3904">
        <v>1</v>
      </c>
      <c r="C3904" t="s">
        <v>75</v>
      </c>
      <c r="D3904" t="s">
        <v>83</v>
      </c>
      <c r="E3904" t="s">
        <v>145</v>
      </c>
      <c r="F3904" t="s">
        <v>11300</v>
      </c>
      <c r="G3904" t="s">
        <v>206</v>
      </c>
      <c r="H3904" t="s">
        <v>61</v>
      </c>
      <c r="I3904" t="s">
        <v>129</v>
      </c>
      <c r="J3904" t="s">
        <v>130</v>
      </c>
      <c r="K3904" t="s">
        <v>131</v>
      </c>
      <c r="L3904" t="s">
        <v>11301</v>
      </c>
      <c r="M3904" t="s">
        <v>11302</v>
      </c>
      <c r="N3904">
        <v>3.9049999999999998</v>
      </c>
      <c r="O3904">
        <v>0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3.91</v>
      </c>
      <c r="Y3904">
        <v>0</v>
      </c>
      <c r="Z3904">
        <v>0</v>
      </c>
    </row>
    <row r="3905" spans="1:26" x14ac:dyDescent="0.3">
      <c r="A3905">
        <v>3018668</v>
      </c>
      <c r="B3905">
        <v>1</v>
      </c>
      <c r="C3905" t="s">
        <v>75</v>
      </c>
      <c r="D3905" t="s">
        <v>95</v>
      </c>
      <c r="E3905" t="s">
        <v>145</v>
      </c>
      <c r="F3905" t="s">
        <v>11303</v>
      </c>
      <c r="G3905" t="s">
        <v>206</v>
      </c>
      <c r="H3905" t="s">
        <v>61</v>
      </c>
      <c r="I3905" t="s">
        <v>129</v>
      </c>
      <c r="J3905" t="s">
        <v>130</v>
      </c>
      <c r="K3905" t="s">
        <v>131</v>
      </c>
      <c r="L3905" t="s">
        <v>11304</v>
      </c>
      <c r="M3905" t="s">
        <v>11305</v>
      </c>
      <c r="N3905">
        <v>0.91400000000000003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0.91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3014036</v>
      </c>
      <c r="B3906">
        <v>1</v>
      </c>
      <c r="C3906" t="s">
        <v>75</v>
      </c>
      <c r="D3906" t="s">
        <v>82</v>
      </c>
      <c r="E3906" t="s">
        <v>145</v>
      </c>
      <c r="F3906" t="s">
        <v>11306</v>
      </c>
      <c r="G3906" t="s">
        <v>206</v>
      </c>
      <c r="H3906" t="s">
        <v>61</v>
      </c>
      <c r="I3906" t="s">
        <v>129</v>
      </c>
      <c r="J3906" t="s">
        <v>130</v>
      </c>
      <c r="K3906" t="s">
        <v>131</v>
      </c>
      <c r="L3906" t="s">
        <v>11307</v>
      </c>
      <c r="M3906" t="s">
        <v>11308</v>
      </c>
      <c r="N3906">
        <v>2.9279999999999999</v>
      </c>
      <c r="O3906">
        <v>0</v>
      </c>
      <c r="P3906">
        <v>5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14.64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3015729</v>
      </c>
      <c r="B3907">
        <v>1</v>
      </c>
      <c r="C3907" t="s">
        <v>75</v>
      </c>
      <c r="D3907" t="s">
        <v>95</v>
      </c>
      <c r="E3907" t="s">
        <v>164</v>
      </c>
      <c r="F3907" t="s">
        <v>9627</v>
      </c>
      <c r="G3907" t="s">
        <v>142</v>
      </c>
      <c r="H3907" t="s">
        <v>61</v>
      </c>
      <c r="I3907" t="s">
        <v>129</v>
      </c>
      <c r="J3907" t="s">
        <v>130</v>
      </c>
      <c r="K3907" t="s">
        <v>131</v>
      </c>
      <c r="L3907" t="s">
        <v>11309</v>
      </c>
      <c r="M3907" t="s">
        <v>11310</v>
      </c>
      <c r="N3907">
        <v>1.2869999999999999</v>
      </c>
      <c r="O3907">
        <v>0</v>
      </c>
      <c r="P3907">
        <v>88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113.21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3016797</v>
      </c>
      <c r="B3908">
        <v>1</v>
      </c>
      <c r="C3908" t="s">
        <v>106</v>
      </c>
      <c r="D3908" t="s">
        <v>120</v>
      </c>
      <c r="E3908" t="s">
        <v>221</v>
      </c>
      <c r="F3908" t="s">
        <v>11311</v>
      </c>
      <c r="G3908" t="s">
        <v>602</v>
      </c>
      <c r="H3908" t="s">
        <v>58</v>
      </c>
      <c r="I3908" t="s">
        <v>129</v>
      </c>
      <c r="J3908" t="s">
        <v>130</v>
      </c>
      <c r="K3908" t="s">
        <v>131</v>
      </c>
      <c r="L3908" t="s">
        <v>11312</v>
      </c>
      <c r="M3908" t="s">
        <v>11313</v>
      </c>
      <c r="N3908">
        <v>4.4269999999999996</v>
      </c>
      <c r="O3908">
        <v>0</v>
      </c>
      <c r="P3908">
        <v>182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805.65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3017375</v>
      </c>
      <c r="B3909">
        <v>1</v>
      </c>
      <c r="C3909" t="s">
        <v>75</v>
      </c>
      <c r="D3909" t="s">
        <v>103</v>
      </c>
      <c r="E3909" t="s">
        <v>126</v>
      </c>
      <c r="F3909" t="s">
        <v>11314</v>
      </c>
      <c r="G3909" t="s">
        <v>128</v>
      </c>
      <c r="H3909" t="s">
        <v>58</v>
      </c>
      <c r="I3909" t="s">
        <v>129</v>
      </c>
      <c r="J3909" t="s">
        <v>130</v>
      </c>
      <c r="K3909" t="s">
        <v>131</v>
      </c>
      <c r="L3909" t="s">
        <v>11315</v>
      </c>
      <c r="M3909" t="s">
        <v>11316</v>
      </c>
      <c r="N3909">
        <v>1.3879999999999999</v>
      </c>
      <c r="O3909">
        <v>12</v>
      </c>
      <c r="P3909">
        <v>1487</v>
      </c>
      <c r="Q3909">
        <v>0</v>
      </c>
      <c r="R3909">
        <v>0</v>
      </c>
      <c r="S3909">
        <v>0</v>
      </c>
      <c r="T3909">
        <v>0</v>
      </c>
      <c r="U3909">
        <v>16.66</v>
      </c>
      <c r="V3909">
        <v>2063.9699999999998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3015789</v>
      </c>
      <c r="B3910">
        <v>1</v>
      </c>
      <c r="C3910" t="s">
        <v>106</v>
      </c>
      <c r="D3910" t="s">
        <v>117</v>
      </c>
      <c r="E3910" t="s">
        <v>221</v>
      </c>
      <c r="F3910" t="s">
        <v>11317</v>
      </c>
      <c r="G3910" t="s">
        <v>128</v>
      </c>
      <c r="H3910" t="s">
        <v>58</v>
      </c>
      <c r="I3910" t="s">
        <v>129</v>
      </c>
      <c r="J3910" t="s">
        <v>130</v>
      </c>
      <c r="K3910" t="s">
        <v>131</v>
      </c>
      <c r="L3910" t="s">
        <v>11318</v>
      </c>
      <c r="M3910" t="s">
        <v>11319</v>
      </c>
      <c r="N3910">
        <v>0.51300000000000001</v>
      </c>
      <c r="O3910">
        <v>147</v>
      </c>
      <c r="P3910">
        <v>1383</v>
      </c>
      <c r="Q3910">
        <v>0</v>
      </c>
      <c r="R3910">
        <v>0</v>
      </c>
      <c r="S3910">
        <v>0</v>
      </c>
      <c r="T3910">
        <v>0</v>
      </c>
      <c r="U3910">
        <v>75.459999999999994</v>
      </c>
      <c r="V3910">
        <v>709.94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3017818</v>
      </c>
      <c r="B3911">
        <v>1</v>
      </c>
      <c r="C3911" t="s">
        <v>75</v>
      </c>
      <c r="D3911" t="s">
        <v>97</v>
      </c>
      <c r="E3911" t="s">
        <v>221</v>
      </c>
      <c r="F3911" t="s">
        <v>222</v>
      </c>
      <c r="G3911" t="s">
        <v>128</v>
      </c>
      <c r="H3911" t="s">
        <v>58</v>
      </c>
      <c r="I3911" t="s">
        <v>129</v>
      </c>
      <c r="J3911" t="s">
        <v>130</v>
      </c>
      <c r="K3911" t="s">
        <v>131</v>
      </c>
      <c r="L3911" t="s">
        <v>11320</v>
      </c>
      <c r="M3911" t="s">
        <v>11321</v>
      </c>
      <c r="N3911">
        <v>0.67100000000000004</v>
      </c>
      <c r="O3911">
        <v>49</v>
      </c>
      <c r="P3911">
        <v>699</v>
      </c>
      <c r="Q3911">
        <v>0</v>
      </c>
      <c r="R3911">
        <v>0</v>
      </c>
      <c r="S3911">
        <v>0</v>
      </c>
      <c r="T3911">
        <v>0</v>
      </c>
      <c r="U3911">
        <v>32.880000000000003</v>
      </c>
      <c r="V3911">
        <v>469.11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3013452</v>
      </c>
      <c r="B3912">
        <v>1</v>
      </c>
      <c r="C3912" t="s">
        <v>106</v>
      </c>
      <c r="D3912" t="s">
        <v>118</v>
      </c>
      <c r="E3912" t="s">
        <v>221</v>
      </c>
      <c r="F3912" t="s">
        <v>8465</v>
      </c>
      <c r="G3912" t="s">
        <v>128</v>
      </c>
      <c r="H3912" t="s">
        <v>58</v>
      </c>
      <c r="I3912" t="s">
        <v>129</v>
      </c>
      <c r="J3912" t="s">
        <v>130</v>
      </c>
      <c r="K3912" t="s">
        <v>131</v>
      </c>
      <c r="L3912" t="s">
        <v>11322</v>
      </c>
      <c r="M3912" t="s">
        <v>11323</v>
      </c>
      <c r="N3912">
        <v>0.67600000000000005</v>
      </c>
      <c r="O3912">
        <v>0</v>
      </c>
      <c r="P3912">
        <v>0</v>
      </c>
      <c r="Q3912">
        <v>6</v>
      </c>
      <c r="R3912">
        <v>229</v>
      </c>
      <c r="S3912">
        <v>11</v>
      </c>
      <c r="T3912">
        <v>1339</v>
      </c>
      <c r="U3912">
        <v>0</v>
      </c>
      <c r="V3912">
        <v>0</v>
      </c>
      <c r="W3912">
        <v>4.0599999999999996</v>
      </c>
      <c r="X3912">
        <v>154.83000000000001</v>
      </c>
      <c r="Y3912">
        <v>7.44</v>
      </c>
      <c r="Z3912">
        <v>905.31</v>
      </c>
    </row>
    <row r="3913" spans="1:26" x14ac:dyDescent="0.3">
      <c r="A3913">
        <v>3020424</v>
      </c>
      <c r="B3913">
        <v>1</v>
      </c>
      <c r="C3913" t="s">
        <v>75</v>
      </c>
      <c r="D3913" t="s">
        <v>87</v>
      </c>
      <c r="E3913" t="s">
        <v>169</v>
      </c>
      <c r="F3913" t="s">
        <v>11324</v>
      </c>
      <c r="G3913" t="s">
        <v>161</v>
      </c>
      <c r="H3913" t="s">
        <v>61</v>
      </c>
      <c r="I3913" t="s">
        <v>129</v>
      </c>
      <c r="J3913" t="s">
        <v>130</v>
      </c>
      <c r="K3913" t="s">
        <v>131</v>
      </c>
      <c r="L3913" t="s">
        <v>11325</v>
      </c>
      <c r="M3913" t="s">
        <v>11326</v>
      </c>
      <c r="N3913">
        <v>0.73299999999999998</v>
      </c>
      <c r="O3913">
        <v>0</v>
      </c>
      <c r="P3913">
        <v>235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172.31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3017354</v>
      </c>
      <c r="B3914">
        <v>1</v>
      </c>
      <c r="C3914" t="s">
        <v>75</v>
      </c>
      <c r="D3914" t="s">
        <v>96</v>
      </c>
      <c r="E3914" t="s">
        <v>145</v>
      </c>
      <c r="F3914" t="s">
        <v>11327</v>
      </c>
      <c r="G3914" t="s">
        <v>147</v>
      </c>
      <c r="H3914" t="s">
        <v>61</v>
      </c>
      <c r="I3914" t="s">
        <v>129</v>
      </c>
      <c r="J3914" t="s">
        <v>130</v>
      </c>
      <c r="K3914" t="s">
        <v>131</v>
      </c>
      <c r="L3914" t="s">
        <v>11328</v>
      </c>
      <c r="M3914" t="s">
        <v>11329</v>
      </c>
      <c r="N3914">
        <v>0.89200000000000002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0.89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3016545</v>
      </c>
      <c r="B3915">
        <v>2</v>
      </c>
      <c r="C3915" t="s">
        <v>106</v>
      </c>
      <c r="D3915" t="s">
        <v>122</v>
      </c>
      <c r="E3915" t="s">
        <v>221</v>
      </c>
      <c r="F3915" t="s">
        <v>11330</v>
      </c>
      <c r="G3915" t="s">
        <v>196</v>
      </c>
      <c r="H3915" t="s">
        <v>58</v>
      </c>
      <c r="I3915" t="s">
        <v>129</v>
      </c>
      <c r="J3915" t="s">
        <v>130</v>
      </c>
      <c r="K3915" t="s">
        <v>131</v>
      </c>
      <c r="L3915" t="s">
        <v>11331</v>
      </c>
      <c r="M3915" t="s">
        <v>11332</v>
      </c>
      <c r="N3915">
        <v>0.92</v>
      </c>
      <c r="O3915">
        <v>30</v>
      </c>
      <c r="P3915">
        <v>1286</v>
      </c>
      <c r="Q3915">
        <v>0</v>
      </c>
      <c r="R3915">
        <v>0</v>
      </c>
      <c r="S3915">
        <v>0</v>
      </c>
      <c r="T3915">
        <v>0</v>
      </c>
      <c r="U3915">
        <v>27.6</v>
      </c>
      <c r="V3915">
        <v>1183.1199999999999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3020467</v>
      </c>
      <c r="B3916">
        <v>1</v>
      </c>
      <c r="C3916" t="s">
        <v>75</v>
      </c>
      <c r="D3916" t="s">
        <v>74</v>
      </c>
      <c r="E3916" t="s">
        <v>153</v>
      </c>
      <c r="F3916" t="s">
        <v>11333</v>
      </c>
      <c r="G3916" t="s">
        <v>196</v>
      </c>
      <c r="H3916" t="s">
        <v>58</v>
      </c>
      <c r="I3916" t="s">
        <v>129</v>
      </c>
      <c r="J3916" t="s">
        <v>130</v>
      </c>
      <c r="K3916" t="s">
        <v>131</v>
      </c>
      <c r="L3916" t="s">
        <v>11334</v>
      </c>
      <c r="M3916" t="s">
        <v>11335</v>
      </c>
      <c r="N3916">
        <v>0.64100000000000001</v>
      </c>
      <c r="O3916">
        <v>3</v>
      </c>
      <c r="P3916">
        <v>678</v>
      </c>
      <c r="Q3916">
        <v>0</v>
      </c>
      <c r="R3916">
        <v>0</v>
      </c>
      <c r="S3916">
        <v>0</v>
      </c>
      <c r="T3916">
        <v>0</v>
      </c>
      <c r="U3916">
        <v>1.92</v>
      </c>
      <c r="V3916">
        <v>434.55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3016383</v>
      </c>
      <c r="B3917">
        <v>1</v>
      </c>
      <c r="C3917" t="s">
        <v>75</v>
      </c>
      <c r="D3917" t="s">
        <v>97</v>
      </c>
      <c r="E3917" t="s">
        <v>164</v>
      </c>
      <c r="F3917" t="s">
        <v>11336</v>
      </c>
      <c r="G3917" t="s">
        <v>185</v>
      </c>
      <c r="H3917" t="s">
        <v>61</v>
      </c>
      <c r="I3917" t="s">
        <v>129</v>
      </c>
      <c r="J3917" t="s">
        <v>130</v>
      </c>
      <c r="K3917" t="s">
        <v>131</v>
      </c>
      <c r="L3917" t="s">
        <v>11337</v>
      </c>
      <c r="M3917" t="s">
        <v>11338</v>
      </c>
      <c r="N3917">
        <v>8.0850000000000009</v>
      </c>
      <c r="O3917">
        <v>0</v>
      </c>
      <c r="P3917">
        <v>28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226.38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3019885</v>
      </c>
      <c r="B3918">
        <v>1</v>
      </c>
      <c r="C3918" t="s">
        <v>75</v>
      </c>
      <c r="D3918" t="s">
        <v>104</v>
      </c>
      <c r="E3918" t="s">
        <v>126</v>
      </c>
      <c r="F3918" t="s">
        <v>7411</v>
      </c>
      <c r="G3918" t="s">
        <v>128</v>
      </c>
      <c r="H3918" t="s">
        <v>58</v>
      </c>
      <c r="I3918" t="s">
        <v>129</v>
      </c>
      <c r="J3918" t="s">
        <v>130</v>
      </c>
      <c r="K3918" t="s">
        <v>131</v>
      </c>
      <c r="L3918" t="s">
        <v>11339</v>
      </c>
      <c r="M3918" t="s">
        <v>11340</v>
      </c>
      <c r="N3918">
        <v>0.67500000000000004</v>
      </c>
      <c r="O3918">
        <v>3</v>
      </c>
      <c r="P3918">
        <v>131</v>
      </c>
      <c r="Q3918">
        <v>0</v>
      </c>
      <c r="R3918">
        <v>0</v>
      </c>
      <c r="S3918">
        <v>0</v>
      </c>
      <c r="T3918">
        <v>0</v>
      </c>
      <c r="U3918">
        <v>2.0299999999999998</v>
      </c>
      <c r="V3918">
        <v>88.43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3011586</v>
      </c>
      <c r="B3919">
        <v>1</v>
      </c>
      <c r="C3919" t="s">
        <v>106</v>
      </c>
      <c r="D3919" t="s">
        <v>120</v>
      </c>
      <c r="E3919" t="s">
        <v>164</v>
      </c>
      <c r="F3919" t="s">
        <v>11341</v>
      </c>
      <c r="G3919" t="s">
        <v>166</v>
      </c>
      <c r="H3919" t="s">
        <v>61</v>
      </c>
      <c r="I3919" t="s">
        <v>129</v>
      </c>
      <c r="J3919" t="s">
        <v>130</v>
      </c>
      <c r="K3919" t="s">
        <v>131</v>
      </c>
      <c r="L3919" t="s">
        <v>11342</v>
      </c>
      <c r="M3919" t="s">
        <v>11343</v>
      </c>
      <c r="N3919">
        <v>2.8159999999999998</v>
      </c>
      <c r="O3919">
        <v>0</v>
      </c>
      <c r="P3919">
        <v>13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36.61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3012716</v>
      </c>
      <c r="B3920">
        <v>1</v>
      </c>
      <c r="C3920" t="s">
        <v>106</v>
      </c>
      <c r="D3920" t="s">
        <v>107</v>
      </c>
      <c r="E3920" t="s">
        <v>153</v>
      </c>
      <c r="F3920" t="s">
        <v>4852</v>
      </c>
      <c r="G3920" t="s">
        <v>161</v>
      </c>
      <c r="H3920" t="s">
        <v>58</v>
      </c>
      <c r="I3920" t="s">
        <v>129</v>
      </c>
      <c r="J3920" t="s">
        <v>130</v>
      </c>
      <c r="K3920" t="s">
        <v>131</v>
      </c>
      <c r="L3920" t="s">
        <v>11344</v>
      </c>
      <c r="M3920" t="s">
        <v>11345</v>
      </c>
      <c r="N3920">
        <v>0.54900000000000004</v>
      </c>
      <c r="O3920">
        <v>25</v>
      </c>
      <c r="P3920">
        <v>805</v>
      </c>
      <c r="Q3920">
        <v>0</v>
      </c>
      <c r="R3920">
        <v>0</v>
      </c>
      <c r="S3920">
        <v>108</v>
      </c>
      <c r="T3920">
        <v>39</v>
      </c>
      <c r="U3920">
        <v>13.74</v>
      </c>
      <c r="V3920">
        <v>442.3</v>
      </c>
      <c r="W3920">
        <v>0</v>
      </c>
      <c r="X3920">
        <v>0</v>
      </c>
      <c r="Y3920">
        <v>59.34</v>
      </c>
      <c r="Z3920">
        <v>21.43</v>
      </c>
    </row>
    <row r="3921" spans="1:26" x14ac:dyDescent="0.3">
      <c r="A3921">
        <v>3006190</v>
      </c>
      <c r="B3921">
        <v>1</v>
      </c>
      <c r="C3921" t="s">
        <v>106</v>
      </c>
      <c r="D3921" t="s">
        <v>116</v>
      </c>
      <c r="E3921" t="s">
        <v>221</v>
      </c>
      <c r="F3921" t="s">
        <v>11346</v>
      </c>
      <c r="G3921" t="s">
        <v>128</v>
      </c>
      <c r="H3921" t="s">
        <v>58</v>
      </c>
      <c r="I3921" t="s">
        <v>129</v>
      </c>
      <c r="J3921" t="s">
        <v>130</v>
      </c>
      <c r="K3921" t="s">
        <v>131</v>
      </c>
      <c r="L3921" t="s">
        <v>11347</v>
      </c>
      <c r="M3921" t="s">
        <v>11348</v>
      </c>
      <c r="N3921">
        <v>0.16400000000000001</v>
      </c>
      <c r="O3921">
        <v>0</v>
      </c>
      <c r="P3921">
        <v>0</v>
      </c>
      <c r="Q3921">
        <v>0</v>
      </c>
      <c r="R3921">
        <v>2731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448.34</v>
      </c>
      <c r="Y3921">
        <v>0</v>
      </c>
      <c r="Z3921">
        <v>0</v>
      </c>
    </row>
    <row r="3922" spans="1:26" x14ac:dyDescent="0.3">
      <c r="A3922">
        <v>3015739</v>
      </c>
      <c r="B3922">
        <v>1</v>
      </c>
      <c r="C3922" t="s">
        <v>106</v>
      </c>
      <c r="D3922" t="s">
        <v>120</v>
      </c>
      <c r="E3922" t="s">
        <v>145</v>
      </c>
      <c r="F3922" t="s">
        <v>11349</v>
      </c>
      <c r="G3922" t="s">
        <v>206</v>
      </c>
      <c r="H3922" t="s">
        <v>61</v>
      </c>
      <c r="I3922" t="s">
        <v>129</v>
      </c>
      <c r="J3922" t="s">
        <v>130</v>
      </c>
      <c r="K3922" t="s">
        <v>131</v>
      </c>
      <c r="L3922" t="s">
        <v>11350</v>
      </c>
      <c r="M3922" t="s">
        <v>11351</v>
      </c>
      <c r="N3922">
        <v>6.016</v>
      </c>
      <c r="O3922">
        <v>0</v>
      </c>
      <c r="P3922">
        <v>5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30.08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3020500</v>
      </c>
      <c r="B3923">
        <v>1</v>
      </c>
      <c r="C3923" t="s">
        <v>106</v>
      </c>
      <c r="D3923" t="s">
        <v>120</v>
      </c>
      <c r="E3923" t="s">
        <v>126</v>
      </c>
      <c r="F3923" t="s">
        <v>11352</v>
      </c>
      <c r="G3923" t="s">
        <v>128</v>
      </c>
      <c r="H3923" t="s">
        <v>58</v>
      </c>
      <c r="I3923" t="s">
        <v>129</v>
      </c>
      <c r="J3923" t="s">
        <v>130</v>
      </c>
      <c r="K3923" t="s">
        <v>131</v>
      </c>
      <c r="L3923" t="s">
        <v>11353</v>
      </c>
      <c r="M3923" t="s">
        <v>11354</v>
      </c>
      <c r="N3923">
        <v>0.47199999999999998</v>
      </c>
      <c r="O3923">
        <v>210</v>
      </c>
      <c r="P3923">
        <v>139</v>
      </c>
      <c r="Q3923">
        <v>0</v>
      </c>
      <c r="R3923">
        <v>0</v>
      </c>
      <c r="S3923">
        <v>0</v>
      </c>
      <c r="T3923">
        <v>0</v>
      </c>
      <c r="U3923">
        <v>99.05</v>
      </c>
      <c r="V3923">
        <v>65.56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3014890</v>
      </c>
      <c r="B3924">
        <v>1</v>
      </c>
      <c r="C3924" t="s">
        <v>75</v>
      </c>
      <c r="D3924" t="s">
        <v>83</v>
      </c>
      <c r="E3924" t="s">
        <v>221</v>
      </c>
      <c r="F3924" t="s">
        <v>11355</v>
      </c>
      <c r="G3924" t="s">
        <v>136</v>
      </c>
      <c r="H3924" t="s">
        <v>58</v>
      </c>
      <c r="I3924" t="s">
        <v>129</v>
      </c>
      <c r="J3924" t="s">
        <v>130</v>
      </c>
      <c r="K3924" t="s">
        <v>137</v>
      </c>
      <c r="L3924" t="s">
        <v>11356</v>
      </c>
      <c r="M3924" t="s">
        <v>11357</v>
      </c>
      <c r="N3924">
        <v>8.9830000000000005</v>
      </c>
      <c r="O3924">
        <v>0</v>
      </c>
      <c r="P3924">
        <v>0</v>
      </c>
      <c r="Q3924">
        <v>35</v>
      </c>
      <c r="R3924">
        <v>3445</v>
      </c>
      <c r="S3924">
        <v>22</v>
      </c>
      <c r="T3924">
        <v>487</v>
      </c>
      <c r="U3924">
        <v>0</v>
      </c>
      <c r="V3924">
        <v>0</v>
      </c>
      <c r="W3924">
        <v>314.39999999999998</v>
      </c>
      <c r="X3924">
        <v>30945.67</v>
      </c>
      <c r="Y3924">
        <v>197.62</v>
      </c>
      <c r="Z3924">
        <v>4374.6099999999997</v>
      </c>
    </row>
    <row r="3925" spans="1:26" x14ac:dyDescent="0.3">
      <c r="A3925">
        <v>3016614</v>
      </c>
      <c r="B3925">
        <v>1</v>
      </c>
      <c r="C3925" t="s">
        <v>106</v>
      </c>
      <c r="D3925" t="s">
        <v>120</v>
      </c>
      <c r="E3925" t="s">
        <v>221</v>
      </c>
      <c r="F3925" t="s">
        <v>11358</v>
      </c>
      <c r="G3925" t="s">
        <v>128</v>
      </c>
      <c r="H3925" t="s">
        <v>58</v>
      </c>
      <c r="I3925" t="s">
        <v>129</v>
      </c>
      <c r="J3925" t="s">
        <v>130</v>
      </c>
      <c r="K3925" t="s">
        <v>131</v>
      </c>
      <c r="L3925" t="s">
        <v>11359</v>
      </c>
      <c r="M3925" t="s">
        <v>11360</v>
      </c>
      <c r="N3925">
        <v>4.8780000000000001</v>
      </c>
      <c r="O3925">
        <v>1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4.88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3015657</v>
      </c>
      <c r="B3926">
        <v>1</v>
      </c>
      <c r="C3926" t="s">
        <v>75</v>
      </c>
      <c r="D3926" t="s">
        <v>91</v>
      </c>
      <c r="E3926" t="s">
        <v>164</v>
      </c>
      <c r="F3926" t="s">
        <v>9184</v>
      </c>
      <c r="G3926" t="s">
        <v>181</v>
      </c>
      <c r="H3926" t="s">
        <v>61</v>
      </c>
      <c r="I3926" t="s">
        <v>129</v>
      </c>
      <c r="J3926" t="s">
        <v>130</v>
      </c>
      <c r="K3926" t="s">
        <v>137</v>
      </c>
      <c r="L3926" t="s">
        <v>11361</v>
      </c>
      <c r="M3926" t="s">
        <v>11362</v>
      </c>
      <c r="N3926">
        <v>1.4330000000000001</v>
      </c>
      <c r="O3926">
        <v>0</v>
      </c>
      <c r="P3926">
        <v>50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71.67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3018027</v>
      </c>
      <c r="B3927">
        <v>1</v>
      </c>
      <c r="C3927" t="s">
        <v>75</v>
      </c>
      <c r="D3927" t="s">
        <v>85</v>
      </c>
      <c r="E3927" t="s">
        <v>145</v>
      </c>
      <c r="F3927" t="s">
        <v>11363</v>
      </c>
      <c r="G3927" t="s">
        <v>256</v>
      </c>
      <c r="H3927" t="s">
        <v>61</v>
      </c>
      <c r="I3927" t="s">
        <v>129</v>
      </c>
      <c r="J3927" t="s">
        <v>130</v>
      </c>
      <c r="K3927" t="s">
        <v>131</v>
      </c>
      <c r="L3927" t="s">
        <v>11364</v>
      </c>
      <c r="M3927" t="s">
        <v>11365</v>
      </c>
      <c r="N3927">
        <v>1.4490000000000001</v>
      </c>
      <c r="O3927">
        <v>0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1.45</v>
      </c>
      <c r="Y3927">
        <v>0</v>
      </c>
      <c r="Z3927">
        <v>0</v>
      </c>
    </row>
    <row r="3928" spans="1:26" x14ac:dyDescent="0.3">
      <c r="A3928">
        <v>3020514</v>
      </c>
      <c r="B3928">
        <v>1</v>
      </c>
      <c r="C3928" t="s">
        <v>75</v>
      </c>
      <c r="D3928" t="s">
        <v>86</v>
      </c>
      <c r="E3928" t="s">
        <v>126</v>
      </c>
      <c r="F3928" t="s">
        <v>11366</v>
      </c>
      <c r="G3928" t="s">
        <v>128</v>
      </c>
      <c r="H3928" t="s">
        <v>58</v>
      </c>
      <c r="I3928" t="s">
        <v>129</v>
      </c>
      <c r="J3928" t="s">
        <v>130</v>
      </c>
      <c r="K3928" t="s">
        <v>131</v>
      </c>
      <c r="L3928" t="s">
        <v>11367</v>
      </c>
      <c r="M3928" t="s">
        <v>11368</v>
      </c>
      <c r="N3928">
        <v>2.3439999999999999</v>
      </c>
      <c r="O3928">
        <v>1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2.34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3004520</v>
      </c>
      <c r="B3929">
        <v>1</v>
      </c>
      <c r="C3929" t="s">
        <v>75</v>
      </c>
      <c r="D3929" t="s">
        <v>99</v>
      </c>
      <c r="E3929" t="s">
        <v>140</v>
      </c>
      <c r="F3929" t="s">
        <v>11369</v>
      </c>
      <c r="G3929" t="s">
        <v>142</v>
      </c>
      <c r="H3929" t="s">
        <v>61</v>
      </c>
      <c r="I3929" t="s">
        <v>129</v>
      </c>
      <c r="J3929" t="s">
        <v>130</v>
      </c>
      <c r="K3929" t="s">
        <v>131</v>
      </c>
      <c r="L3929" t="s">
        <v>11370</v>
      </c>
      <c r="M3929" t="s">
        <v>845</v>
      </c>
      <c r="N3929">
        <v>1.5780000000000001</v>
      </c>
      <c r="O3929">
        <v>0</v>
      </c>
      <c r="P3929">
        <v>10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15.78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3010835</v>
      </c>
      <c r="B3930">
        <v>1</v>
      </c>
      <c r="C3930" t="s">
        <v>75</v>
      </c>
      <c r="D3930" t="s">
        <v>81</v>
      </c>
      <c r="E3930" t="s">
        <v>153</v>
      </c>
      <c r="F3930" t="s">
        <v>11371</v>
      </c>
      <c r="G3930" t="s">
        <v>196</v>
      </c>
      <c r="H3930" t="s">
        <v>58</v>
      </c>
      <c r="I3930" t="s">
        <v>129</v>
      </c>
      <c r="J3930" t="s">
        <v>130</v>
      </c>
      <c r="K3930" t="s">
        <v>131</v>
      </c>
      <c r="L3930" t="s">
        <v>11372</v>
      </c>
      <c r="M3930" t="s">
        <v>11373</v>
      </c>
      <c r="N3930">
        <v>2.895</v>
      </c>
      <c r="O3930">
        <v>0</v>
      </c>
      <c r="P3930">
        <v>41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118.69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3012677</v>
      </c>
      <c r="B3931">
        <v>1</v>
      </c>
      <c r="C3931" t="s">
        <v>106</v>
      </c>
      <c r="D3931" t="s">
        <v>121</v>
      </c>
      <c r="E3931" t="s">
        <v>169</v>
      </c>
      <c r="F3931" t="s">
        <v>11374</v>
      </c>
      <c r="G3931" t="s">
        <v>136</v>
      </c>
      <c r="H3931" t="s">
        <v>61</v>
      </c>
      <c r="I3931" t="s">
        <v>129</v>
      </c>
      <c r="J3931" t="s">
        <v>130</v>
      </c>
      <c r="K3931" t="s">
        <v>137</v>
      </c>
      <c r="L3931" t="s">
        <v>11375</v>
      </c>
      <c r="M3931" t="s">
        <v>11376</v>
      </c>
      <c r="N3931">
        <v>2.843</v>
      </c>
      <c r="O3931">
        <v>0</v>
      </c>
      <c r="P3931">
        <v>33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93.82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3015784</v>
      </c>
      <c r="B3932">
        <v>1</v>
      </c>
      <c r="C3932" t="s">
        <v>75</v>
      </c>
      <c r="D3932" t="s">
        <v>96</v>
      </c>
      <c r="E3932" t="s">
        <v>221</v>
      </c>
      <c r="F3932" t="s">
        <v>11377</v>
      </c>
      <c r="G3932" t="s">
        <v>374</v>
      </c>
      <c r="H3932" t="s">
        <v>58</v>
      </c>
      <c r="I3932" t="s">
        <v>129</v>
      </c>
      <c r="J3932" t="s">
        <v>130</v>
      </c>
      <c r="K3932" t="s">
        <v>131</v>
      </c>
      <c r="L3932" t="s">
        <v>11378</v>
      </c>
      <c r="M3932" t="s">
        <v>11379</v>
      </c>
      <c r="N3932">
        <v>1.0649999999999999</v>
      </c>
      <c r="O3932">
        <v>31</v>
      </c>
      <c r="P3932">
        <v>2375</v>
      </c>
      <c r="Q3932">
        <v>0</v>
      </c>
      <c r="R3932">
        <v>0</v>
      </c>
      <c r="S3932">
        <v>0</v>
      </c>
      <c r="T3932">
        <v>0</v>
      </c>
      <c r="U3932">
        <v>33.01</v>
      </c>
      <c r="V3932">
        <v>2529.23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3016630</v>
      </c>
      <c r="B3933">
        <v>1</v>
      </c>
      <c r="C3933" t="s">
        <v>75</v>
      </c>
      <c r="D3933" t="s">
        <v>83</v>
      </c>
      <c r="E3933" t="s">
        <v>145</v>
      </c>
      <c r="F3933" t="s">
        <v>11380</v>
      </c>
      <c r="G3933" t="s">
        <v>256</v>
      </c>
      <c r="H3933" t="s">
        <v>61</v>
      </c>
      <c r="I3933" t="s">
        <v>129</v>
      </c>
      <c r="J3933" t="s">
        <v>130</v>
      </c>
      <c r="K3933" t="s">
        <v>131</v>
      </c>
      <c r="L3933" t="s">
        <v>11381</v>
      </c>
      <c r="M3933" t="s">
        <v>11382</v>
      </c>
      <c r="N3933">
        <v>1.5229999999999999</v>
      </c>
      <c r="O3933">
        <v>0</v>
      </c>
      <c r="P3933">
        <v>0</v>
      </c>
      <c r="Q3933">
        <v>0</v>
      </c>
      <c r="R3933">
        <v>7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10.66</v>
      </c>
      <c r="Y3933">
        <v>0</v>
      </c>
      <c r="Z3933">
        <v>0</v>
      </c>
    </row>
    <row r="3934" spans="1:26" x14ac:dyDescent="0.3">
      <c r="A3934">
        <v>3015647</v>
      </c>
      <c r="B3934">
        <v>1</v>
      </c>
      <c r="C3934" t="s">
        <v>106</v>
      </c>
      <c r="D3934" t="s">
        <v>122</v>
      </c>
      <c r="E3934" t="s">
        <v>153</v>
      </c>
      <c r="F3934" t="s">
        <v>7934</v>
      </c>
      <c r="G3934" t="s">
        <v>128</v>
      </c>
      <c r="H3934" t="s">
        <v>58</v>
      </c>
      <c r="I3934" t="s">
        <v>129</v>
      </c>
      <c r="J3934" t="s">
        <v>130</v>
      </c>
      <c r="K3934" t="s">
        <v>131</v>
      </c>
      <c r="L3934" t="s">
        <v>11383</v>
      </c>
      <c r="M3934" t="s">
        <v>11384</v>
      </c>
      <c r="N3934">
        <v>0.997</v>
      </c>
      <c r="O3934">
        <v>5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4.99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3007253</v>
      </c>
      <c r="B3935">
        <v>1</v>
      </c>
      <c r="C3935" t="s">
        <v>75</v>
      </c>
      <c r="D3935" t="s">
        <v>90</v>
      </c>
      <c r="E3935" t="s">
        <v>140</v>
      </c>
      <c r="F3935" t="s">
        <v>9302</v>
      </c>
      <c r="G3935" t="s">
        <v>166</v>
      </c>
      <c r="H3935" t="s">
        <v>61</v>
      </c>
      <c r="I3935" t="s">
        <v>129</v>
      </c>
      <c r="J3935" t="s">
        <v>130</v>
      </c>
      <c r="K3935" t="s">
        <v>131</v>
      </c>
      <c r="L3935" t="s">
        <v>11385</v>
      </c>
      <c r="M3935" t="s">
        <v>11386</v>
      </c>
      <c r="N3935">
        <v>1.734</v>
      </c>
      <c r="O3935">
        <v>0</v>
      </c>
      <c r="P3935">
        <v>28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48.55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3009875</v>
      </c>
      <c r="B3936">
        <v>1</v>
      </c>
      <c r="C3936" t="s">
        <v>106</v>
      </c>
      <c r="D3936" t="s">
        <v>121</v>
      </c>
      <c r="E3936" t="s">
        <v>145</v>
      </c>
      <c r="F3936" t="s">
        <v>11387</v>
      </c>
      <c r="G3936" t="s">
        <v>256</v>
      </c>
      <c r="H3936" t="s">
        <v>61</v>
      </c>
      <c r="I3936" t="s">
        <v>129</v>
      </c>
      <c r="J3936" t="s">
        <v>130</v>
      </c>
      <c r="K3936" t="s">
        <v>131</v>
      </c>
      <c r="L3936" t="s">
        <v>11388</v>
      </c>
      <c r="M3936" t="s">
        <v>11389</v>
      </c>
      <c r="N3936">
        <v>2.67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2.67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3015632</v>
      </c>
      <c r="B3937">
        <v>1</v>
      </c>
      <c r="C3937" t="s">
        <v>75</v>
      </c>
      <c r="D3937" t="s">
        <v>95</v>
      </c>
      <c r="E3937" t="s">
        <v>140</v>
      </c>
      <c r="F3937" t="s">
        <v>11390</v>
      </c>
      <c r="G3937" t="s">
        <v>142</v>
      </c>
      <c r="H3937" t="s">
        <v>61</v>
      </c>
      <c r="I3937" t="s">
        <v>129</v>
      </c>
      <c r="J3937" t="s">
        <v>130</v>
      </c>
      <c r="K3937" t="s">
        <v>131</v>
      </c>
      <c r="L3937" t="s">
        <v>11391</v>
      </c>
      <c r="M3937" t="s">
        <v>11392</v>
      </c>
      <c r="N3937">
        <v>2.694</v>
      </c>
      <c r="O3937">
        <v>0</v>
      </c>
      <c r="P3937">
        <v>224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603.53</v>
      </c>
      <c r="W3937">
        <v>0</v>
      </c>
      <c r="X3937">
        <v>0</v>
      </c>
      <c r="Y3937">
        <v>0</v>
      </c>
      <c r="Z3937">
        <v>0</v>
      </c>
    </row>
    <row r="3938" spans="1:26" x14ac:dyDescent="0.3">
      <c r="A3938">
        <v>3018212</v>
      </c>
      <c r="B3938">
        <v>1</v>
      </c>
      <c r="C3938" t="s">
        <v>75</v>
      </c>
      <c r="D3938" t="s">
        <v>95</v>
      </c>
      <c r="E3938" t="s">
        <v>169</v>
      </c>
      <c r="F3938" t="s">
        <v>11393</v>
      </c>
      <c r="G3938" t="s">
        <v>161</v>
      </c>
      <c r="H3938" t="s">
        <v>61</v>
      </c>
      <c r="I3938" t="s">
        <v>129</v>
      </c>
      <c r="J3938" t="s">
        <v>130</v>
      </c>
      <c r="K3938" t="s">
        <v>131</v>
      </c>
      <c r="L3938" t="s">
        <v>11394</v>
      </c>
      <c r="M3938" t="s">
        <v>11395</v>
      </c>
      <c r="N3938">
        <v>2.1469999999999998</v>
      </c>
      <c r="O3938">
        <v>0</v>
      </c>
      <c r="P3938">
        <v>454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974.7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3017774</v>
      </c>
      <c r="B3939">
        <v>1</v>
      </c>
      <c r="C3939" t="s">
        <v>106</v>
      </c>
      <c r="D3939" t="s">
        <v>118</v>
      </c>
      <c r="E3939" t="s">
        <v>145</v>
      </c>
      <c r="F3939" t="s">
        <v>11396</v>
      </c>
      <c r="G3939" t="s">
        <v>147</v>
      </c>
      <c r="H3939" t="s">
        <v>61</v>
      </c>
      <c r="I3939" t="s">
        <v>129</v>
      </c>
      <c r="J3939" t="s">
        <v>130</v>
      </c>
      <c r="K3939" t="s">
        <v>131</v>
      </c>
      <c r="L3939" t="s">
        <v>11397</v>
      </c>
      <c r="M3939" t="s">
        <v>11398</v>
      </c>
      <c r="N3939">
        <v>1.879</v>
      </c>
      <c r="O3939">
        <v>0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1.88</v>
      </c>
      <c r="Y3939">
        <v>0</v>
      </c>
      <c r="Z3939">
        <v>0</v>
      </c>
    </row>
    <row r="3940" spans="1:26" x14ac:dyDescent="0.3">
      <c r="A3940">
        <v>3020561</v>
      </c>
      <c r="B3940">
        <v>1</v>
      </c>
      <c r="C3940" t="s">
        <v>106</v>
      </c>
      <c r="D3940" t="s">
        <v>107</v>
      </c>
      <c r="E3940" t="s">
        <v>126</v>
      </c>
      <c r="F3940" t="s">
        <v>2546</v>
      </c>
      <c r="G3940" t="s">
        <v>128</v>
      </c>
      <c r="H3940" t="s">
        <v>58</v>
      </c>
      <c r="I3940" t="s">
        <v>129</v>
      </c>
      <c r="J3940" t="s">
        <v>130</v>
      </c>
      <c r="K3940" t="s">
        <v>131</v>
      </c>
      <c r="L3940" t="s">
        <v>11399</v>
      </c>
      <c r="M3940" t="s">
        <v>11400</v>
      </c>
      <c r="N3940">
        <v>0.95</v>
      </c>
      <c r="O3940">
        <v>70</v>
      </c>
      <c r="P3940">
        <v>1</v>
      </c>
      <c r="Q3940">
        <v>79</v>
      </c>
      <c r="R3940">
        <v>111</v>
      </c>
      <c r="S3940">
        <v>55</v>
      </c>
      <c r="T3940">
        <v>0</v>
      </c>
      <c r="U3940">
        <v>66.48</v>
      </c>
      <c r="V3940">
        <v>0.95</v>
      </c>
      <c r="W3940">
        <v>75.03</v>
      </c>
      <c r="X3940">
        <v>105.42</v>
      </c>
      <c r="Y3940">
        <v>52.24</v>
      </c>
      <c r="Z3940">
        <v>0</v>
      </c>
    </row>
    <row r="3941" spans="1:26" x14ac:dyDescent="0.3">
      <c r="A3941">
        <v>3016188</v>
      </c>
      <c r="B3941">
        <v>1</v>
      </c>
      <c r="C3941" t="s">
        <v>75</v>
      </c>
      <c r="D3941" t="s">
        <v>95</v>
      </c>
      <c r="E3941" t="s">
        <v>145</v>
      </c>
      <c r="F3941" t="s">
        <v>11401</v>
      </c>
      <c r="G3941" t="s">
        <v>206</v>
      </c>
      <c r="H3941" t="s">
        <v>61</v>
      </c>
      <c r="I3941" t="s">
        <v>129</v>
      </c>
      <c r="J3941" t="s">
        <v>130</v>
      </c>
      <c r="K3941" t="s">
        <v>131</v>
      </c>
      <c r="L3941" t="s">
        <v>11402</v>
      </c>
      <c r="M3941" t="s">
        <v>11403</v>
      </c>
      <c r="N3941">
        <v>1.786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1.79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3013459</v>
      </c>
      <c r="B3942">
        <v>1</v>
      </c>
      <c r="C3942" t="s">
        <v>75</v>
      </c>
      <c r="D3942" t="s">
        <v>85</v>
      </c>
      <c r="E3942" t="s">
        <v>140</v>
      </c>
      <c r="F3942" t="s">
        <v>11404</v>
      </c>
      <c r="G3942" t="s">
        <v>161</v>
      </c>
      <c r="H3942" t="s">
        <v>61</v>
      </c>
      <c r="I3942" t="s">
        <v>129</v>
      </c>
      <c r="J3942" t="s">
        <v>130</v>
      </c>
      <c r="K3942" t="s">
        <v>131</v>
      </c>
      <c r="L3942" t="s">
        <v>11405</v>
      </c>
      <c r="M3942" t="s">
        <v>11406</v>
      </c>
      <c r="N3942">
        <v>0.94499999999999995</v>
      </c>
      <c r="O3942">
        <v>0</v>
      </c>
      <c r="P3942">
        <v>0</v>
      </c>
      <c r="Q3942">
        <v>0</v>
      </c>
      <c r="R3942">
        <v>29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27.39</v>
      </c>
      <c r="Y3942">
        <v>0</v>
      </c>
      <c r="Z3942">
        <v>0</v>
      </c>
    </row>
    <row r="3943" spans="1:26" x14ac:dyDescent="0.3">
      <c r="A3943">
        <v>3008401</v>
      </c>
      <c r="B3943">
        <v>1</v>
      </c>
      <c r="C3943" t="s">
        <v>75</v>
      </c>
      <c r="D3943" t="s">
        <v>81</v>
      </c>
      <c r="E3943" t="s">
        <v>140</v>
      </c>
      <c r="F3943" t="s">
        <v>11407</v>
      </c>
      <c r="G3943" t="s">
        <v>192</v>
      </c>
      <c r="H3943" t="s">
        <v>61</v>
      </c>
      <c r="I3943" t="s">
        <v>129</v>
      </c>
      <c r="J3943" t="s">
        <v>130</v>
      </c>
      <c r="K3943" t="s">
        <v>137</v>
      </c>
      <c r="L3943" t="s">
        <v>11408</v>
      </c>
      <c r="M3943" t="s">
        <v>11409</v>
      </c>
      <c r="N3943">
        <v>5.9870000000000001</v>
      </c>
      <c r="O3943">
        <v>0</v>
      </c>
      <c r="P3943">
        <v>23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137.69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3014739</v>
      </c>
      <c r="B3944">
        <v>1</v>
      </c>
      <c r="C3944" t="s">
        <v>75</v>
      </c>
      <c r="D3944" t="s">
        <v>81</v>
      </c>
      <c r="E3944" t="s">
        <v>221</v>
      </c>
      <c r="F3944" t="s">
        <v>11410</v>
      </c>
      <c r="G3944" t="s">
        <v>136</v>
      </c>
      <c r="H3944" t="s">
        <v>58</v>
      </c>
      <c r="I3944" t="s">
        <v>129</v>
      </c>
      <c r="J3944" t="s">
        <v>130</v>
      </c>
      <c r="K3944" t="s">
        <v>137</v>
      </c>
      <c r="L3944" t="s">
        <v>11411</v>
      </c>
      <c r="M3944" t="s">
        <v>11412</v>
      </c>
      <c r="N3944">
        <v>6.5010000000000003</v>
      </c>
      <c r="O3944">
        <v>1</v>
      </c>
      <c r="P3944">
        <v>112</v>
      </c>
      <c r="Q3944">
        <v>0</v>
      </c>
      <c r="R3944">
        <v>0</v>
      </c>
      <c r="S3944">
        <v>0</v>
      </c>
      <c r="T3944">
        <v>0</v>
      </c>
      <c r="U3944">
        <v>6.5</v>
      </c>
      <c r="V3944">
        <v>728.16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3017453</v>
      </c>
      <c r="B3945">
        <v>1</v>
      </c>
      <c r="C3945" t="s">
        <v>75</v>
      </c>
      <c r="D3945" t="s">
        <v>91</v>
      </c>
      <c r="E3945" t="s">
        <v>169</v>
      </c>
      <c r="F3945" t="s">
        <v>11413</v>
      </c>
      <c r="G3945" t="s">
        <v>171</v>
      </c>
      <c r="H3945" t="s">
        <v>61</v>
      </c>
      <c r="I3945" t="s">
        <v>129</v>
      </c>
      <c r="J3945" t="s">
        <v>130</v>
      </c>
      <c r="K3945" t="s">
        <v>131</v>
      </c>
      <c r="L3945" t="s">
        <v>11414</v>
      </c>
      <c r="M3945" t="s">
        <v>11415</v>
      </c>
      <c r="N3945">
        <v>1.339</v>
      </c>
      <c r="O3945">
        <v>0</v>
      </c>
      <c r="P3945">
        <v>556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744.76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3018290</v>
      </c>
      <c r="B3946">
        <v>1</v>
      </c>
      <c r="C3946" t="s">
        <v>75</v>
      </c>
      <c r="D3946" t="s">
        <v>77</v>
      </c>
      <c r="E3946" t="s">
        <v>126</v>
      </c>
      <c r="F3946" t="s">
        <v>11416</v>
      </c>
      <c r="G3946" t="s">
        <v>128</v>
      </c>
      <c r="H3946" t="s">
        <v>58</v>
      </c>
      <c r="I3946" t="s">
        <v>129</v>
      </c>
      <c r="J3946" t="s">
        <v>130</v>
      </c>
      <c r="K3946" t="s">
        <v>131</v>
      </c>
      <c r="L3946" t="s">
        <v>11417</v>
      </c>
      <c r="M3946" t="s">
        <v>11418</v>
      </c>
      <c r="N3946">
        <v>0.84899999999999998</v>
      </c>
      <c r="O3946">
        <v>0</v>
      </c>
      <c r="P3946">
        <v>3</v>
      </c>
      <c r="Q3946">
        <v>0</v>
      </c>
      <c r="R3946">
        <v>0</v>
      </c>
      <c r="S3946">
        <v>2</v>
      </c>
      <c r="T3946">
        <v>324</v>
      </c>
      <c r="U3946">
        <v>0</v>
      </c>
      <c r="V3946">
        <v>2.5499999999999998</v>
      </c>
      <c r="W3946">
        <v>0</v>
      </c>
      <c r="X3946">
        <v>0</v>
      </c>
      <c r="Y3946">
        <v>1.7</v>
      </c>
      <c r="Z3946">
        <v>274.95</v>
      </c>
    </row>
    <row r="3947" spans="1:26" x14ac:dyDescent="0.3">
      <c r="A3947">
        <v>3015512</v>
      </c>
      <c r="B3947">
        <v>1</v>
      </c>
      <c r="C3947" t="s">
        <v>75</v>
      </c>
      <c r="D3947" t="s">
        <v>89</v>
      </c>
      <c r="E3947" t="s">
        <v>145</v>
      </c>
      <c r="F3947" t="s">
        <v>11419</v>
      </c>
      <c r="G3947" t="s">
        <v>206</v>
      </c>
      <c r="H3947" t="s">
        <v>61</v>
      </c>
      <c r="I3947" t="s">
        <v>129</v>
      </c>
      <c r="J3947" t="s">
        <v>130</v>
      </c>
      <c r="K3947" t="s">
        <v>131</v>
      </c>
      <c r="L3947" t="s">
        <v>11420</v>
      </c>
      <c r="M3947" t="s">
        <v>11421</v>
      </c>
      <c r="N3947">
        <v>1.51</v>
      </c>
      <c r="O3947">
        <v>0</v>
      </c>
      <c r="P3947">
        <v>3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4.53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3019580</v>
      </c>
      <c r="B3948">
        <v>1</v>
      </c>
      <c r="C3948" t="s">
        <v>75</v>
      </c>
      <c r="D3948" t="s">
        <v>102</v>
      </c>
      <c r="E3948" t="s">
        <v>169</v>
      </c>
      <c r="F3948" t="s">
        <v>11422</v>
      </c>
      <c r="G3948" t="s">
        <v>161</v>
      </c>
      <c r="H3948" t="s">
        <v>61</v>
      </c>
      <c r="I3948" t="s">
        <v>129</v>
      </c>
      <c r="J3948" t="s">
        <v>130</v>
      </c>
      <c r="K3948" t="s">
        <v>131</v>
      </c>
      <c r="L3948" t="s">
        <v>11423</v>
      </c>
      <c r="M3948" t="s">
        <v>11424</v>
      </c>
      <c r="N3948">
        <v>0.46200000000000002</v>
      </c>
      <c r="O3948">
        <v>0</v>
      </c>
      <c r="P3948">
        <v>280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129.27000000000001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3018571</v>
      </c>
      <c r="B3949">
        <v>1</v>
      </c>
      <c r="C3949" t="s">
        <v>75</v>
      </c>
      <c r="D3949" t="s">
        <v>99</v>
      </c>
      <c r="E3949" t="s">
        <v>221</v>
      </c>
      <c r="F3949" t="s">
        <v>11425</v>
      </c>
      <c r="G3949" t="s">
        <v>136</v>
      </c>
      <c r="H3949" t="s">
        <v>58</v>
      </c>
      <c r="I3949" t="s">
        <v>129</v>
      </c>
      <c r="J3949" t="s">
        <v>130</v>
      </c>
      <c r="K3949" t="s">
        <v>137</v>
      </c>
      <c r="L3949" t="s">
        <v>11426</v>
      </c>
      <c r="M3949" t="s">
        <v>11427</v>
      </c>
      <c r="N3949">
        <v>3.5720000000000001</v>
      </c>
      <c r="O3949">
        <v>9</v>
      </c>
      <c r="P3949">
        <v>716</v>
      </c>
      <c r="Q3949">
        <v>0</v>
      </c>
      <c r="R3949">
        <v>0</v>
      </c>
      <c r="S3949">
        <v>0</v>
      </c>
      <c r="T3949">
        <v>135</v>
      </c>
      <c r="U3949">
        <v>32.15</v>
      </c>
      <c r="V3949">
        <v>2557.31</v>
      </c>
      <c r="W3949">
        <v>0</v>
      </c>
      <c r="X3949">
        <v>0</v>
      </c>
      <c r="Y3949">
        <v>0</v>
      </c>
      <c r="Z3949">
        <v>482.18</v>
      </c>
    </row>
    <row r="3950" spans="1:26" x14ac:dyDescent="0.3">
      <c r="A3950">
        <v>3014795</v>
      </c>
      <c r="B3950">
        <v>1</v>
      </c>
      <c r="C3950" t="s">
        <v>106</v>
      </c>
      <c r="D3950" t="s">
        <v>115</v>
      </c>
      <c r="E3950" t="s">
        <v>153</v>
      </c>
      <c r="F3950" t="s">
        <v>11428</v>
      </c>
      <c r="G3950" t="s">
        <v>1443</v>
      </c>
      <c r="H3950" t="s">
        <v>58</v>
      </c>
      <c r="I3950" t="s">
        <v>129</v>
      </c>
      <c r="J3950" t="s">
        <v>130</v>
      </c>
      <c r="K3950" t="s">
        <v>131</v>
      </c>
      <c r="L3950" t="s">
        <v>11429</v>
      </c>
      <c r="M3950" t="s">
        <v>11430</v>
      </c>
      <c r="N3950">
        <v>1.17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125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146.22999999999999</v>
      </c>
    </row>
    <row r="3951" spans="1:26" x14ac:dyDescent="0.3">
      <c r="A3951">
        <v>3019188</v>
      </c>
      <c r="B3951">
        <v>1</v>
      </c>
      <c r="C3951" t="s">
        <v>106</v>
      </c>
      <c r="D3951" t="s">
        <v>109</v>
      </c>
      <c r="E3951" t="s">
        <v>126</v>
      </c>
      <c r="F3951" t="s">
        <v>11431</v>
      </c>
      <c r="G3951" t="s">
        <v>128</v>
      </c>
      <c r="H3951" t="s">
        <v>58</v>
      </c>
      <c r="I3951" t="s">
        <v>129</v>
      </c>
      <c r="J3951" t="s">
        <v>130</v>
      </c>
      <c r="K3951" t="s">
        <v>131</v>
      </c>
      <c r="L3951" t="s">
        <v>11432</v>
      </c>
      <c r="M3951" t="s">
        <v>11433</v>
      </c>
      <c r="N3951">
        <v>1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1091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1091.3</v>
      </c>
    </row>
    <row r="3952" spans="1:26" x14ac:dyDescent="0.3">
      <c r="A3952">
        <v>3020570</v>
      </c>
      <c r="B3952">
        <v>1</v>
      </c>
      <c r="C3952" t="s">
        <v>75</v>
      </c>
      <c r="D3952" t="s">
        <v>85</v>
      </c>
      <c r="E3952" t="s">
        <v>140</v>
      </c>
      <c r="F3952" t="s">
        <v>11434</v>
      </c>
      <c r="G3952" t="s">
        <v>4892</v>
      </c>
      <c r="H3952" t="s">
        <v>61</v>
      </c>
      <c r="I3952" t="s">
        <v>129</v>
      </c>
      <c r="J3952" t="s">
        <v>130</v>
      </c>
      <c r="K3952" t="s">
        <v>131</v>
      </c>
      <c r="L3952" t="s">
        <v>11435</v>
      </c>
      <c r="M3952" t="s">
        <v>11436</v>
      </c>
      <c r="N3952">
        <v>0.53800000000000003</v>
      </c>
      <c r="O3952">
        <v>0</v>
      </c>
      <c r="P3952">
        <v>0</v>
      </c>
      <c r="Q3952">
        <v>0</v>
      </c>
      <c r="R3952">
        <v>8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4.3099999999999996</v>
      </c>
      <c r="Y3952">
        <v>0</v>
      </c>
      <c r="Z3952">
        <v>0</v>
      </c>
    </row>
    <row r="3953" spans="1:26" x14ac:dyDescent="0.3">
      <c r="A3953">
        <v>3015803</v>
      </c>
      <c r="B3953">
        <v>1</v>
      </c>
      <c r="C3953" t="s">
        <v>75</v>
      </c>
      <c r="D3953" t="s">
        <v>86</v>
      </c>
      <c r="E3953" t="s">
        <v>153</v>
      </c>
      <c r="F3953" t="s">
        <v>5107</v>
      </c>
      <c r="G3953" t="s">
        <v>196</v>
      </c>
      <c r="H3953" t="s">
        <v>58</v>
      </c>
      <c r="I3953" t="s">
        <v>129</v>
      </c>
      <c r="J3953" t="s">
        <v>130</v>
      </c>
      <c r="K3953" t="s">
        <v>131</v>
      </c>
      <c r="L3953" t="s">
        <v>11437</v>
      </c>
      <c r="M3953" t="s">
        <v>11438</v>
      </c>
      <c r="N3953">
        <v>2.653</v>
      </c>
      <c r="O3953">
        <v>15</v>
      </c>
      <c r="P3953">
        <v>205</v>
      </c>
      <c r="Q3953">
        <v>0</v>
      </c>
      <c r="R3953">
        <v>0</v>
      </c>
      <c r="S3953">
        <v>0</v>
      </c>
      <c r="T3953">
        <v>0</v>
      </c>
      <c r="U3953">
        <v>39.79</v>
      </c>
      <c r="V3953">
        <v>543.84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3016856</v>
      </c>
      <c r="B3954">
        <v>1</v>
      </c>
      <c r="C3954" t="s">
        <v>75</v>
      </c>
      <c r="D3954" t="s">
        <v>82</v>
      </c>
      <c r="E3954" t="s">
        <v>145</v>
      </c>
      <c r="F3954" t="s">
        <v>11439</v>
      </c>
      <c r="G3954" t="s">
        <v>256</v>
      </c>
      <c r="H3954" t="s">
        <v>61</v>
      </c>
      <c r="I3954" t="s">
        <v>129</v>
      </c>
      <c r="J3954" t="s">
        <v>130</v>
      </c>
      <c r="K3954" t="s">
        <v>131</v>
      </c>
      <c r="L3954" t="s">
        <v>11440</v>
      </c>
      <c r="M3954" t="s">
        <v>11441</v>
      </c>
      <c r="N3954">
        <v>3.1190000000000002</v>
      </c>
      <c r="O3954">
        <v>0</v>
      </c>
      <c r="P3954">
        <v>2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6.24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3014798</v>
      </c>
      <c r="B3955">
        <v>1</v>
      </c>
      <c r="C3955" t="s">
        <v>75</v>
      </c>
      <c r="D3955" t="s">
        <v>104</v>
      </c>
      <c r="E3955" t="s">
        <v>145</v>
      </c>
      <c r="F3955" t="s">
        <v>11442</v>
      </c>
      <c r="G3955" t="s">
        <v>206</v>
      </c>
      <c r="H3955" t="s">
        <v>61</v>
      </c>
      <c r="I3955" t="s">
        <v>129</v>
      </c>
      <c r="J3955" t="s">
        <v>130</v>
      </c>
      <c r="K3955" t="s">
        <v>131</v>
      </c>
      <c r="L3955" t="s">
        <v>11443</v>
      </c>
      <c r="M3955" t="s">
        <v>11444</v>
      </c>
      <c r="N3955">
        <v>1.1339999999999999</v>
      </c>
      <c r="O3955">
        <v>0</v>
      </c>
      <c r="P3955">
        <v>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2.27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3013441</v>
      </c>
      <c r="B3956">
        <v>1</v>
      </c>
      <c r="C3956" t="s">
        <v>106</v>
      </c>
      <c r="D3956" t="s">
        <v>113</v>
      </c>
      <c r="E3956" t="s">
        <v>153</v>
      </c>
      <c r="F3956" t="s">
        <v>11445</v>
      </c>
      <c r="G3956" t="s">
        <v>192</v>
      </c>
      <c r="H3956" t="s">
        <v>58</v>
      </c>
      <c r="I3956" t="s">
        <v>129</v>
      </c>
      <c r="J3956" t="s">
        <v>130</v>
      </c>
      <c r="K3956" t="s">
        <v>137</v>
      </c>
      <c r="L3956" t="s">
        <v>11446</v>
      </c>
      <c r="M3956" t="s">
        <v>11447</v>
      </c>
      <c r="N3956">
        <v>6.3140000000000001</v>
      </c>
      <c r="O3956">
        <v>0</v>
      </c>
      <c r="P3956">
        <v>0</v>
      </c>
      <c r="Q3956">
        <v>17</v>
      </c>
      <c r="R3956">
        <v>134</v>
      </c>
      <c r="S3956">
        <v>0</v>
      </c>
      <c r="T3956">
        <v>0</v>
      </c>
      <c r="U3956">
        <v>0</v>
      </c>
      <c r="V3956">
        <v>0</v>
      </c>
      <c r="W3956">
        <v>107.34</v>
      </c>
      <c r="X3956">
        <v>846.1</v>
      </c>
      <c r="Y3956">
        <v>0</v>
      </c>
      <c r="Z3956">
        <v>0</v>
      </c>
    </row>
    <row r="3957" spans="1:26" x14ac:dyDescent="0.3">
      <c r="A3957">
        <v>3016771</v>
      </c>
      <c r="B3957">
        <v>1</v>
      </c>
      <c r="C3957" t="s">
        <v>75</v>
      </c>
      <c r="D3957" t="s">
        <v>103</v>
      </c>
      <c r="E3957" t="s">
        <v>134</v>
      </c>
      <c r="F3957" t="s">
        <v>1840</v>
      </c>
      <c r="G3957" t="s">
        <v>181</v>
      </c>
      <c r="H3957" t="s">
        <v>58</v>
      </c>
      <c r="I3957" t="s">
        <v>129</v>
      </c>
      <c r="J3957" t="s">
        <v>130</v>
      </c>
      <c r="K3957" t="s">
        <v>137</v>
      </c>
      <c r="L3957" t="s">
        <v>11448</v>
      </c>
      <c r="M3957" t="s">
        <v>11449</v>
      </c>
      <c r="N3957">
        <v>2.766</v>
      </c>
      <c r="O3957">
        <v>64</v>
      </c>
      <c r="P3957">
        <v>104</v>
      </c>
      <c r="Q3957">
        <v>0</v>
      </c>
      <c r="R3957">
        <v>0</v>
      </c>
      <c r="S3957">
        <v>0</v>
      </c>
      <c r="T3957">
        <v>0</v>
      </c>
      <c r="U3957">
        <v>177.05</v>
      </c>
      <c r="V3957">
        <v>287.7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3015792</v>
      </c>
      <c r="B3958">
        <v>1</v>
      </c>
      <c r="C3958" t="s">
        <v>75</v>
      </c>
      <c r="D3958" t="s">
        <v>103</v>
      </c>
      <c r="E3958" t="s">
        <v>145</v>
      </c>
      <c r="F3958" t="s">
        <v>11450</v>
      </c>
      <c r="G3958" t="s">
        <v>147</v>
      </c>
      <c r="H3958" t="s">
        <v>61</v>
      </c>
      <c r="I3958" t="s">
        <v>129</v>
      </c>
      <c r="J3958" t="s">
        <v>130</v>
      </c>
      <c r="K3958" t="s">
        <v>131</v>
      </c>
      <c r="L3958" t="s">
        <v>11451</v>
      </c>
      <c r="M3958" t="s">
        <v>11155</v>
      </c>
      <c r="N3958">
        <v>0.72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0.72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3017464</v>
      </c>
      <c r="B3959">
        <v>1</v>
      </c>
      <c r="C3959" t="s">
        <v>106</v>
      </c>
      <c r="D3959" t="s">
        <v>121</v>
      </c>
      <c r="E3959" t="s">
        <v>164</v>
      </c>
      <c r="F3959" t="s">
        <v>11452</v>
      </c>
      <c r="G3959" t="s">
        <v>161</v>
      </c>
      <c r="H3959" t="s">
        <v>61</v>
      </c>
      <c r="I3959" t="s">
        <v>129</v>
      </c>
      <c r="J3959" t="s">
        <v>130</v>
      </c>
      <c r="K3959" t="s">
        <v>131</v>
      </c>
      <c r="L3959" t="s">
        <v>11453</v>
      </c>
      <c r="M3959" t="s">
        <v>11454</v>
      </c>
      <c r="N3959">
        <v>3.6669999999999998</v>
      </c>
      <c r="O3959">
        <v>0</v>
      </c>
      <c r="P3959">
        <v>63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231.01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3018541</v>
      </c>
      <c r="B3960">
        <v>1</v>
      </c>
      <c r="C3960" t="s">
        <v>75</v>
      </c>
      <c r="D3960" t="s">
        <v>89</v>
      </c>
      <c r="E3960" t="s">
        <v>140</v>
      </c>
      <c r="F3960" t="s">
        <v>11455</v>
      </c>
      <c r="G3960" t="s">
        <v>136</v>
      </c>
      <c r="H3960" t="s">
        <v>61</v>
      </c>
      <c r="I3960" t="s">
        <v>129</v>
      </c>
      <c r="J3960" t="s">
        <v>130</v>
      </c>
      <c r="K3960" t="s">
        <v>137</v>
      </c>
      <c r="L3960" t="s">
        <v>11456</v>
      </c>
      <c r="M3960" t="s">
        <v>11457</v>
      </c>
      <c r="N3960">
        <v>2.0009999999999999</v>
      </c>
      <c r="O3960">
        <v>0</v>
      </c>
      <c r="P3960">
        <v>121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242.13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3016608</v>
      </c>
      <c r="B3961">
        <v>1</v>
      </c>
      <c r="C3961" t="s">
        <v>75</v>
      </c>
      <c r="D3961" t="s">
        <v>83</v>
      </c>
      <c r="E3961" t="s">
        <v>221</v>
      </c>
      <c r="F3961" t="s">
        <v>11458</v>
      </c>
      <c r="G3961" t="s">
        <v>128</v>
      </c>
      <c r="H3961" t="s">
        <v>58</v>
      </c>
      <c r="I3961" t="s">
        <v>129</v>
      </c>
      <c r="J3961" t="s">
        <v>130</v>
      </c>
      <c r="K3961" t="s">
        <v>131</v>
      </c>
      <c r="L3961" t="s">
        <v>11459</v>
      </c>
      <c r="M3961" t="s">
        <v>11460</v>
      </c>
      <c r="N3961">
        <v>0.23100000000000001</v>
      </c>
      <c r="O3961">
        <v>0</v>
      </c>
      <c r="P3961">
        <v>0</v>
      </c>
      <c r="Q3961">
        <v>6</v>
      </c>
      <c r="R3961">
        <v>3026</v>
      </c>
      <c r="S3961">
        <v>0</v>
      </c>
      <c r="T3961">
        <v>0</v>
      </c>
      <c r="U3961">
        <v>0</v>
      </c>
      <c r="V3961">
        <v>0</v>
      </c>
      <c r="W3961">
        <v>1.39</v>
      </c>
      <c r="X3961">
        <v>699.34</v>
      </c>
      <c r="Y3961">
        <v>0</v>
      </c>
      <c r="Z3961">
        <v>0</v>
      </c>
    </row>
    <row r="3962" spans="1:26" x14ac:dyDescent="0.3">
      <c r="A3962">
        <v>3010935</v>
      </c>
      <c r="B3962">
        <v>1</v>
      </c>
      <c r="C3962" t="s">
        <v>75</v>
      </c>
      <c r="D3962" t="s">
        <v>84</v>
      </c>
      <c r="E3962" t="s">
        <v>134</v>
      </c>
      <c r="F3962" t="s">
        <v>11461</v>
      </c>
      <c r="G3962" t="s">
        <v>128</v>
      </c>
      <c r="H3962" t="s">
        <v>58</v>
      </c>
      <c r="I3962" t="s">
        <v>129</v>
      </c>
      <c r="J3962" t="s">
        <v>130</v>
      </c>
      <c r="K3962" t="s">
        <v>131</v>
      </c>
      <c r="L3962" t="s">
        <v>11462</v>
      </c>
      <c r="M3962" t="s">
        <v>11463</v>
      </c>
      <c r="N3962">
        <v>4.3490000000000002</v>
      </c>
      <c r="O3962">
        <v>3</v>
      </c>
      <c r="P3962">
        <v>147</v>
      </c>
      <c r="Q3962">
        <v>0</v>
      </c>
      <c r="R3962">
        <v>0</v>
      </c>
      <c r="S3962">
        <v>0</v>
      </c>
      <c r="T3962">
        <v>0</v>
      </c>
      <c r="U3962">
        <v>13.05</v>
      </c>
      <c r="V3962">
        <v>639.34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3015700</v>
      </c>
      <c r="B3963">
        <v>1</v>
      </c>
      <c r="C3963" t="s">
        <v>75</v>
      </c>
      <c r="D3963" t="s">
        <v>77</v>
      </c>
      <c r="E3963" t="s">
        <v>145</v>
      </c>
      <c r="F3963" t="s">
        <v>11464</v>
      </c>
      <c r="G3963" t="s">
        <v>147</v>
      </c>
      <c r="H3963" t="s">
        <v>61</v>
      </c>
      <c r="I3963" t="s">
        <v>129</v>
      </c>
      <c r="J3963" t="s">
        <v>130</v>
      </c>
      <c r="K3963" t="s">
        <v>131</v>
      </c>
      <c r="L3963" t="s">
        <v>11465</v>
      </c>
      <c r="M3963" t="s">
        <v>11466</v>
      </c>
      <c r="N3963">
        <v>1.893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1.89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3016729</v>
      </c>
      <c r="B3964">
        <v>1</v>
      </c>
      <c r="C3964" t="s">
        <v>75</v>
      </c>
      <c r="D3964" t="s">
        <v>104</v>
      </c>
      <c r="E3964" t="s">
        <v>153</v>
      </c>
      <c r="F3964" t="s">
        <v>11467</v>
      </c>
      <c r="G3964" t="s">
        <v>196</v>
      </c>
      <c r="H3964" t="s">
        <v>58</v>
      </c>
      <c r="I3964" t="s">
        <v>129</v>
      </c>
      <c r="J3964" t="s">
        <v>130</v>
      </c>
      <c r="K3964" t="s">
        <v>131</v>
      </c>
      <c r="L3964" t="s">
        <v>11468</v>
      </c>
      <c r="M3964" t="s">
        <v>11469</v>
      </c>
      <c r="N3964">
        <v>2.391</v>
      </c>
      <c r="O3964">
        <v>0</v>
      </c>
      <c r="P3964">
        <v>68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162.56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3007786</v>
      </c>
      <c r="B3965">
        <v>1</v>
      </c>
      <c r="C3965" t="s">
        <v>75</v>
      </c>
      <c r="D3965" t="s">
        <v>104</v>
      </c>
      <c r="E3965" t="s">
        <v>145</v>
      </c>
      <c r="F3965" t="s">
        <v>11470</v>
      </c>
      <c r="G3965" t="s">
        <v>147</v>
      </c>
      <c r="H3965" t="s">
        <v>61</v>
      </c>
      <c r="I3965" t="s">
        <v>129</v>
      </c>
      <c r="J3965" t="s">
        <v>130</v>
      </c>
      <c r="K3965" t="s">
        <v>131</v>
      </c>
      <c r="L3965" t="s">
        <v>11471</v>
      </c>
      <c r="M3965" t="s">
        <v>11472</v>
      </c>
      <c r="N3965">
        <v>1.2989999999999999</v>
      </c>
      <c r="O3965">
        <v>0</v>
      </c>
      <c r="P3965">
        <v>6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7.79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3017402</v>
      </c>
      <c r="B3966">
        <v>1</v>
      </c>
      <c r="C3966" t="s">
        <v>75</v>
      </c>
      <c r="D3966" t="s">
        <v>95</v>
      </c>
      <c r="E3966" t="s">
        <v>169</v>
      </c>
      <c r="F3966" t="s">
        <v>11473</v>
      </c>
      <c r="G3966" t="s">
        <v>161</v>
      </c>
      <c r="H3966" t="s">
        <v>61</v>
      </c>
      <c r="I3966" t="s">
        <v>129</v>
      </c>
      <c r="J3966" t="s">
        <v>130</v>
      </c>
      <c r="K3966" t="s">
        <v>131</v>
      </c>
      <c r="L3966" t="s">
        <v>11474</v>
      </c>
      <c r="M3966" t="s">
        <v>11475</v>
      </c>
      <c r="N3966">
        <v>0.31900000000000001</v>
      </c>
      <c r="O3966">
        <v>0</v>
      </c>
      <c r="P3966">
        <v>501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159.96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3015774</v>
      </c>
      <c r="B3967">
        <v>1</v>
      </c>
      <c r="C3967" t="s">
        <v>75</v>
      </c>
      <c r="D3967" t="s">
        <v>97</v>
      </c>
      <c r="E3967" t="s">
        <v>164</v>
      </c>
      <c r="F3967" t="s">
        <v>11476</v>
      </c>
      <c r="G3967" t="s">
        <v>185</v>
      </c>
      <c r="H3967" t="s">
        <v>61</v>
      </c>
      <c r="I3967" t="s">
        <v>129</v>
      </c>
      <c r="J3967" t="s">
        <v>130</v>
      </c>
      <c r="K3967" t="s">
        <v>131</v>
      </c>
      <c r="L3967" t="s">
        <v>11477</v>
      </c>
      <c r="M3967" t="s">
        <v>11478</v>
      </c>
      <c r="N3967">
        <v>3.5329999999999999</v>
      </c>
      <c r="O3967">
        <v>0</v>
      </c>
      <c r="P3967">
        <v>41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144.83000000000001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3016631</v>
      </c>
      <c r="B3968">
        <v>1</v>
      </c>
      <c r="C3968" t="s">
        <v>75</v>
      </c>
      <c r="D3968" t="s">
        <v>89</v>
      </c>
      <c r="E3968" t="s">
        <v>140</v>
      </c>
      <c r="F3968" t="s">
        <v>9029</v>
      </c>
      <c r="G3968" t="s">
        <v>142</v>
      </c>
      <c r="H3968" t="s">
        <v>61</v>
      </c>
      <c r="I3968" t="s">
        <v>129</v>
      </c>
      <c r="J3968" t="s">
        <v>130</v>
      </c>
      <c r="K3968" t="s">
        <v>131</v>
      </c>
      <c r="L3968" t="s">
        <v>11479</v>
      </c>
      <c r="M3968" t="s">
        <v>11480</v>
      </c>
      <c r="N3968">
        <v>1.3879999999999999</v>
      </c>
      <c r="O3968">
        <v>0</v>
      </c>
      <c r="P3968">
        <v>253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351.23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3008340</v>
      </c>
      <c r="B3969">
        <v>1</v>
      </c>
      <c r="C3969" t="s">
        <v>75</v>
      </c>
      <c r="D3969" t="s">
        <v>101</v>
      </c>
      <c r="E3969" t="s">
        <v>145</v>
      </c>
      <c r="F3969" t="s">
        <v>11481</v>
      </c>
      <c r="G3969" t="s">
        <v>147</v>
      </c>
      <c r="H3969" t="s">
        <v>61</v>
      </c>
      <c r="I3969" t="s">
        <v>129</v>
      </c>
      <c r="J3969" t="s">
        <v>130</v>
      </c>
      <c r="K3969" t="s">
        <v>131</v>
      </c>
      <c r="L3969" t="s">
        <v>11482</v>
      </c>
      <c r="M3969" t="s">
        <v>11483</v>
      </c>
      <c r="N3969">
        <v>2.0499999999999998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2.0499999999999998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3015828</v>
      </c>
      <c r="B3970">
        <v>1</v>
      </c>
      <c r="C3970" t="s">
        <v>106</v>
      </c>
      <c r="D3970" t="s">
        <v>108</v>
      </c>
      <c r="E3970" t="s">
        <v>145</v>
      </c>
      <c r="F3970" t="s">
        <v>11484</v>
      </c>
      <c r="G3970" t="s">
        <v>147</v>
      </c>
      <c r="H3970" t="s">
        <v>61</v>
      </c>
      <c r="I3970" t="s">
        <v>129</v>
      </c>
      <c r="J3970" t="s">
        <v>130</v>
      </c>
      <c r="K3970" t="s">
        <v>131</v>
      </c>
      <c r="L3970" t="s">
        <v>11485</v>
      </c>
      <c r="M3970" t="s">
        <v>11486</v>
      </c>
      <c r="N3970">
        <v>1.458</v>
      </c>
      <c r="O3970">
        <v>0</v>
      </c>
      <c r="P3970">
        <v>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1.46</v>
      </c>
      <c r="W3970">
        <v>0</v>
      </c>
      <c r="X3970">
        <v>0</v>
      </c>
      <c r="Y3970">
        <v>0</v>
      </c>
      <c r="Z3970">
        <v>0</v>
      </c>
    </row>
    <row r="3971" spans="1:26" x14ac:dyDescent="0.3">
      <c r="A3971">
        <v>3020513</v>
      </c>
      <c r="B3971">
        <v>2</v>
      </c>
      <c r="C3971" t="s">
        <v>106</v>
      </c>
      <c r="D3971" t="s">
        <v>115</v>
      </c>
      <c r="E3971" t="s">
        <v>169</v>
      </c>
      <c r="F3971" t="s">
        <v>11487</v>
      </c>
      <c r="G3971" t="s">
        <v>270</v>
      </c>
      <c r="H3971" t="s">
        <v>61</v>
      </c>
      <c r="I3971" t="s">
        <v>129</v>
      </c>
      <c r="J3971" t="s">
        <v>130</v>
      </c>
      <c r="K3971" t="s">
        <v>131</v>
      </c>
      <c r="L3971" t="s">
        <v>11488</v>
      </c>
      <c r="M3971" t="s">
        <v>11489</v>
      </c>
      <c r="N3971">
        <v>0.57299999999999995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60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34.4</v>
      </c>
    </row>
    <row r="3972" spans="1:26" x14ac:dyDescent="0.3">
      <c r="A3972">
        <v>3020266</v>
      </c>
      <c r="B3972">
        <v>1</v>
      </c>
      <c r="C3972" t="s">
        <v>75</v>
      </c>
      <c r="D3972" t="s">
        <v>81</v>
      </c>
      <c r="E3972" t="s">
        <v>145</v>
      </c>
      <c r="F3972" t="s">
        <v>11490</v>
      </c>
      <c r="G3972" t="s">
        <v>206</v>
      </c>
      <c r="H3972" t="s">
        <v>61</v>
      </c>
      <c r="I3972" t="s">
        <v>129</v>
      </c>
      <c r="J3972" t="s">
        <v>130</v>
      </c>
      <c r="K3972" t="s">
        <v>131</v>
      </c>
      <c r="L3972" t="s">
        <v>11491</v>
      </c>
      <c r="M3972" t="s">
        <v>11492</v>
      </c>
      <c r="N3972">
        <v>3.8130000000000002</v>
      </c>
      <c r="O3972">
        <v>0</v>
      </c>
      <c r="P3972">
        <v>3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11.44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3019802</v>
      </c>
      <c r="B3973">
        <v>1</v>
      </c>
      <c r="C3973" t="s">
        <v>106</v>
      </c>
      <c r="D3973" t="s">
        <v>120</v>
      </c>
      <c r="E3973" t="s">
        <v>153</v>
      </c>
      <c r="F3973" t="s">
        <v>11493</v>
      </c>
      <c r="G3973" t="s">
        <v>196</v>
      </c>
      <c r="H3973" t="s">
        <v>58</v>
      </c>
      <c r="I3973" t="s">
        <v>129</v>
      </c>
      <c r="J3973" t="s">
        <v>130</v>
      </c>
      <c r="K3973" t="s">
        <v>131</v>
      </c>
      <c r="L3973" t="s">
        <v>11494</v>
      </c>
      <c r="M3973" t="s">
        <v>11495</v>
      </c>
      <c r="N3973">
        <v>1.968</v>
      </c>
      <c r="O3973">
        <v>0</v>
      </c>
      <c r="P3973">
        <v>8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15.74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3005210</v>
      </c>
      <c r="B3974">
        <v>1</v>
      </c>
      <c r="C3974" t="s">
        <v>106</v>
      </c>
      <c r="D3974" t="s">
        <v>111</v>
      </c>
      <c r="E3974" t="s">
        <v>153</v>
      </c>
      <c r="F3974" t="s">
        <v>9244</v>
      </c>
      <c r="G3974" t="s">
        <v>192</v>
      </c>
      <c r="H3974" t="s">
        <v>58</v>
      </c>
      <c r="I3974" t="s">
        <v>129</v>
      </c>
      <c r="J3974" t="s">
        <v>130</v>
      </c>
      <c r="K3974" t="s">
        <v>137</v>
      </c>
      <c r="L3974" t="s">
        <v>11496</v>
      </c>
      <c r="M3974" t="s">
        <v>11497</v>
      </c>
      <c r="N3974">
        <v>2.1680000000000001</v>
      </c>
      <c r="O3974">
        <v>0</v>
      </c>
      <c r="P3974">
        <v>0</v>
      </c>
      <c r="Q3974">
        <v>0</v>
      </c>
      <c r="R3974">
        <v>0</v>
      </c>
      <c r="S3974">
        <v>1</v>
      </c>
      <c r="T3974">
        <v>64</v>
      </c>
      <c r="U3974">
        <v>0</v>
      </c>
      <c r="V3974">
        <v>0</v>
      </c>
      <c r="W3974">
        <v>0</v>
      </c>
      <c r="X3974">
        <v>0</v>
      </c>
      <c r="Y3974">
        <v>2.17</v>
      </c>
      <c r="Z3974">
        <v>138.74</v>
      </c>
    </row>
    <row r="3975" spans="1:26" x14ac:dyDescent="0.3">
      <c r="A3975">
        <v>3018285</v>
      </c>
      <c r="B3975">
        <v>1</v>
      </c>
      <c r="C3975" t="s">
        <v>75</v>
      </c>
      <c r="D3975" t="s">
        <v>95</v>
      </c>
      <c r="E3975" t="s">
        <v>164</v>
      </c>
      <c r="F3975" t="s">
        <v>11498</v>
      </c>
      <c r="G3975" t="s">
        <v>185</v>
      </c>
      <c r="H3975" t="s">
        <v>61</v>
      </c>
      <c r="I3975" t="s">
        <v>129</v>
      </c>
      <c r="J3975" t="s">
        <v>130</v>
      </c>
      <c r="K3975" t="s">
        <v>131</v>
      </c>
      <c r="L3975" t="s">
        <v>11499</v>
      </c>
      <c r="M3975" t="s">
        <v>11500</v>
      </c>
      <c r="N3975">
        <v>1.0780000000000001</v>
      </c>
      <c r="O3975">
        <v>0</v>
      </c>
      <c r="P3975">
        <v>96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103.45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3016574</v>
      </c>
      <c r="B3976">
        <v>1</v>
      </c>
      <c r="C3976" t="s">
        <v>75</v>
      </c>
      <c r="D3976" t="s">
        <v>93</v>
      </c>
      <c r="E3976" t="s">
        <v>140</v>
      </c>
      <c r="F3976" t="s">
        <v>11501</v>
      </c>
      <c r="G3976" t="s">
        <v>147</v>
      </c>
      <c r="H3976" t="s">
        <v>61</v>
      </c>
      <c r="I3976" t="s">
        <v>129</v>
      </c>
      <c r="J3976" t="s">
        <v>130</v>
      </c>
      <c r="K3976" t="s">
        <v>131</v>
      </c>
      <c r="L3976" t="s">
        <v>11502</v>
      </c>
      <c r="M3976" t="s">
        <v>11503</v>
      </c>
      <c r="N3976">
        <v>1.637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21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34.380000000000003</v>
      </c>
    </row>
    <row r="3977" spans="1:26" x14ac:dyDescent="0.3">
      <c r="A3977">
        <v>3019880</v>
      </c>
      <c r="B3977">
        <v>1</v>
      </c>
      <c r="C3977" t="s">
        <v>75</v>
      </c>
      <c r="D3977" t="s">
        <v>98</v>
      </c>
      <c r="E3977" t="s">
        <v>145</v>
      </c>
      <c r="F3977" t="s">
        <v>11504</v>
      </c>
      <c r="G3977" t="s">
        <v>378</v>
      </c>
      <c r="H3977" t="s">
        <v>61</v>
      </c>
      <c r="I3977" t="s">
        <v>129</v>
      </c>
      <c r="J3977" t="s">
        <v>59</v>
      </c>
      <c r="K3977" t="s">
        <v>131</v>
      </c>
      <c r="L3977" t="s">
        <v>11505</v>
      </c>
      <c r="M3977" t="s">
        <v>11506</v>
      </c>
      <c r="N3977">
        <v>0.84899999999999998</v>
      </c>
      <c r="O3977">
        <v>0</v>
      </c>
      <c r="P3977">
        <v>15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12.74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3010559</v>
      </c>
      <c r="B3978">
        <v>1</v>
      </c>
      <c r="C3978" t="s">
        <v>106</v>
      </c>
      <c r="D3978" t="s">
        <v>114</v>
      </c>
      <c r="E3978" t="s">
        <v>145</v>
      </c>
      <c r="F3978" t="s">
        <v>11507</v>
      </c>
      <c r="G3978" t="s">
        <v>256</v>
      </c>
      <c r="H3978" t="s">
        <v>61</v>
      </c>
      <c r="I3978" t="s">
        <v>129</v>
      </c>
      <c r="J3978" t="s">
        <v>130</v>
      </c>
      <c r="K3978" t="s">
        <v>131</v>
      </c>
      <c r="L3978" t="s">
        <v>11508</v>
      </c>
      <c r="M3978" t="s">
        <v>11509</v>
      </c>
      <c r="N3978">
        <v>1.623</v>
      </c>
      <c r="O3978">
        <v>0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1.62</v>
      </c>
      <c r="Y3978">
        <v>0</v>
      </c>
      <c r="Z3978">
        <v>0</v>
      </c>
    </row>
    <row r="3979" spans="1:26" x14ac:dyDescent="0.3">
      <c r="A3979">
        <v>3020565</v>
      </c>
      <c r="B3979">
        <v>1</v>
      </c>
      <c r="C3979" t="s">
        <v>75</v>
      </c>
      <c r="D3979" t="s">
        <v>79</v>
      </c>
      <c r="E3979" t="s">
        <v>221</v>
      </c>
      <c r="F3979" t="s">
        <v>11510</v>
      </c>
      <c r="G3979" t="s">
        <v>128</v>
      </c>
      <c r="H3979" t="s">
        <v>58</v>
      </c>
      <c r="I3979" t="s">
        <v>129</v>
      </c>
      <c r="J3979" t="s">
        <v>130</v>
      </c>
      <c r="K3979" t="s">
        <v>131</v>
      </c>
      <c r="L3979" t="s">
        <v>11511</v>
      </c>
      <c r="M3979" t="s">
        <v>11512</v>
      </c>
      <c r="N3979">
        <v>0.51400000000000001</v>
      </c>
      <c r="O3979">
        <v>1</v>
      </c>
      <c r="P3979">
        <v>286</v>
      </c>
      <c r="Q3979">
        <v>0</v>
      </c>
      <c r="R3979">
        <v>0</v>
      </c>
      <c r="S3979">
        <v>0</v>
      </c>
      <c r="T3979">
        <v>0</v>
      </c>
      <c r="U3979">
        <v>0.51</v>
      </c>
      <c r="V3979">
        <v>147.05000000000001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3015807</v>
      </c>
      <c r="B3980">
        <v>1</v>
      </c>
      <c r="C3980" t="s">
        <v>106</v>
      </c>
      <c r="D3980" t="s">
        <v>108</v>
      </c>
      <c r="E3980" t="s">
        <v>140</v>
      </c>
      <c r="F3980" t="s">
        <v>11513</v>
      </c>
      <c r="G3980" t="s">
        <v>142</v>
      </c>
      <c r="H3980" t="s">
        <v>61</v>
      </c>
      <c r="I3980" t="s">
        <v>129</v>
      </c>
      <c r="J3980" t="s">
        <v>130</v>
      </c>
      <c r="K3980" t="s">
        <v>131</v>
      </c>
      <c r="L3980" t="s">
        <v>11514</v>
      </c>
      <c r="M3980" t="s">
        <v>11515</v>
      </c>
      <c r="N3980">
        <v>1.0649999999999999</v>
      </c>
      <c r="O3980">
        <v>0</v>
      </c>
      <c r="P3980">
        <v>188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200.16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3008397</v>
      </c>
      <c r="B3981">
        <v>1</v>
      </c>
      <c r="C3981" t="s">
        <v>106</v>
      </c>
      <c r="D3981" t="s">
        <v>120</v>
      </c>
      <c r="E3981" t="s">
        <v>169</v>
      </c>
      <c r="F3981" t="s">
        <v>11516</v>
      </c>
      <c r="G3981" t="s">
        <v>171</v>
      </c>
      <c r="H3981" t="s">
        <v>61</v>
      </c>
      <c r="I3981" t="s">
        <v>129</v>
      </c>
      <c r="J3981" t="s">
        <v>130</v>
      </c>
      <c r="K3981" t="s">
        <v>131</v>
      </c>
      <c r="L3981" t="s">
        <v>11517</v>
      </c>
      <c r="M3981" t="s">
        <v>11518</v>
      </c>
      <c r="N3981">
        <v>2.3279999999999998</v>
      </c>
      <c r="O3981">
        <v>0</v>
      </c>
      <c r="P3981">
        <v>15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34.92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3012857</v>
      </c>
      <c r="B3982">
        <v>1</v>
      </c>
      <c r="C3982" t="s">
        <v>75</v>
      </c>
      <c r="D3982" t="s">
        <v>78</v>
      </c>
      <c r="E3982" t="s">
        <v>153</v>
      </c>
      <c r="F3982" t="s">
        <v>11519</v>
      </c>
      <c r="G3982" t="s">
        <v>136</v>
      </c>
      <c r="H3982" t="s">
        <v>58</v>
      </c>
      <c r="I3982" t="s">
        <v>129</v>
      </c>
      <c r="J3982" t="s">
        <v>130</v>
      </c>
      <c r="K3982" t="s">
        <v>137</v>
      </c>
      <c r="L3982" t="s">
        <v>11520</v>
      </c>
      <c r="M3982" t="s">
        <v>11521</v>
      </c>
      <c r="N3982">
        <v>6.476</v>
      </c>
      <c r="O3982">
        <v>0</v>
      </c>
      <c r="P3982">
        <v>1567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10147.19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3015702</v>
      </c>
      <c r="B3983">
        <v>1</v>
      </c>
      <c r="C3983" t="s">
        <v>75</v>
      </c>
      <c r="D3983" t="s">
        <v>77</v>
      </c>
      <c r="E3983" t="s">
        <v>153</v>
      </c>
      <c r="F3983" t="s">
        <v>11522</v>
      </c>
      <c r="G3983" t="s">
        <v>196</v>
      </c>
      <c r="H3983" t="s">
        <v>58</v>
      </c>
      <c r="I3983" t="s">
        <v>129</v>
      </c>
      <c r="J3983" t="s">
        <v>130</v>
      </c>
      <c r="K3983" t="s">
        <v>131</v>
      </c>
      <c r="L3983" t="s">
        <v>11523</v>
      </c>
      <c r="M3983" t="s">
        <v>11524</v>
      </c>
      <c r="N3983">
        <v>4.04</v>
      </c>
      <c r="O3983">
        <v>0</v>
      </c>
      <c r="P3983">
        <v>111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448.41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3007728</v>
      </c>
      <c r="B3984">
        <v>1</v>
      </c>
      <c r="C3984" t="s">
        <v>75</v>
      </c>
      <c r="D3984" t="s">
        <v>89</v>
      </c>
      <c r="E3984" t="s">
        <v>140</v>
      </c>
      <c r="F3984" t="s">
        <v>11525</v>
      </c>
      <c r="G3984" t="s">
        <v>142</v>
      </c>
      <c r="H3984" t="s">
        <v>61</v>
      </c>
      <c r="I3984" t="s">
        <v>129</v>
      </c>
      <c r="J3984" t="s">
        <v>130</v>
      </c>
      <c r="K3984" t="s">
        <v>131</v>
      </c>
      <c r="L3984" t="s">
        <v>11526</v>
      </c>
      <c r="M3984" t="s">
        <v>11527</v>
      </c>
      <c r="N3984">
        <v>4.96</v>
      </c>
      <c r="O3984">
        <v>0</v>
      </c>
      <c r="P3984">
        <v>89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441.45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3019898</v>
      </c>
      <c r="B3985">
        <v>1</v>
      </c>
      <c r="C3985" t="s">
        <v>75</v>
      </c>
      <c r="D3985" t="s">
        <v>100</v>
      </c>
      <c r="E3985" t="s">
        <v>140</v>
      </c>
      <c r="F3985" t="s">
        <v>11528</v>
      </c>
      <c r="G3985" t="s">
        <v>142</v>
      </c>
      <c r="H3985" t="s">
        <v>61</v>
      </c>
      <c r="I3985" t="s">
        <v>129</v>
      </c>
      <c r="J3985" t="s">
        <v>130</v>
      </c>
      <c r="K3985" t="s">
        <v>131</v>
      </c>
      <c r="L3985" t="s">
        <v>11529</v>
      </c>
      <c r="M3985" t="s">
        <v>11530</v>
      </c>
      <c r="N3985">
        <v>4.9249999999999998</v>
      </c>
      <c r="O3985">
        <v>0</v>
      </c>
      <c r="P3985">
        <v>15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73.88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3018195</v>
      </c>
      <c r="B3986">
        <v>1</v>
      </c>
      <c r="C3986" t="s">
        <v>75</v>
      </c>
      <c r="D3986" t="s">
        <v>74</v>
      </c>
      <c r="E3986" t="s">
        <v>140</v>
      </c>
      <c r="F3986" t="s">
        <v>11531</v>
      </c>
      <c r="G3986" t="s">
        <v>161</v>
      </c>
      <c r="H3986" t="s">
        <v>61</v>
      </c>
      <c r="I3986" t="s">
        <v>129</v>
      </c>
      <c r="J3986" t="s">
        <v>130</v>
      </c>
      <c r="K3986" t="s">
        <v>131</v>
      </c>
      <c r="L3986" t="s">
        <v>11532</v>
      </c>
      <c r="M3986" t="s">
        <v>11533</v>
      </c>
      <c r="N3986">
        <v>1.9830000000000001</v>
      </c>
      <c r="O3986">
        <v>0</v>
      </c>
      <c r="P3986">
        <v>314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622.64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3020436</v>
      </c>
      <c r="B3987">
        <v>1</v>
      </c>
      <c r="C3987" t="s">
        <v>106</v>
      </c>
      <c r="D3987" t="s">
        <v>108</v>
      </c>
      <c r="E3987" t="s">
        <v>145</v>
      </c>
      <c r="F3987" t="s">
        <v>11534</v>
      </c>
      <c r="G3987" t="s">
        <v>147</v>
      </c>
      <c r="H3987" t="s">
        <v>61</v>
      </c>
      <c r="I3987" t="s">
        <v>129</v>
      </c>
      <c r="J3987" t="s">
        <v>130</v>
      </c>
      <c r="K3987" t="s">
        <v>131</v>
      </c>
      <c r="L3987" t="s">
        <v>11535</v>
      </c>
      <c r="M3987" t="s">
        <v>11536</v>
      </c>
      <c r="N3987">
        <v>1.532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1.53</v>
      </c>
    </row>
    <row r="3988" spans="1:26" x14ac:dyDescent="0.3">
      <c r="A3988">
        <v>3017356</v>
      </c>
      <c r="B3988">
        <v>1</v>
      </c>
      <c r="C3988" t="s">
        <v>75</v>
      </c>
      <c r="D3988" t="s">
        <v>82</v>
      </c>
      <c r="E3988" t="s">
        <v>145</v>
      </c>
      <c r="F3988" t="s">
        <v>11537</v>
      </c>
      <c r="G3988" t="s">
        <v>206</v>
      </c>
      <c r="H3988" t="s">
        <v>61</v>
      </c>
      <c r="I3988" t="s">
        <v>129</v>
      </c>
      <c r="J3988" t="s">
        <v>130</v>
      </c>
      <c r="K3988" t="s">
        <v>131</v>
      </c>
      <c r="L3988" t="s">
        <v>11538</v>
      </c>
      <c r="M3988" t="s">
        <v>11539</v>
      </c>
      <c r="N3988">
        <v>2.0259999999999998</v>
      </c>
      <c r="O3988">
        <v>0</v>
      </c>
      <c r="P3988">
        <v>7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14.18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3014810</v>
      </c>
      <c r="B3989">
        <v>1</v>
      </c>
      <c r="C3989" t="s">
        <v>75</v>
      </c>
      <c r="D3989" t="s">
        <v>80</v>
      </c>
      <c r="E3989" t="s">
        <v>169</v>
      </c>
      <c r="F3989" t="s">
        <v>11540</v>
      </c>
      <c r="G3989" t="s">
        <v>136</v>
      </c>
      <c r="H3989" t="s">
        <v>61</v>
      </c>
      <c r="I3989" t="s">
        <v>129</v>
      </c>
      <c r="J3989" t="s">
        <v>130</v>
      </c>
      <c r="K3989" t="s">
        <v>137</v>
      </c>
      <c r="L3989" t="s">
        <v>11541</v>
      </c>
      <c r="M3989" t="s">
        <v>11542</v>
      </c>
      <c r="N3989">
        <v>2.5270000000000001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38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96.03</v>
      </c>
    </row>
    <row r="3990" spans="1:26" x14ac:dyDescent="0.3">
      <c r="A3990">
        <v>3016522</v>
      </c>
      <c r="B3990">
        <v>1</v>
      </c>
      <c r="C3990" t="s">
        <v>106</v>
      </c>
      <c r="D3990" t="s">
        <v>118</v>
      </c>
      <c r="E3990" t="s">
        <v>140</v>
      </c>
      <c r="F3990" t="s">
        <v>11543</v>
      </c>
      <c r="G3990" t="s">
        <v>378</v>
      </c>
      <c r="H3990" t="s">
        <v>61</v>
      </c>
      <c r="I3990" t="s">
        <v>129</v>
      </c>
      <c r="J3990" t="s">
        <v>59</v>
      </c>
      <c r="K3990" t="s">
        <v>131</v>
      </c>
      <c r="L3990" t="s">
        <v>11544</v>
      </c>
      <c r="M3990" t="s">
        <v>11545</v>
      </c>
      <c r="N3990">
        <v>1.274</v>
      </c>
      <c r="O3990">
        <v>0</v>
      </c>
      <c r="P3990">
        <v>0</v>
      </c>
      <c r="Q3990">
        <v>0</v>
      </c>
      <c r="R3990">
        <v>29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36.96</v>
      </c>
      <c r="Y3990">
        <v>0</v>
      </c>
      <c r="Z3990">
        <v>0</v>
      </c>
    </row>
    <row r="3991" spans="1:26" x14ac:dyDescent="0.3">
      <c r="A3991">
        <v>3013440</v>
      </c>
      <c r="B3991">
        <v>1</v>
      </c>
      <c r="C3991" t="s">
        <v>75</v>
      </c>
      <c r="D3991" t="s">
        <v>78</v>
      </c>
      <c r="E3991" t="s">
        <v>221</v>
      </c>
      <c r="F3991" t="s">
        <v>11546</v>
      </c>
      <c r="G3991" t="s">
        <v>128</v>
      </c>
      <c r="H3991" t="s">
        <v>58</v>
      </c>
      <c r="I3991" t="s">
        <v>129</v>
      </c>
      <c r="J3991" t="s">
        <v>130</v>
      </c>
      <c r="K3991" t="s">
        <v>131</v>
      </c>
      <c r="L3991" t="s">
        <v>11547</v>
      </c>
      <c r="M3991" t="s">
        <v>11548</v>
      </c>
      <c r="N3991">
        <v>0.307</v>
      </c>
      <c r="O3991">
        <v>20</v>
      </c>
      <c r="P3991">
        <v>1063</v>
      </c>
      <c r="Q3991">
        <v>0</v>
      </c>
      <c r="R3991">
        <v>0</v>
      </c>
      <c r="S3991">
        <v>0</v>
      </c>
      <c r="T3991">
        <v>0</v>
      </c>
      <c r="U3991">
        <v>6.13</v>
      </c>
      <c r="V3991">
        <v>325.99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3014880</v>
      </c>
      <c r="B3992">
        <v>1</v>
      </c>
      <c r="C3992" t="s">
        <v>75</v>
      </c>
      <c r="D3992" t="s">
        <v>92</v>
      </c>
      <c r="E3992" t="s">
        <v>145</v>
      </c>
      <c r="F3992" t="s">
        <v>11549</v>
      </c>
      <c r="G3992" t="s">
        <v>206</v>
      </c>
      <c r="H3992" t="s">
        <v>61</v>
      </c>
      <c r="I3992" t="s">
        <v>129</v>
      </c>
      <c r="J3992" t="s">
        <v>130</v>
      </c>
      <c r="K3992" t="s">
        <v>131</v>
      </c>
      <c r="L3992" t="s">
        <v>11550</v>
      </c>
      <c r="M3992" t="s">
        <v>11551</v>
      </c>
      <c r="N3992">
        <v>3.6320000000000001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3.63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3020530</v>
      </c>
      <c r="B3993">
        <v>1</v>
      </c>
      <c r="C3993" t="s">
        <v>75</v>
      </c>
      <c r="D3993" t="s">
        <v>74</v>
      </c>
      <c r="E3993" t="s">
        <v>140</v>
      </c>
      <c r="F3993" t="s">
        <v>11552</v>
      </c>
      <c r="G3993" t="s">
        <v>142</v>
      </c>
      <c r="H3993" t="s">
        <v>61</v>
      </c>
      <c r="I3993" t="s">
        <v>129</v>
      </c>
      <c r="J3993" t="s">
        <v>130</v>
      </c>
      <c r="K3993" t="s">
        <v>131</v>
      </c>
      <c r="L3993" t="s">
        <v>11553</v>
      </c>
      <c r="M3993" t="s">
        <v>11554</v>
      </c>
      <c r="N3993">
        <v>2.508</v>
      </c>
      <c r="O3993">
        <v>0</v>
      </c>
      <c r="P3993">
        <v>2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5.0199999999999996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3016758</v>
      </c>
      <c r="B3994">
        <v>1</v>
      </c>
      <c r="C3994" t="s">
        <v>75</v>
      </c>
      <c r="D3994" t="s">
        <v>96</v>
      </c>
      <c r="E3994" t="s">
        <v>145</v>
      </c>
      <c r="F3994" t="s">
        <v>11555</v>
      </c>
      <c r="G3994" t="s">
        <v>147</v>
      </c>
      <c r="H3994" t="s">
        <v>61</v>
      </c>
      <c r="I3994" t="s">
        <v>129</v>
      </c>
      <c r="J3994" t="s">
        <v>130</v>
      </c>
      <c r="K3994" t="s">
        <v>131</v>
      </c>
      <c r="L3994" t="s">
        <v>11556</v>
      </c>
      <c r="M3994" t="s">
        <v>11557</v>
      </c>
      <c r="N3994">
        <v>1.5980000000000001</v>
      </c>
      <c r="O3994">
        <v>0</v>
      </c>
      <c r="P3994">
        <v>1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1.6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3010929</v>
      </c>
      <c r="B3995">
        <v>1</v>
      </c>
      <c r="C3995" t="s">
        <v>75</v>
      </c>
      <c r="D3995" t="s">
        <v>89</v>
      </c>
      <c r="E3995" t="s">
        <v>140</v>
      </c>
      <c r="F3995" t="s">
        <v>11558</v>
      </c>
      <c r="G3995" t="s">
        <v>142</v>
      </c>
      <c r="H3995" t="s">
        <v>61</v>
      </c>
      <c r="I3995" t="s">
        <v>129</v>
      </c>
      <c r="J3995" t="s">
        <v>130</v>
      </c>
      <c r="K3995" t="s">
        <v>131</v>
      </c>
      <c r="L3995" t="s">
        <v>11559</v>
      </c>
      <c r="M3995" t="s">
        <v>11560</v>
      </c>
      <c r="N3995">
        <v>2.3479999999999999</v>
      </c>
      <c r="O3995">
        <v>0</v>
      </c>
      <c r="P3995">
        <v>214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502.54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3020519</v>
      </c>
      <c r="B3996">
        <v>1</v>
      </c>
      <c r="C3996" t="s">
        <v>75</v>
      </c>
      <c r="D3996" t="s">
        <v>96</v>
      </c>
      <c r="E3996" t="s">
        <v>145</v>
      </c>
      <c r="F3996" t="s">
        <v>11561</v>
      </c>
      <c r="G3996" t="s">
        <v>147</v>
      </c>
      <c r="H3996" t="s">
        <v>61</v>
      </c>
      <c r="I3996" t="s">
        <v>129</v>
      </c>
      <c r="J3996" t="s">
        <v>130</v>
      </c>
      <c r="K3996" t="s">
        <v>131</v>
      </c>
      <c r="L3996" t="s">
        <v>11562</v>
      </c>
      <c r="M3996" t="s">
        <v>11563</v>
      </c>
      <c r="N3996">
        <v>2.6440000000000001</v>
      </c>
      <c r="O3996">
        <v>0</v>
      </c>
      <c r="P3996">
        <v>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2.64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3020543</v>
      </c>
      <c r="B3997">
        <v>1</v>
      </c>
      <c r="C3997" t="s">
        <v>106</v>
      </c>
      <c r="D3997" t="s">
        <v>118</v>
      </c>
      <c r="E3997" t="s">
        <v>221</v>
      </c>
      <c r="F3997" t="s">
        <v>246</v>
      </c>
      <c r="G3997" t="s">
        <v>128</v>
      </c>
      <c r="H3997" t="s">
        <v>58</v>
      </c>
      <c r="I3997" t="s">
        <v>129</v>
      </c>
      <c r="J3997" t="s">
        <v>130</v>
      </c>
      <c r="K3997" t="s">
        <v>131</v>
      </c>
      <c r="L3997" t="s">
        <v>11564</v>
      </c>
      <c r="M3997" t="s">
        <v>11565</v>
      </c>
      <c r="N3997">
        <v>0.45100000000000001</v>
      </c>
      <c r="O3997">
        <v>0</v>
      </c>
      <c r="P3997">
        <v>0</v>
      </c>
      <c r="Q3997">
        <v>6</v>
      </c>
      <c r="R3997">
        <v>229</v>
      </c>
      <c r="S3997">
        <v>11</v>
      </c>
      <c r="T3997">
        <v>1340</v>
      </c>
      <c r="U3997">
        <v>0</v>
      </c>
      <c r="V3997">
        <v>0</v>
      </c>
      <c r="W3997">
        <v>2.7</v>
      </c>
      <c r="X3997">
        <v>103.18</v>
      </c>
      <c r="Y3997">
        <v>4.96</v>
      </c>
      <c r="Z3997">
        <v>603.74</v>
      </c>
    </row>
    <row r="3998" spans="1:26" x14ac:dyDescent="0.3">
      <c r="A3998">
        <v>3017712</v>
      </c>
      <c r="B3998">
        <v>1</v>
      </c>
      <c r="C3998" t="s">
        <v>75</v>
      </c>
      <c r="D3998" t="s">
        <v>97</v>
      </c>
      <c r="E3998" t="s">
        <v>145</v>
      </c>
      <c r="F3998" t="s">
        <v>11566</v>
      </c>
      <c r="G3998" t="s">
        <v>206</v>
      </c>
      <c r="H3998" t="s">
        <v>61</v>
      </c>
      <c r="I3998" t="s">
        <v>129</v>
      </c>
      <c r="J3998" t="s">
        <v>130</v>
      </c>
      <c r="K3998" t="s">
        <v>131</v>
      </c>
      <c r="L3998" t="s">
        <v>11567</v>
      </c>
      <c r="M3998" t="s">
        <v>11568</v>
      </c>
      <c r="N3998">
        <v>3.39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3.39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3018219</v>
      </c>
      <c r="B3999">
        <v>1</v>
      </c>
      <c r="C3999" t="s">
        <v>75</v>
      </c>
      <c r="D3999" t="s">
        <v>95</v>
      </c>
      <c r="E3999" t="s">
        <v>145</v>
      </c>
      <c r="F3999" t="s">
        <v>11569</v>
      </c>
      <c r="G3999" t="s">
        <v>256</v>
      </c>
      <c r="H3999" t="s">
        <v>61</v>
      </c>
      <c r="I3999" t="s">
        <v>129</v>
      </c>
      <c r="J3999" t="s">
        <v>130</v>
      </c>
      <c r="K3999" t="s">
        <v>131</v>
      </c>
      <c r="L3999" t="s">
        <v>11570</v>
      </c>
      <c r="M3999" t="s">
        <v>11571</v>
      </c>
      <c r="N3999">
        <v>1.6950000000000001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1.7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3017137</v>
      </c>
      <c r="B4000">
        <v>1</v>
      </c>
      <c r="C4000" t="s">
        <v>75</v>
      </c>
      <c r="D4000" t="s">
        <v>86</v>
      </c>
      <c r="E4000" t="s">
        <v>145</v>
      </c>
      <c r="F4000" t="s">
        <v>11572</v>
      </c>
      <c r="G4000" t="s">
        <v>206</v>
      </c>
      <c r="H4000" t="s">
        <v>61</v>
      </c>
      <c r="I4000" t="s">
        <v>129</v>
      </c>
      <c r="J4000" t="s">
        <v>130</v>
      </c>
      <c r="K4000" t="s">
        <v>131</v>
      </c>
      <c r="L4000" t="s">
        <v>11573</v>
      </c>
      <c r="M4000" t="s">
        <v>11574</v>
      </c>
      <c r="N4000">
        <v>0.71799999999999997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0.72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3017276</v>
      </c>
      <c r="B4001">
        <v>1</v>
      </c>
      <c r="C4001" t="s">
        <v>75</v>
      </c>
      <c r="D4001" t="s">
        <v>78</v>
      </c>
      <c r="E4001" t="s">
        <v>145</v>
      </c>
      <c r="F4001" t="s">
        <v>11575</v>
      </c>
      <c r="G4001" t="s">
        <v>206</v>
      </c>
      <c r="H4001" t="s">
        <v>61</v>
      </c>
      <c r="I4001" t="s">
        <v>129</v>
      </c>
      <c r="J4001" t="s">
        <v>130</v>
      </c>
      <c r="K4001" t="s">
        <v>131</v>
      </c>
      <c r="L4001" t="s">
        <v>11576</v>
      </c>
      <c r="M4001" t="s">
        <v>11577</v>
      </c>
      <c r="N4001">
        <v>4.1120000000000001</v>
      </c>
      <c r="O4001">
        <v>0</v>
      </c>
      <c r="P4001">
        <v>18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74.010000000000005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3012107</v>
      </c>
      <c r="B4002">
        <v>1</v>
      </c>
      <c r="C4002" t="s">
        <v>75</v>
      </c>
      <c r="D4002" t="s">
        <v>96</v>
      </c>
      <c r="E4002" t="s">
        <v>164</v>
      </c>
      <c r="F4002" t="s">
        <v>11578</v>
      </c>
      <c r="G4002" t="s">
        <v>136</v>
      </c>
      <c r="H4002" t="s">
        <v>61</v>
      </c>
      <c r="I4002" t="s">
        <v>129</v>
      </c>
      <c r="J4002" t="s">
        <v>130</v>
      </c>
      <c r="K4002" t="s">
        <v>137</v>
      </c>
      <c r="L4002" t="s">
        <v>11579</v>
      </c>
      <c r="M4002" t="s">
        <v>11580</v>
      </c>
      <c r="N4002">
        <v>5.7160000000000002</v>
      </c>
      <c r="O4002">
        <v>0</v>
      </c>
      <c r="P4002">
        <v>14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80.03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3016540</v>
      </c>
      <c r="B4003">
        <v>1</v>
      </c>
      <c r="C4003" t="s">
        <v>75</v>
      </c>
      <c r="D4003" t="s">
        <v>97</v>
      </c>
      <c r="E4003" t="s">
        <v>145</v>
      </c>
      <c r="F4003" t="s">
        <v>11581</v>
      </c>
      <c r="G4003" t="s">
        <v>206</v>
      </c>
      <c r="H4003" t="s">
        <v>61</v>
      </c>
      <c r="I4003" t="s">
        <v>129</v>
      </c>
      <c r="J4003" t="s">
        <v>130</v>
      </c>
      <c r="K4003" t="s">
        <v>131</v>
      </c>
      <c r="L4003" t="s">
        <v>11582</v>
      </c>
      <c r="M4003" t="s">
        <v>11583</v>
      </c>
      <c r="N4003">
        <v>6.0609999999999999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6.06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3007957</v>
      </c>
      <c r="B4004">
        <v>1</v>
      </c>
      <c r="C4004" t="s">
        <v>75</v>
      </c>
      <c r="D4004" t="s">
        <v>89</v>
      </c>
      <c r="E4004" t="s">
        <v>140</v>
      </c>
      <c r="F4004" t="s">
        <v>11584</v>
      </c>
      <c r="G4004" t="s">
        <v>142</v>
      </c>
      <c r="H4004" t="s">
        <v>61</v>
      </c>
      <c r="I4004" t="s">
        <v>129</v>
      </c>
      <c r="J4004" t="s">
        <v>130</v>
      </c>
      <c r="K4004" t="s">
        <v>131</v>
      </c>
      <c r="L4004" t="s">
        <v>11585</v>
      </c>
      <c r="M4004" t="s">
        <v>11586</v>
      </c>
      <c r="N4004">
        <v>0.876</v>
      </c>
      <c r="O4004">
        <v>0</v>
      </c>
      <c r="P4004">
        <v>183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160.30000000000001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3015810</v>
      </c>
      <c r="B4005">
        <v>1</v>
      </c>
      <c r="C4005" t="s">
        <v>75</v>
      </c>
      <c r="D4005" t="s">
        <v>103</v>
      </c>
      <c r="E4005" t="s">
        <v>145</v>
      </c>
      <c r="F4005" t="s">
        <v>11587</v>
      </c>
      <c r="G4005" t="s">
        <v>147</v>
      </c>
      <c r="H4005" t="s">
        <v>61</v>
      </c>
      <c r="I4005" t="s">
        <v>129</v>
      </c>
      <c r="J4005" t="s">
        <v>130</v>
      </c>
      <c r="K4005" t="s">
        <v>131</v>
      </c>
      <c r="L4005" t="s">
        <v>11588</v>
      </c>
      <c r="M4005" t="s">
        <v>11589</v>
      </c>
      <c r="N4005">
        <v>3.286</v>
      </c>
      <c r="O4005">
        <v>0</v>
      </c>
      <c r="P4005">
        <v>2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6.57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3019704</v>
      </c>
      <c r="B4006">
        <v>1</v>
      </c>
      <c r="C4006" t="s">
        <v>75</v>
      </c>
      <c r="D4006" t="s">
        <v>77</v>
      </c>
      <c r="E4006" t="s">
        <v>145</v>
      </c>
      <c r="F4006" t="s">
        <v>11590</v>
      </c>
      <c r="G4006" t="s">
        <v>206</v>
      </c>
      <c r="H4006" t="s">
        <v>61</v>
      </c>
      <c r="I4006" t="s">
        <v>129</v>
      </c>
      <c r="J4006" t="s">
        <v>130</v>
      </c>
      <c r="K4006" t="s">
        <v>131</v>
      </c>
      <c r="L4006" t="s">
        <v>11591</v>
      </c>
      <c r="M4006" t="s">
        <v>11592</v>
      </c>
      <c r="N4006">
        <v>3.609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3.61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3015834</v>
      </c>
      <c r="B4007">
        <v>1</v>
      </c>
      <c r="C4007" t="s">
        <v>75</v>
      </c>
      <c r="D4007" t="s">
        <v>104</v>
      </c>
      <c r="E4007" t="s">
        <v>140</v>
      </c>
      <c r="F4007" t="s">
        <v>11593</v>
      </c>
      <c r="G4007" t="s">
        <v>161</v>
      </c>
      <c r="H4007" t="s">
        <v>61</v>
      </c>
      <c r="I4007" t="s">
        <v>129</v>
      </c>
      <c r="J4007" t="s">
        <v>130</v>
      </c>
      <c r="K4007" t="s">
        <v>131</v>
      </c>
      <c r="L4007" t="s">
        <v>11594</v>
      </c>
      <c r="M4007" t="s">
        <v>11595</v>
      </c>
      <c r="N4007">
        <v>0.92700000000000005</v>
      </c>
      <c r="O4007">
        <v>0</v>
      </c>
      <c r="P4007">
        <v>22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20.39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3019951</v>
      </c>
      <c r="B4008">
        <v>1</v>
      </c>
      <c r="C4008" t="s">
        <v>75</v>
      </c>
      <c r="D4008" t="s">
        <v>103</v>
      </c>
      <c r="E4008" t="s">
        <v>153</v>
      </c>
      <c r="F4008" t="s">
        <v>11596</v>
      </c>
      <c r="G4008" t="s">
        <v>128</v>
      </c>
      <c r="H4008" t="s">
        <v>58</v>
      </c>
      <c r="I4008" t="s">
        <v>129</v>
      </c>
      <c r="J4008" t="s">
        <v>130</v>
      </c>
      <c r="K4008" t="s">
        <v>131</v>
      </c>
      <c r="L4008" t="s">
        <v>11597</v>
      </c>
      <c r="M4008" t="s">
        <v>11598</v>
      </c>
      <c r="N4008">
        <v>0.55900000000000005</v>
      </c>
      <c r="O4008">
        <v>0</v>
      </c>
      <c r="P4008">
        <v>1746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975.82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3018248</v>
      </c>
      <c r="B4009">
        <v>1</v>
      </c>
      <c r="C4009" t="s">
        <v>75</v>
      </c>
      <c r="D4009" t="s">
        <v>96</v>
      </c>
      <c r="E4009" t="s">
        <v>164</v>
      </c>
      <c r="F4009" t="s">
        <v>11599</v>
      </c>
      <c r="G4009" t="s">
        <v>185</v>
      </c>
      <c r="H4009" t="s">
        <v>61</v>
      </c>
      <c r="I4009" t="s">
        <v>129</v>
      </c>
      <c r="J4009" t="s">
        <v>130</v>
      </c>
      <c r="K4009" t="s">
        <v>131</v>
      </c>
      <c r="L4009" t="s">
        <v>11600</v>
      </c>
      <c r="M4009" t="s">
        <v>11601</v>
      </c>
      <c r="N4009">
        <v>1.556</v>
      </c>
      <c r="O4009">
        <v>0</v>
      </c>
      <c r="P4009">
        <v>56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87.12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3010153</v>
      </c>
      <c r="B4010">
        <v>1</v>
      </c>
      <c r="C4010" t="s">
        <v>106</v>
      </c>
      <c r="D4010" t="s">
        <v>114</v>
      </c>
      <c r="E4010" t="s">
        <v>153</v>
      </c>
      <c r="F4010" t="s">
        <v>11602</v>
      </c>
      <c r="G4010" t="s">
        <v>196</v>
      </c>
      <c r="H4010" t="s">
        <v>58</v>
      </c>
      <c r="I4010" t="s">
        <v>129</v>
      </c>
      <c r="J4010" t="s">
        <v>130</v>
      </c>
      <c r="K4010" t="s">
        <v>131</v>
      </c>
      <c r="L4010" t="s">
        <v>11603</v>
      </c>
      <c r="M4010" t="s">
        <v>11604</v>
      </c>
      <c r="N4010">
        <v>1.8660000000000001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32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59.71</v>
      </c>
    </row>
    <row r="4011" spans="1:26" x14ac:dyDescent="0.3">
      <c r="A4011">
        <v>3017431</v>
      </c>
      <c r="B4011">
        <v>1</v>
      </c>
      <c r="C4011" t="s">
        <v>106</v>
      </c>
      <c r="D4011" t="s">
        <v>107</v>
      </c>
      <c r="E4011" t="s">
        <v>140</v>
      </c>
      <c r="F4011" t="s">
        <v>11605</v>
      </c>
      <c r="G4011" t="s">
        <v>142</v>
      </c>
      <c r="H4011" t="s">
        <v>61</v>
      </c>
      <c r="I4011" t="s">
        <v>129</v>
      </c>
      <c r="J4011" t="s">
        <v>130</v>
      </c>
      <c r="K4011" t="s">
        <v>131</v>
      </c>
      <c r="L4011" t="s">
        <v>11606</v>
      </c>
      <c r="M4011" t="s">
        <v>11607</v>
      </c>
      <c r="N4011">
        <v>0.4</v>
      </c>
      <c r="O4011">
        <v>0</v>
      </c>
      <c r="P4011">
        <v>134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53.59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3018274</v>
      </c>
      <c r="B4012">
        <v>1</v>
      </c>
      <c r="C4012" t="s">
        <v>75</v>
      </c>
      <c r="D4012" t="s">
        <v>96</v>
      </c>
      <c r="E4012" t="s">
        <v>145</v>
      </c>
      <c r="F4012" t="s">
        <v>11608</v>
      </c>
      <c r="G4012" t="s">
        <v>147</v>
      </c>
      <c r="H4012" t="s">
        <v>61</v>
      </c>
      <c r="I4012" t="s">
        <v>129</v>
      </c>
      <c r="J4012" t="s">
        <v>130</v>
      </c>
      <c r="K4012" t="s">
        <v>131</v>
      </c>
      <c r="L4012" t="s">
        <v>11609</v>
      </c>
      <c r="M4012" t="s">
        <v>11610</v>
      </c>
      <c r="N4012">
        <v>1.534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1.53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3020573</v>
      </c>
      <c r="B4013">
        <v>1</v>
      </c>
      <c r="C4013" t="s">
        <v>75</v>
      </c>
      <c r="D4013" t="s">
        <v>89</v>
      </c>
      <c r="E4013" t="s">
        <v>169</v>
      </c>
      <c r="F4013" t="s">
        <v>11611</v>
      </c>
      <c r="G4013" t="s">
        <v>161</v>
      </c>
      <c r="H4013" t="s">
        <v>61</v>
      </c>
      <c r="I4013" t="s">
        <v>129</v>
      </c>
      <c r="J4013" t="s">
        <v>130</v>
      </c>
      <c r="K4013" t="s">
        <v>131</v>
      </c>
      <c r="L4013" t="s">
        <v>11612</v>
      </c>
      <c r="M4013" t="s">
        <v>11613</v>
      </c>
      <c r="N4013">
        <v>0.54100000000000004</v>
      </c>
      <c r="O4013">
        <v>0</v>
      </c>
      <c r="P4013">
        <v>984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531.91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3018292</v>
      </c>
      <c r="B4014">
        <v>1</v>
      </c>
      <c r="C4014" t="s">
        <v>75</v>
      </c>
      <c r="D4014" t="s">
        <v>102</v>
      </c>
      <c r="E4014" t="s">
        <v>153</v>
      </c>
      <c r="F4014" t="s">
        <v>11614</v>
      </c>
      <c r="G4014" t="s">
        <v>128</v>
      </c>
      <c r="H4014" t="s">
        <v>58</v>
      </c>
      <c r="I4014" t="s">
        <v>129</v>
      </c>
      <c r="J4014" t="s">
        <v>130</v>
      </c>
      <c r="K4014" t="s">
        <v>131</v>
      </c>
      <c r="L4014" t="s">
        <v>11615</v>
      </c>
      <c r="M4014" t="s">
        <v>11616</v>
      </c>
      <c r="N4014">
        <v>1.82</v>
      </c>
      <c r="O4014">
        <v>4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7.28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3018625</v>
      </c>
      <c r="B4015">
        <v>1</v>
      </c>
      <c r="C4015" t="s">
        <v>106</v>
      </c>
      <c r="D4015" t="s">
        <v>112</v>
      </c>
      <c r="E4015" t="s">
        <v>126</v>
      </c>
      <c r="F4015" t="s">
        <v>11617</v>
      </c>
      <c r="G4015" t="s">
        <v>128</v>
      </c>
      <c r="H4015" t="s">
        <v>58</v>
      </c>
      <c r="I4015" t="s">
        <v>129</v>
      </c>
      <c r="J4015" t="s">
        <v>130</v>
      </c>
      <c r="K4015" t="s">
        <v>131</v>
      </c>
      <c r="L4015" t="s">
        <v>11618</v>
      </c>
      <c r="M4015" t="s">
        <v>11619</v>
      </c>
      <c r="N4015">
        <v>0.51700000000000002</v>
      </c>
      <c r="O4015">
        <v>0</v>
      </c>
      <c r="P4015">
        <v>0</v>
      </c>
      <c r="Q4015">
        <v>6</v>
      </c>
      <c r="R4015">
        <v>1789</v>
      </c>
      <c r="S4015">
        <v>0</v>
      </c>
      <c r="T4015">
        <v>0</v>
      </c>
      <c r="U4015">
        <v>0</v>
      </c>
      <c r="V4015">
        <v>0</v>
      </c>
      <c r="W4015">
        <v>3.1</v>
      </c>
      <c r="X4015">
        <v>925.31</v>
      </c>
      <c r="Y4015">
        <v>0</v>
      </c>
      <c r="Z4015">
        <v>0</v>
      </c>
    </row>
    <row r="4016" spans="1:26" x14ac:dyDescent="0.3">
      <c r="A4016">
        <v>3007508</v>
      </c>
      <c r="B4016">
        <v>1</v>
      </c>
      <c r="C4016" t="s">
        <v>75</v>
      </c>
      <c r="D4016" t="s">
        <v>82</v>
      </c>
      <c r="E4016" t="s">
        <v>153</v>
      </c>
      <c r="F4016" t="s">
        <v>6471</v>
      </c>
      <c r="G4016" t="s">
        <v>128</v>
      </c>
      <c r="H4016" t="s">
        <v>58</v>
      </c>
      <c r="I4016" t="s">
        <v>129</v>
      </c>
      <c r="J4016" t="s">
        <v>130</v>
      </c>
      <c r="K4016" t="s">
        <v>131</v>
      </c>
      <c r="L4016" t="s">
        <v>11620</v>
      </c>
      <c r="M4016" t="s">
        <v>11621</v>
      </c>
      <c r="N4016">
        <v>2.0049999999999999</v>
      </c>
      <c r="O4016">
        <v>17</v>
      </c>
      <c r="P4016">
        <v>669</v>
      </c>
      <c r="Q4016">
        <v>0</v>
      </c>
      <c r="R4016">
        <v>0</v>
      </c>
      <c r="S4016">
        <v>0</v>
      </c>
      <c r="T4016">
        <v>0</v>
      </c>
      <c r="U4016">
        <v>34.08</v>
      </c>
      <c r="V4016">
        <v>1341.02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3016017</v>
      </c>
      <c r="B4017">
        <v>1</v>
      </c>
      <c r="C4017" t="s">
        <v>75</v>
      </c>
      <c r="D4017" t="s">
        <v>89</v>
      </c>
      <c r="E4017" t="s">
        <v>140</v>
      </c>
      <c r="F4017" t="s">
        <v>11622</v>
      </c>
      <c r="G4017" t="s">
        <v>4892</v>
      </c>
      <c r="H4017" t="s">
        <v>61</v>
      </c>
      <c r="I4017" t="s">
        <v>129</v>
      </c>
      <c r="J4017" t="s">
        <v>130</v>
      </c>
      <c r="K4017" t="s">
        <v>131</v>
      </c>
      <c r="L4017" t="s">
        <v>11623</v>
      </c>
      <c r="M4017" t="s">
        <v>11624</v>
      </c>
      <c r="N4017">
        <v>1.5269999999999999</v>
      </c>
      <c r="O4017">
        <v>0</v>
      </c>
      <c r="P4017">
        <v>17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25.96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3018604</v>
      </c>
      <c r="B4018">
        <v>1</v>
      </c>
      <c r="C4018" t="s">
        <v>106</v>
      </c>
      <c r="D4018" t="s">
        <v>111</v>
      </c>
      <c r="E4018" t="s">
        <v>169</v>
      </c>
      <c r="F4018" t="s">
        <v>11625</v>
      </c>
      <c r="G4018" t="s">
        <v>171</v>
      </c>
      <c r="H4018" t="s">
        <v>61</v>
      </c>
      <c r="I4018" t="s">
        <v>129</v>
      </c>
      <c r="J4018" t="s">
        <v>130</v>
      </c>
      <c r="K4018" t="s">
        <v>131</v>
      </c>
      <c r="L4018" t="s">
        <v>11626</v>
      </c>
      <c r="M4018" t="s">
        <v>11627</v>
      </c>
      <c r="N4018">
        <v>1.403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13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18.239999999999998</v>
      </c>
    </row>
    <row r="4019" spans="1:26" x14ac:dyDescent="0.3">
      <c r="A4019">
        <v>3016628</v>
      </c>
      <c r="B4019">
        <v>1</v>
      </c>
      <c r="C4019" t="s">
        <v>75</v>
      </c>
      <c r="D4019" t="s">
        <v>82</v>
      </c>
      <c r="E4019" t="s">
        <v>126</v>
      </c>
      <c r="F4019" t="s">
        <v>11628</v>
      </c>
      <c r="G4019" t="s">
        <v>128</v>
      </c>
      <c r="H4019" t="s">
        <v>58</v>
      </c>
      <c r="I4019" t="s">
        <v>129</v>
      </c>
      <c r="J4019" t="s">
        <v>130</v>
      </c>
      <c r="K4019" t="s">
        <v>131</v>
      </c>
      <c r="L4019" t="s">
        <v>11629</v>
      </c>
      <c r="M4019" t="s">
        <v>11630</v>
      </c>
      <c r="N4019">
        <v>2.6419999999999999</v>
      </c>
      <c r="O4019">
        <v>54</v>
      </c>
      <c r="P4019">
        <v>2381</v>
      </c>
      <c r="Q4019">
        <v>0</v>
      </c>
      <c r="R4019">
        <v>0</v>
      </c>
      <c r="S4019">
        <v>0</v>
      </c>
      <c r="T4019">
        <v>0</v>
      </c>
      <c r="U4019">
        <v>142.65</v>
      </c>
      <c r="V4019">
        <v>6289.81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3016926</v>
      </c>
      <c r="B4020">
        <v>1</v>
      </c>
      <c r="C4020" t="s">
        <v>75</v>
      </c>
      <c r="D4020" t="s">
        <v>79</v>
      </c>
      <c r="E4020" t="s">
        <v>221</v>
      </c>
      <c r="F4020" t="s">
        <v>11631</v>
      </c>
      <c r="G4020" t="s">
        <v>136</v>
      </c>
      <c r="H4020" t="s">
        <v>58</v>
      </c>
      <c r="I4020" t="s">
        <v>129</v>
      </c>
      <c r="J4020" t="s">
        <v>130</v>
      </c>
      <c r="K4020" t="s">
        <v>137</v>
      </c>
      <c r="L4020" t="s">
        <v>11632</v>
      </c>
      <c r="M4020" t="s">
        <v>11633</v>
      </c>
      <c r="N4020">
        <v>4.4409999999999998</v>
      </c>
      <c r="O4020">
        <v>0</v>
      </c>
      <c r="P4020">
        <v>895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3975.04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3016467</v>
      </c>
      <c r="B4021">
        <v>1</v>
      </c>
      <c r="C4021" t="s">
        <v>75</v>
      </c>
      <c r="D4021" t="s">
        <v>97</v>
      </c>
      <c r="E4021" t="s">
        <v>145</v>
      </c>
      <c r="F4021" t="s">
        <v>11634</v>
      </c>
      <c r="G4021" t="s">
        <v>206</v>
      </c>
      <c r="H4021" t="s">
        <v>61</v>
      </c>
      <c r="I4021" t="s">
        <v>129</v>
      </c>
      <c r="J4021" t="s">
        <v>130</v>
      </c>
      <c r="K4021" t="s">
        <v>131</v>
      </c>
      <c r="L4021" t="s">
        <v>11635</v>
      </c>
      <c r="M4021" t="s">
        <v>11636</v>
      </c>
      <c r="N4021">
        <v>7.7539999999999996</v>
      </c>
      <c r="O4021">
        <v>0</v>
      </c>
      <c r="P4021">
        <v>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7.75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3014796</v>
      </c>
      <c r="B4022">
        <v>1</v>
      </c>
      <c r="C4022" t="s">
        <v>75</v>
      </c>
      <c r="D4022" t="s">
        <v>95</v>
      </c>
      <c r="E4022" t="s">
        <v>140</v>
      </c>
      <c r="F4022" t="s">
        <v>11637</v>
      </c>
      <c r="G4022" t="s">
        <v>161</v>
      </c>
      <c r="H4022" t="s">
        <v>61</v>
      </c>
      <c r="I4022" t="s">
        <v>129</v>
      </c>
      <c r="J4022" t="s">
        <v>130</v>
      </c>
      <c r="K4022" t="s">
        <v>131</v>
      </c>
      <c r="L4022" t="s">
        <v>11638</v>
      </c>
      <c r="M4022" t="s">
        <v>11639</v>
      </c>
      <c r="N4022">
        <v>1.6990000000000001</v>
      </c>
      <c r="O4022">
        <v>0</v>
      </c>
      <c r="P4022">
        <v>69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117.24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3009234</v>
      </c>
      <c r="B4023">
        <v>1</v>
      </c>
      <c r="C4023" t="s">
        <v>75</v>
      </c>
      <c r="D4023" t="s">
        <v>85</v>
      </c>
      <c r="E4023" t="s">
        <v>145</v>
      </c>
      <c r="F4023" t="s">
        <v>11640</v>
      </c>
      <c r="G4023" t="s">
        <v>206</v>
      </c>
      <c r="H4023" t="s">
        <v>61</v>
      </c>
      <c r="I4023" t="s">
        <v>129</v>
      </c>
      <c r="J4023" t="s">
        <v>130</v>
      </c>
      <c r="K4023" t="s">
        <v>131</v>
      </c>
      <c r="L4023" t="s">
        <v>11641</v>
      </c>
      <c r="M4023" t="s">
        <v>11642</v>
      </c>
      <c r="N4023">
        <v>3.3860000000000001</v>
      </c>
      <c r="O4023">
        <v>0</v>
      </c>
      <c r="P4023">
        <v>0</v>
      </c>
      <c r="Q4023">
        <v>0</v>
      </c>
      <c r="R4023">
        <v>2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6.77</v>
      </c>
      <c r="Y4023">
        <v>0</v>
      </c>
      <c r="Z4023">
        <v>0</v>
      </c>
    </row>
    <row r="4024" spans="1:26" x14ac:dyDescent="0.3">
      <c r="A4024">
        <v>3012686</v>
      </c>
      <c r="B4024">
        <v>1</v>
      </c>
      <c r="C4024" t="s">
        <v>106</v>
      </c>
      <c r="D4024" t="s">
        <v>111</v>
      </c>
      <c r="E4024" t="s">
        <v>126</v>
      </c>
      <c r="F4024" t="s">
        <v>3140</v>
      </c>
      <c r="G4024" t="s">
        <v>136</v>
      </c>
      <c r="H4024" t="s">
        <v>58</v>
      </c>
      <c r="I4024" t="s">
        <v>129</v>
      </c>
      <c r="J4024" t="s">
        <v>130</v>
      </c>
      <c r="K4024" t="s">
        <v>137</v>
      </c>
      <c r="L4024" t="s">
        <v>11643</v>
      </c>
      <c r="M4024" t="s">
        <v>11644</v>
      </c>
      <c r="N4024">
        <v>4.8179999999999996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374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1801.85</v>
      </c>
    </row>
    <row r="4025" spans="1:26" x14ac:dyDescent="0.3">
      <c r="A4025">
        <v>3015796</v>
      </c>
      <c r="B4025">
        <v>1</v>
      </c>
      <c r="C4025" t="s">
        <v>75</v>
      </c>
      <c r="D4025" t="s">
        <v>99</v>
      </c>
      <c r="E4025" t="s">
        <v>134</v>
      </c>
      <c r="F4025" t="s">
        <v>8443</v>
      </c>
      <c r="G4025" t="s">
        <v>128</v>
      </c>
      <c r="H4025" t="s">
        <v>58</v>
      </c>
      <c r="I4025" t="s">
        <v>129</v>
      </c>
      <c r="J4025" t="s">
        <v>130</v>
      </c>
      <c r="K4025" t="s">
        <v>131</v>
      </c>
      <c r="L4025" t="s">
        <v>11645</v>
      </c>
      <c r="M4025" t="s">
        <v>11646</v>
      </c>
      <c r="N4025">
        <v>0.57599999999999996</v>
      </c>
      <c r="O4025">
        <v>24</v>
      </c>
      <c r="P4025">
        <v>73</v>
      </c>
      <c r="Q4025">
        <v>0</v>
      </c>
      <c r="R4025">
        <v>0</v>
      </c>
      <c r="S4025">
        <v>0</v>
      </c>
      <c r="T4025">
        <v>0</v>
      </c>
      <c r="U4025">
        <v>13.82</v>
      </c>
      <c r="V4025">
        <v>42.04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3016788</v>
      </c>
      <c r="B4026">
        <v>1</v>
      </c>
      <c r="C4026" t="s">
        <v>75</v>
      </c>
      <c r="D4026" t="s">
        <v>104</v>
      </c>
      <c r="E4026" t="s">
        <v>221</v>
      </c>
      <c r="F4026" t="s">
        <v>11647</v>
      </c>
      <c r="G4026" t="s">
        <v>128</v>
      </c>
      <c r="H4026" t="s">
        <v>58</v>
      </c>
      <c r="I4026" t="s">
        <v>129</v>
      </c>
      <c r="J4026" t="s">
        <v>130</v>
      </c>
      <c r="K4026" t="s">
        <v>131</v>
      </c>
      <c r="L4026" t="s">
        <v>11648</v>
      </c>
      <c r="M4026" t="s">
        <v>11649</v>
      </c>
      <c r="N4026">
        <v>0.42799999999999999</v>
      </c>
      <c r="O4026">
        <v>3</v>
      </c>
      <c r="P4026">
        <v>401</v>
      </c>
      <c r="Q4026">
        <v>0</v>
      </c>
      <c r="R4026">
        <v>0</v>
      </c>
      <c r="S4026">
        <v>0</v>
      </c>
      <c r="T4026">
        <v>0</v>
      </c>
      <c r="U4026">
        <v>1.28</v>
      </c>
      <c r="V4026">
        <v>171.54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3011167</v>
      </c>
      <c r="B4027">
        <v>1</v>
      </c>
      <c r="C4027" t="s">
        <v>75</v>
      </c>
      <c r="D4027" t="s">
        <v>82</v>
      </c>
      <c r="E4027" t="s">
        <v>145</v>
      </c>
      <c r="F4027" t="s">
        <v>11650</v>
      </c>
      <c r="G4027" t="s">
        <v>256</v>
      </c>
      <c r="H4027" t="s">
        <v>61</v>
      </c>
      <c r="I4027" t="s">
        <v>129</v>
      </c>
      <c r="J4027" t="s">
        <v>130</v>
      </c>
      <c r="K4027" t="s">
        <v>131</v>
      </c>
      <c r="L4027" t="s">
        <v>11651</v>
      </c>
      <c r="M4027" t="s">
        <v>11652</v>
      </c>
      <c r="N4027">
        <v>1.645</v>
      </c>
      <c r="O4027">
        <v>0</v>
      </c>
      <c r="P4027">
        <v>21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34.549999999999997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3020472</v>
      </c>
      <c r="B4028">
        <v>1</v>
      </c>
      <c r="C4028" t="s">
        <v>106</v>
      </c>
      <c r="D4028" t="s">
        <v>116</v>
      </c>
      <c r="E4028" t="s">
        <v>140</v>
      </c>
      <c r="F4028" t="s">
        <v>11653</v>
      </c>
      <c r="G4028" t="s">
        <v>161</v>
      </c>
      <c r="H4028" t="s">
        <v>61</v>
      </c>
      <c r="I4028" t="s">
        <v>129</v>
      </c>
      <c r="J4028" t="s">
        <v>130</v>
      </c>
      <c r="K4028" t="s">
        <v>131</v>
      </c>
      <c r="L4028" t="s">
        <v>11654</v>
      </c>
      <c r="M4028" t="s">
        <v>11655</v>
      </c>
      <c r="N4028">
        <v>0.78100000000000003</v>
      </c>
      <c r="O4028">
        <v>0</v>
      </c>
      <c r="P4028">
        <v>0</v>
      </c>
      <c r="Q4028">
        <v>0</v>
      </c>
      <c r="R4028">
        <v>53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41.37</v>
      </c>
      <c r="Y4028">
        <v>0</v>
      </c>
      <c r="Z4028">
        <v>0</v>
      </c>
    </row>
    <row r="4029" spans="1:26" x14ac:dyDescent="0.3">
      <c r="A4029">
        <v>3018272</v>
      </c>
      <c r="B4029">
        <v>1</v>
      </c>
      <c r="C4029" t="s">
        <v>75</v>
      </c>
      <c r="D4029" t="s">
        <v>87</v>
      </c>
      <c r="E4029" t="s">
        <v>145</v>
      </c>
      <c r="F4029" t="s">
        <v>11656</v>
      </c>
      <c r="G4029" t="s">
        <v>206</v>
      </c>
      <c r="H4029" t="s">
        <v>61</v>
      </c>
      <c r="I4029" t="s">
        <v>129</v>
      </c>
      <c r="J4029" t="s">
        <v>130</v>
      </c>
      <c r="K4029" t="s">
        <v>131</v>
      </c>
      <c r="L4029" t="s">
        <v>11657</v>
      </c>
      <c r="M4029" t="s">
        <v>11658</v>
      </c>
      <c r="N4029">
        <v>0.81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0.81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3020553</v>
      </c>
      <c r="B4030">
        <v>1</v>
      </c>
      <c r="C4030" t="s">
        <v>106</v>
      </c>
      <c r="D4030" t="s">
        <v>122</v>
      </c>
      <c r="E4030" t="s">
        <v>126</v>
      </c>
      <c r="F4030" t="s">
        <v>5344</v>
      </c>
      <c r="G4030" t="s">
        <v>161</v>
      </c>
      <c r="H4030" t="s">
        <v>58</v>
      </c>
      <c r="I4030" t="s">
        <v>129</v>
      </c>
      <c r="J4030" t="s">
        <v>130</v>
      </c>
      <c r="K4030" t="s">
        <v>131</v>
      </c>
      <c r="L4030" t="s">
        <v>11659</v>
      </c>
      <c r="M4030" t="s">
        <v>11660</v>
      </c>
      <c r="N4030">
        <v>0.54</v>
      </c>
      <c r="O4030">
        <v>52</v>
      </c>
      <c r="P4030">
        <v>1424</v>
      </c>
      <c r="Q4030">
        <v>0</v>
      </c>
      <c r="R4030">
        <v>0</v>
      </c>
      <c r="S4030">
        <v>0</v>
      </c>
      <c r="T4030">
        <v>0</v>
      </c>
      <c r="U4030">
        <v>28.06</v>
      </c>
      <c r="V4030">
        <v>768.38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3015830</v>
      </c>
      <c r="B4031">
        <v>1</v>
      </c>
      <c r="C4031" t="s">
        <v>75</v>
      </c>
      <c r="D4031" t="s">
        <v>95</v>
      </c>
      <c r="E4031" t="s">
        <v>140</v>
      </c>
      <c r="F4031" t="s">
        <v>11661</v>
      </c>
      <c r="G4031" t="s">
        <v>142</v>
      </c>
      <c r="H4031" t="s">
        <v>61</v>
      </c>
      <c r="I4031" t="s">
        <v>129</v>
      </c>
      <c r="J4031" t="s">
        <v>130</v>
      </c>
      <c r="K4031" t="s">
        <v>131</v>
      </c>
      <c r="L4031" t="s">
        <v>11662</v>
      </c>
      <c r="M4031" t="s">
        <v>11663</v>
      </c>
      <c r="N4031">
        <v>1.581</v>
      </c>
      <c r="O4031">
        <v>0</v>
      </c>
      <c r="P4031">
        <v>160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253.03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3015489</v>
      </c>
      <c r="B4032">
        <v>1</v>
      </c>
      <c r="C4032" t="s">
        <v>75</v>
      </c>
      <c r="D4032" t="s">
        <v>103</v>
      </c>
      <c r="E4032" t="s">
        <v>145</v>
      </c>
      <c r="F4032" t="s">
        <v>11664</v>
      </c>
      <c r="G4032" t="s">
        <v>206</v>
      </c>
      <c r="H4032" t="s">
        <v>61</v>
      </c>
      <c r="I4032" t="s">
        <v>129</v>
      </c>
      <c r="J4032" t="s">
        <v>130</v>
      </c>
      <c r="K4032" t="s">
        <v>131</v>
      </c>
      <c r="L4032" t="s">
        <v>11665</v>
      </c>
      <c r="M4032" t="s">
        <v>11666</v>
      </c>
      <c r="N4032">
        <v>3.4740000000000002</v>
      </c>
      <c r="O4032">
        <v>0</v>
      </c>
      <c r="P4032">
        <v>2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6.95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3015057</v>
      </c>
      <c r="B4033">
        <v>1</v>
      </c>
      <c r="C4033" t="s">
        <v>106</v>
      </c>
      <c r="D4033" t="s">
        <v>112</v>
      </c>
      <c r="E4033" t="s">
        <v>221</v>
      </c>
      <c r="F4033" t="s">
        <v>11667</v>
      </c>
      <c r="G4033" t="s">
        <v>136</v>
      </c>
      <c r="H4033" t="s">
        <v>58</v>
      </c>
      <c r="I4033" t="s">
        <v>129</v>
      </c>
      <c r="J4033" t="s">
        <v>130</v>
      </c>
      <c r="K4033" t="s">
        <v>137</v>
      </c>
      <c r="L4033" t="s">
        <v>11668</v>
      </c>
      <c r="M4033" t="s">
        <v>11669</v>
      </c>
      <c r="N4033">
        <v>5.3559999999999999</v>
      </c>
      <c r="O4033">
        <v>0</v>
      </c>
      <c r="P4033">
        <v>0</v>
      </c>
      <c r="Q4033">
        <v>182</v>
      </c>
      <c r="R4033">
        <v>2891</v>
      </c>
      <c r="S4033">
        <v>2</v>
      </c>
      <c r="T4033">
        <v>862</v>
      </c>
      <c r="U4033">
        <v>0</v>
      </c>
      <c r="V4033">
        <v>0</v>
      </c>
      <c r="W4033">
        <v>974.86</v>
      </c>
      <c r="X4033">
        <v>15485.32</v>
      </c>
      <c r="Y4033">
        <v>10.71</v>
      </c>
      <c r="Z4033">
        <v>4617.21</v>
      </c>
    </row>
    <row r="4034" spans="1:26" x14ac:dyDescent="0.3">
      <c r="A4034">
        <v>3016996</v>
      </c>
      <c r="B4034">
        <v>1</v>
      </c>
      <c r="C4034" t="s">
        <v>75</v>
      </c>
      <c r="D4034" t="s">
        <v>94</v>
      </c>
      <c r="E4034" t="s">
        <v>140</v>
      </c>
      <c r="F4034" t="s">
        <v>11670</v>
      </c>
      <c r="G4034" t="s">
        <v>142</v>
      </c>
      <c r="H4034" t="s">
        <v>61</v>
      </c>
      <c r="I4034" t="s">
        <v>129</v>
      </c>
      <c r="J4034" t="s">
        <v>130</v>
      </c>
      <c r="K4034" t="s">
        <v>131</v>
      </c>
      <c r="L4034" t="s">
        <v>11671</v>
      </c>
      <c r="M4034" t="s">
        <v>11672</v>
      </c>
      <c r="N4034">
        <v>3.0649999999999999</v>
      </c>
      <c r="O4034">
        <v>0</v>
      </c>
      <c r="P4034">
        <v>0</v>
      </c>
      <c r="Q4034">
        <v>0</v>
      </c>
      <c r="R4034">
        <v>50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153.25</v>
      </c>
      <c r="Y4034">
        <v>0</v>
      </c>
      <c r="Z4034">
        <v>0</v>
      </c>
    </row>
    <row r="4035" spans="1:26" x14ac:dyDescent="0.3">
      <c r="A4035">
        <v>3015806</v>
      </c>
      <c r="B4035">
        <v>1</v>
      </c>
      <c r="C4035" t="s">
        <v>75</v>
      </c>
      <c r="D4035" t="s">
        <v>85</v>
      </c>
      <c r="E4035" t="s">
        <v>145</v>
      </c>
      <c r="F4035" t="s">
        <v>11673</v>
      </c>
      <c r="G4035" t="s">
        <v>256</v>
      </c>
      <c r="H4035" t="s">
        <v>61</v>
      </c>
      <c r="I4035" t="s">
        <v>129</v>
      </c>
      <c r="J4035" t="s">
        <v>130</v>
      </c>
      <c r="K4035" t="s">
        <v>131</v>
      </c>
      <c r="L4035" t="s">
        <v>11674</v>
      </c>
      <c r="M4035" t="s">
        <v>11675</v>
      </c>
      <c r="N4035">
        <v>3.5649999999999999</v>
      </c>
      <c r="O4035">
        <v>0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3.56</v>
      </c>
      <c r="Y4035">
        <v>0</v>
      </c>
      <c r="Z4035">
        <v>0</v>
      </c>
    </row>
    <row r="4036" spans="1:26" x14ac:dyDescent="0.3">
      <c r="A4036">
        <v>3015795</v>
      </c>
      <c r="B4036">
        <v>1</v>
      </c>
      <c r="C4036" t="s">
        <v>75</v>
      </c>
      <c r="D4036" t="s">
        <v>82</v>
      </c>
      <c r="E4036" t="s">
        <v>140</v>
      </c>
      <c r="F4036" t="s">
        <v>11676</v>
      </c>
      <c r="G4036" t="s">
        <v>142</v>
      </c>
      <c r="H4036" t="s">
        <v>61</v>
      </c>
      <c r="I4036" t="s">
        <v>129</v>
      </c>
      <c r="J4036" t="s">
        <v>130</v>
      </c>
      <c r="K4036" t="s">
        <v>131</v>
      </c>
      <c r="L4036" t="s">
        <v>11677</v>
      </c>
      <c r="M4036" t="s">
        <v>11678</v>
      </c>
      <c r="N4036">
        <v>4.6849999999999996</v>
      </c>
      <c r="O4036">
        <v>0</v>
      </c>
      <c r="P4036">
        <v>112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524.77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3020589</v>
      </c>
      <c r="B4037">
        <v>1</v>
      </c>
      <c r="C4037" t="s">
        <v>75</v>
      </c>
      <c r="D4037" t="s">
        <v>77</v>
      </c>
      <c r="E4037" t="s">
        <v>169</v>
      </c>
      <c r="F4037" t="s">
        <v>11679</v>
      </c>
      <c r="G4037" t="s">
        <v>161</v>
      </c>
      <c r="H4037" t="s">
        <v>61</v>
      </c>
      <c r="I4037" t="s">
        <v>129</v>
      </c>
      <c r="J4037" t="s">
        <v>130</v>
      </c>
      <c r="K4037" t="s">
        <v>131</v>
      </c>
      <c r="L4037" t="s">
        <v>11680</v>
      </c>
      <c r="M4037" t="s">
        <v>11681</v>
      </c>
      <c r="N4037">
        <v>0.56000000000000005</v>
      </c>
      <c r="O4037">
        <v>0</v>
      </c>
      <c r="P4037">
        <v>44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24.64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3017810</v>
      </c>
      <c r="B4038">
        <v>1</v>
      </c>
      <c r="C4038" t="s">
        <v>75</v>
      </c>
      <c r="D4038" t="s">
        <v>103</v>
      </c>
      <c r="E4038" t="s">
        <v>164</v>
      </c>
      <c r="F4038" t="s">
        <v>11682</v>
      </c>
      <c r="G4038" t="s">
        <v>185</v>
      </c>
      <c r="H4038" t="s">
        <v>61</v>
      </c>
      <c r="I4038" t="s">
        <v>129</v>
      </c>
      <c r="J4038" t="s">
        <v>130</v>
      </c>
      <c r="K4038" t="s">
        <v>131</v>
      </c>
      <c r="L4038" t="s">
        <v>11683</v>
      </c>
      <c r="M4038" t="s">
        <v>11684</v>
      </c>
      <c r="N4038">
        <v>1.913</v>
      </c>
      <c r="O4038">
        <v>0</v>
      </c>
      <c r="P4038">
        <v>12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22.95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3016559</v>
      </c>
      <c r="B4039">
        <v>1</v>
      </c>
      <c r="C4039" t="s">
        <v>106</v>
      </c>
      <c r="D4039" t="s">
        <v>120</v>
      </c>
      <c r="E4039" t="s">
        <v>145</v>
      </c>
      <c r="F4039" t="s">
        <v>11685</v>
      </c>
      <c r="G4039" t="s">
        <v>206</v>
      </c>
      <c r="H4039" t="s">
        <v>61</v>
      </c>
      <c r="I4039" t="s">
        <v>129</v>
      </c>
      <c r="J4039" t="s">
        <v>130</v>
      </c>
      <c r="K4039" t="s">
        <v>131</v>
      </c>
      <c r="L4039" t="s">
        <v>11686</v>
      </c>
      <c r="M4039" t="s">
        <v>11687</v>
      </c>
      <c r="N4039">
        <v>8.2669999999999995</v>
      </c>
      <c r="O4039">
        <v>0</v>
      </c>
      <c r="P4039">
        <v>5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41.34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3018287</v>
      </c>
      <c r="B4040">
        <v>1</v>
      </c>
      <c r="C4040" t="s">
        <v>106</v>
      </c>
      <c r="D4040" t="s">
        <v>119</v>
      </c>
      <c r="E4040" t="s">
        <v>140</v>
      </c>
      <c r="F4040" t="s">
        <v>11688</v>
      </c>
      <c r="G4040" t="s">
        <v>142</v>
      </c>
      <c r="H4040" t="s">
        <v>61</v>
      </c>
      <c r="I4040" t="s">
        <v>129</v>
      </c>
      <c r="J4040" t="s">
        <v>130</v>
      </c>
      <c r="K4040" t="s">
        <v>131</v>
      </c>
      <c r="L4040" t="s">
        <v>11689</v>
      </c>
      <c r="M4040" t="s">
        <v>11690</v>
      </c>
      <c r="N4040">
        <v>0.78</v>
      </c>
      <c r="O4040">
        <v>0</v>
      </c>
      <c r="P4040">
        <v>4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3.12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3017412</v>
      </c>
      <c r="B4041">
        <v>1</v>
      </c>
      <c r="C4041" t="s">
        <v>106</v>
      </c>
      <c r="D4041" t="s">
        <v>121</v>
      </c>
      <c r="E4041" t="s">
        <v>169</v>
      </c>
      <c r="F4041" t="s">
        <v>11691</v>
      </c>
      <c r="G4041" t="s">
        <v>161</v>
      </c>
      <c r="H4041" t="s">
        <v>61</v>
      </c>
      <c r="I4041" t="s">
        <v>129</v>
      </c>
      <c r="J4041" t="s">
        <v>130</v>
      </c>
      <c r="K4041" t="s">
        <v>131</v>
      </c>
      <c r="L4041" t="s">
        <v>11692</v>
      </c>
      <c r="M4041" t="s">
        <v>11693</v>
      </c>
      <c r="N4041">
        <v>0.249</v>
      </c>
      <c r="O4041">
        <v>0</v>
      </c>
      <c r="P4041">
        <v>37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9.1999999999999993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3020563</v>
      </c>
      <c r="B4042">
        <v>1</v>
      </c>
      <c r="C4042" t="s">
        <v>75</v>
      </c>
      <c r="D4042" t="s">
        <v>85</v>
      </c>
      <c r="E4042" t="s">
        <v>145</v>
      </c>
      <c r="F4042" t="s">
        <v>11694</v>
      </c>
      <c r="G4042" t="s">
        <v>206</v>
      </c>
      <c r="H4042" t="s">
        <v>61</v>
      </c>
      <c r="I4042" t="s">
        <v>129</v>
      </c>
      <c r="J4042" t="s">
        <v>130</v>
      </c>
      <c r="K4042" t="s">
        <v>131</v>
      </c>
      <c r="L4042" t="s">
        <v>11695</v>
      </c>
      <c r="M4042" t="s">
        <v>11696</v>
      </c>
      <c r="N4042">
        <v>2.0339999999999998</v>
      </c>
      <c r="O4042">
        <v>0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2.0299999999999998</v>
      </c>
      <c r="Y4042">
        <v>0</v>
      </c>
      <c r="Z4042">
        <v>0</v>
      </c>
    </row>
    <row r="4043" spans="1:26" x14ac:dyDescent="0.3">
      <c r="A4043">
        <v>3017452</v>
      </c>
      <c r="B4043">
        <v>1</v>
      </c>
      <c r="C4043" t="s">
        <v>106</v>
      </c>
      <c r="D4043" t="s">
        <v>115</v>
      </c>
      <c r="E4043" t="s">
        <v>153</v>
      </c>
      <c r="F4043" t="s">
        <v>11697</v>
      </c>
      <c r="G4043" t="s">
        <v>128</v>
      </c>
      <c r="H4043" t="s">
        <v>58</v>
      </c>
      <c r="I4043" t="s">
        <v>129</v>
      </c>
      <c r="J4043" t="s">
        <v>130</v>
      </c>
      <c r="K4043" t="s">
        <v>131</v>
      </c>
      <c r="L4043" t="s">
        <v>11698</v>
      </c>
      <c r="M4043" t="s">
        <v>11699</v>
      </c>
      <c r="N4043">
        <v>1.0780000000000001</v>
      </c>
      <c r="O4043">
        <v>1</v>
      </c>
      <c r="P4043">
        <v>301</v>
      </c>
      <c r="Q4043">
        <v>0</v>
      </c>
      <c r="R4043">
        <v>0</v>
      </c>
      <c r="S4043">
        <v>0</v>
      </c>
      <c r="T4043">
        <v>0</v>
      </c>
      <c r="U4043">
        <v>1.08</v>
      </c>
      <c r="V4043">
        <v>324.49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3019194</v>
      </c>
      <c r="B4044">
        <v>1</v>
      </c>
      <c r="C4044" t="s">
        <v>75</v>
      </c>
      <c r="D4044" t="s">
        <v>98</v>
      </c>
      <c r="E4044" t="s">
        <v>145</v>
      </c>
      <c r="F4044" t="s">
        <v>8857</v>
      </c>
      <c r="G4044" t="s">
        <v>206</v>
      </c>
      <c r="H4044" t="s">
        <v>61</v>
      </c>
      <c r="I4044" t="s">
        <v>129</v>
      </c>
      <c r="J4044" t="s">
        <v>130</v>
      </c>
      <c r="K4044" t="s">
        <v>131</v>
      </c>
      <c r="L4044" t="s">
        <v>11700</v>
      </c>
      <c r="M4044" t="s">
        <v>11701</v>
      </c>
      <c r="N4044">
        <v>1.762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1.76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3020225</v>
      </c>
      <c r="B4045">
        <v>1</v>
      </c>
      <c r="C4045" t="s">
        <v>106</v>
      </c>
      <c r="D4045" t="s">
        <v>107</v>
      </c>
      <c r="E4045" t="s">
        <v>153</v>
      </c>
      <c r="F4045" t="s">
        <v>11702</v>
      </c>
      <c r="G4045" t="s">
        <v>746</v>
      </c>
      <c r="H4045" t="s">
        <v>58</v>
      </c>
      <c r="I4045" t="s">
        <v>129</v>
      </c>
      <c r="J4045" t="s">
        <v>130</v>
      </c>
      <c r="K4045" t="s">
        <v>131</v>
      </c>
      <c r="L4045" t="s">
        <v>11703</v>
      </c>
      <c r="M4045" t="s">
        <v>11704</v>
      </c>
      <c r="N4045">
        <v>2.6949999999999998</v>
      </c>
      <c r="O4045">
        <v>0</v>
      </c>
      <c r="P4045">
        <v>3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8.08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3016590</v>
      </c>
      <c r="B4046">
        <v>1</v>
      </c>
      <c r="C4046" t="s">
        <v>75</v>
      </c>
      <c r="D4046" t="s">
        <v>89</v>
      </c>
      <c r="E4046" t="s">
        <v>145</v>
      </c>
      <c r="F4046" t="s">
        <v>11705</v>
      </c>
      <c r="G4046" t="s">
        <v>206</v>
      </c>
      <c r="H4046" t="s">
        <v>61</v>
      </c>
      <c r="I4046" t="s">
        <v>129</v>
      </c>
      <c r="J4046" t="s">
        <v>130</v>
      </c>
      <c r="K4046" t="s">
        <v>131</v>
      </c>
      <c r="L4046" t="s">
        <v>11706</v>
      </c>
      <c r="M4046" t="s">
        <v>11707</v>
      </c>
      <c r="N4046">
        <v>2.2549999999999999</v>
      </c>
      <c r="O4046">
        <v>0</v>
      </c>
      <c r="P4046">
        <v>13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29.31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3015341</v>
      </c>
      <c r="B4047">
        <v>1</v>
      </c>
      <c r="C4047" t="s">
        <v>75</v>
      </c>
      <c r="D4047" t="s">
        <v>82</v>
      </c>
      <c r="E4047" t="s">
        <v>169</v>
      </c>
      <c r="F4047" t="s">
        <v>11708</v>
      </c>
      <c r="G4047" t="s">
        <v>142</v>
      </c>
      <c r="H4047" t="s">
        <v>61</v>
      </c>
      <c r="I4047" t="s">
        <v>129</v>
      </c>
      <c r="J4047" t="s">
        <v>130</v>
      </c>
      <c r="K4047" t="s">
        <v>131</v>
      </c>
      <c r="L4047" t="s">
        <v>11709</v>
      </c>
      <c r="M4047" t="s">
        <v>11710</v>
      </c>
      <c r="N4047">
        <v>8.1720000000000006</v>
      </c>
      <c r="O4047">
        <v>0</v>
      </c>
      <c r="P4047">
        <v>248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2026.65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3020493</v>
      </c>
      <c r="B4048">
        <v>1</v>
      </c>
      <c r="C4048" t="s">
        <v>106</v>
      </c>
      <c r="D4048" t="s">
        <v>116</v>
      </c>
      <c r="E4048" t="s">
        <v>145</v>
      </c>
      <c r="F4048" t="s">
        <v>11711</v>
      </c>
      <c r="G4048" t="s">
        <v>147</v>
      </c>
      <c r="H4048" t="s">
        <v>61</v>
      </c>
      <c r="I4048" t="s">
        <v>129</v>
      </c>
      <c r="J4048" t="s">
        <v>130</v>
      </c>
      <c r="K4048" t="s">
        <v>131</v>
      </c>
      <c r="L4048" t="s">
        <v>11712</v>
      </c>
      <c r="M4048" t="s">
        <v>11713</v>
      </c>
      <c r="N4048">
        <v>2.5169999999999999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2.52</v>
      </c>
      <c r="Y4048">
        <v>0</v>
      </c>
      <c r="Z4048">
        <v>0</v>
      </c>
    </row>
    <row r="4049" spans="1:26" x14ac:dyDescent="0.3">
      <c r="A4049">
        <v>3020513</v>
      </c>
      <c r="B4049">
        <v>1</v>
      </c>
      <c r="C4049" t="s">
        <v>106</v>
      </c>
      <c r="D4049" t="s">
        <v>115</v>
      </c>
      <c r="E4049" t="s">
        <v>140</v>
      </c>
      <c r="F4049" t="s">
        <v>11714</v>
      </c>
      <c r="G4049" t="s">
        <v>270</v>
      </c>
      <c r="H4049" t="s">
        <v>61</v>
      </c>
      <c r="I4049" t="s">
        <v>129</v>
      </c>
      <c r="J4049" t="s">
        <v>130</v>
      </c>
      <c r="K4049" t="s">
        <v>131</v>
      </c>
      <c r="L4049" t="s">
        <v>11715</v>
      </c>
      <c r="M4049" t="s">
        <v>11488</v>
      </c>
      <c r="N4049">
        <v>2.294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8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18.350000000000001</v>
      </c>
    </row>
    <row r="4050" spans="1:26" x14ac:dyDescent="0.3">
      <c r="A4050">
        <v>3015793</v>
      </c>
      <c r="B4050">
        <v>1</v>
      </c>
      <c r="C4050" t="s">
        <v>75</v>
      </c>
      <c r="D4050" t="s">
        <v>74</v>
      </c>
      <c r="E4050" t="s">
        <v>140</v>
      </c>
      <c r="F4050" t="s">
        <v>11716</v>
      </c>
      <c r="G4050" t="s">
        <v>161</v>
      </c>
      <c r="H4050" t="s">
        <v>61</v>
      </c>
      <c r="I4050" t="s">
        <v>129</v>
      </c>
      <c r="J4050" t="s">
        <v>130</v>
      </c>
      <c r="K4050" t="s">
        <v>131</v>
      </c>
      <c r="L4050" t="s">
        <v>11717</v>
      </c>
      <c r="M4050" t="s">
        <v>11718</v>
      </c>
      <c r="N4050">
        <v>0.45800000000000002</v>
      </c>
      <c r="O4050">
        <v>0</v>
      </c>
      <c r="P4050">
        <v>51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23.35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3019782</v>
      </c>
      <c r="B4051">
        <v>1</v>
      </c>
      <c r="C4051" t="s">
        <v>106</v>
      </c>
      <c r="D4051" t="s">
        <v>119</v>
      </c>
      <c r="E4051" t="s">
        <v>140</v>
      </c>
      <c r="F4051" t="s">
        <v>11719</v>
      </c>
      <c r="G4051" t="s">
        <v>142</v>
      </c>
      <c r="H4051" t="s">
        <v>61</v>
      </c>
      <c r="I4051" t="s">
        <v>129</v>
      </c>
      <c r="J4051" t="s">
        <v>130</v>
      </c>
      <c r="K4051" t="s">
        <v>131</v>
      </c>
      <c r="L4051" t="s">
        <v>11720</v>
      </c>
      <c r="M4051" t="s">
        <v>11017</v>
      </c>
      <c r="N4051">
        <v>1.1160000000000001</v>
      </c>
      <c r="O4051">
        <v>0</v>
      </c>
      <c r="P4051">
        <v>32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35.729999999999997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3015790</v>
      </c>
      <c r="B4052">
        <v>1</v>
      </c>
      <c r="C4052" t="s">
        <v>106</v>
      </c>
      <c r="D4052" t="s">
        <v>122</v>
      </c>
      <c r="E4052" t="s">
        <v>126</v>
      </c>
      <c r="F4052" t="s">
        <v>11721</v>
      </c>
      <c r="G4052" t="s">
        <v>161</v>
      </c>
      <c r="H4052" t="s">
        <v>58</v>
      </c>
      <c r="I4052" t="s">
        <v>129</v>
      </c>
      <c r="J4052" t="s">
        <v>130</v>
      </c>
      <c r="K4052" t="s">
        <v>131</v>
      </c>
      <c r="L4052" t="s">
        <v>11722</v>
      </c>
      <c r="M4052" t="s">
        <v>11723</v>
      </c>
      <c r="N4052">
        <v>0.76400000000000001</v>
      </c>
      <c r="O4052">
        <v>11</v>
      </c>
      <c r="P4052">
        <v>678</v>
      </c>
      <c r="Q4052">
        <v>0</v>
      </c>
      <c r="R4052">
        <v>0</v>
      </c>
      <c r="S4052">
        <v>0</v>
      </c>
      <c r="T4052">
        <v>0</v>
      </c>
      <c r="U4052">
        <v>8.4</v>
      </c>
      <c r="V4052">
        <v>517.91999999999996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3017738</v>
      </c>
      <c r="B4053">
        <v>1</v>
      </c>
      <c r="C4053" t="s">
        <v>75</v>
      </c>
      <c r="D4053" t="s">
        <v>84</v>
      </c>
      <c r="E4053" t="s">
        <v>169</v>
      </c>
      <c r="F4053" t="s">
        <v>11724</v>
      </c>
      <c r="G4053" t="s">
        <v>161</v>
      </c>
      <c r="H4053" t="s">
        <v>61</v>
      </c>
      <c r="I4053" t="s">
        <v>129</v>
      </c>
      <c r="J4053" t="s">
        <v>130</v>
      </c>
      <c r="K4053" t="s">
        <v>131</v>
      </c>
      <c r="L4053" t="s">
        <v>11725</v>
      </c>
      <c r="M4053" t="s">
        <v>11726</v>
      </c>
      <c r="N4053">
        <v>1.9359999999999999</v>
      </c>
      <c r="O4053">
        <v>0</v>
      </c>
      <c r="P4053">
        <v>70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135.54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3016954</v>
      </c>
      <c r="B4054">
        <v>1</v>
      </c>
      <c r="C4054" t="s">
        <v>75</v>
      </c>
      <c r="D4054" t="s">
        <v>83</v>
      </c>
      <c r="E4054" t="s">
        <v>145</v>
      </c>
      <c r="F4054" t="s">
        <v>11727</v>
      </c>
      <c r="G4054" t="s">
        <v>147</v>
      </c>
      <c r="H4054" t="s">
        <v>61</v>
      </c>
      <c r="I4054" t="s">
        <v>129</v>
      </c>
      <c r="J4054" t="s">
        <v>130</v>
      </c>
      <c r="K4054" t="s">
        <v>131</v>
      </c>
      <c r="L4054" t="s">
        <v>11728</v>
      </c>
      <c r="M4054" t="s">
        <v>11729</v>
      </c>
      <c r="N4054">
        <v>1.048</v>
      </c>
      <c r="O4054">
        <v>0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1.05</v>
      </c>
      <c r="Y4054">
        <v>0</v>
      </c>
      <c r="Z4054">
        <v>0</v>
      </c>
    </row>
    <row r="4055" spans="1:26" x14ac:dyDescent="0.3">
      <c r="A4055">
        <v>3018277</v>
      </c>
      <c r="B4055">
        <v>1</v>
      </c>
      <c r="C4055" t="s">
        <v>106</v>
      </c>
      <c r="D4055" t="s">
        <v>116</v>
      </c>
      <c r="E4055" t="s">
        <v>145</v>
      </c>
      <c r="F4055" t="s">
        <v>11730</v>
      </c>
      <c r="G4055" t="s">
        <v>147</v>
      </c>
      <c r="H4055" t="s">
        <v>61</v>
      </c>
      <c r="I4055" t="s">
        <v>129</v>
      </c>
      <c r="J4055" t="s">
        <v>130</v>
      </c>
      <c r="K4055" t="s">
        <v>131</v>
      </c>
      <c r="L4055" t="s">
        <v>11731</v>
      </c>
      <c r="M4055" t="s">
        <v>11732</v>
      </c>
      <c r="N4055">
        <v>1.645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1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1.65</v>
      </c>
    </row>
    <row r="4056" spans="1:26" x14ac:dyDescent="0.3">
      <c r="A4056">
        <v>3015759</v>
      </c>
      <c r="B4056">
        <v>1</v>
      </c>
      <c r="C4056" t="s">
        <v>106</v>
      </c>
      <c r="D4056" t="s">
        <v>116</v>
      </c>
      <c r="E4056" t="s">
        <v>153</v>
      </c>
      <c r="F4056" t="s">
        <v>11733</v>
      </c>
      <c r="G4056" t="s">
        <v>746</v>
      </c>
      <c r="H4056" t="s">
        <v>58</v>
      </c>
      <c r="I4056" t="s">
        <v>129</v>
      </c>
      <c r="J4056" t="s">
        <v>130</v>
      </c>
      <c r="K4056" t="s">
        <v>131</v>
      </c>
      <c r="L4056" t="s">
        <v>11734</v>
      </c>
      <c r="M4056" t="s">
        <v>11735</v>
      </c>
      <c r="N4056">
        <v>1.171</v>
      </c>
      <c r="O4056">
        <v>0</v>
      </c>
      <c r="P4056">
        <v>0</v>
      </c>
      <c r="Q4056">
        <v>5</v>
      </c>
      <c r="R4056">
        <v>8</v>
      </c>
      <c r="S4056">
        <v>17</v>
      </c>
      <c r="T4056">
        <v>0</v>
      </c>
      <c r="U4056">
        <v>0</v>
      </c>
      <c r="V4056">
        <v>0</v>
      </c>
      <c r="W4056">
        <v>5.85</v>
      </c>
      <c r="X4056">
        <v>9.3699999999999992</v>
      </c>
      <c r="Y4056">
        <v>19.91</v>
      </c>
      <c r="Z4056">
        <v>0</v>
      </c>
    </row>
    <row r="4057" spans="1:26" x14ac:dyDescent="0.3">
      <c r="A4057">
        <v>3016584</v>
      </c>
      <c r="B4057">
        <v>1</v>
      </c>
      <c r="C4057" t="s">
        <v>75</v>
      </c>
      <c r="D4057" t="s">
        <v>77</v>
      </c>
      <c r="E4057" t="s">
        <v>145</v>
      </c>
      <c r="F4057" t="s">
        <v>11736</v>
      </c>
      <c r="G4057" t="s">
        <v>147</v>
      </c>
      <c r="H4057" t="s">
        <v>61</v>
      </c>
      <c r="I4057" t="s">
        <v>129</v>
      </c>
      <c r="J4057" t="s">
        <v>130</v>
      </c>
      <c r="K4057" t="s">
        <v>131</v>
      </c>
      <c r="L4057" t="s">
        <v>11737</v>
      </c>
      <c r="M4057" t="s">
        <v>11738</v>
      </c>
      <c r="N4057">
        <v>1.8440000000000001</v>
      </c>
      <c r="O4057">
        <v>0</v>
      </c>
      <c r="P4057">
        <v>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1.84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3015653</v>
      </c>
      <c r="B4058">
        <v>1</v>
      </c>
      <c r="C4058" t="s">
        <v>106</v>
      </c>
      <c r="D4058" t="s">
        <v>114</v>
      </c>
      <c r="E4058" t="s">
        <v>145</v>
      </c>
      <c r="F4058" t="s">
        <v>11739</v>
      </c>
      <c r="G4058" t="s">
        <v>256</v>
      </c>
      <c r="H4058" t="s">
        <v>61</v>
      </c>
      <c r="I4058" t="s">
        <v>129</v>
      </c>
      <c r="J4058" t="s">
        <v>130</v>
      </c>
      <c r="K4058" t="s">
        <v>131</v>
      </c>
      <c r="L4058" t="s">
        <v>11740</v>
      </c>
      <c r="M4058" t="s">
        <v>11741</v>
      </c>
      <c r="N4058">
        <v>1.0009999999999999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1</v>
      </c>
    </row>
    <row r="4059" spans="1:26" x14ac:dyDescent="0.3">
      <c r="A4059">
        <v>3020502</v>
      </c>
      <c r="B4059">
        <v>1</v>
      </c>
      <c r="C4059" t="s">
        <v>75</v>
      </c>
      <c r="D4059" t="s">
        <v>100</v>
      </c>
      <c r="E4059" t="s">
        <v>164</v>
      </c>
      <c r="F4059" t="s">
        <v>11742</v>
      </c>
      <c r="G4059" t="s">
        <v>161</v>
      </c>
      <c r="H4059" t="s">
        <v>61</v>
      </c>
      <c r="I4059" t="s">
        <v>129</v>
      </c>
      <c r="J4059" t="s">
        <v>130</v>
      </c>
      <c r="K4059" t="s">
        <v>131</v>
      </c>
      <c r="L4059" t="s">
        <v>11743</v>
      </c>
      <c r="M4059" t="s">
        <v>11744</v>
      </c>
      <c r="N4059">
        <v>3.3170000000000002</v>
      </c>
      <c r="O4059">
        <v>0</v>
      </c>
      <c r="P4059">
        <v>31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102.83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3019899</v>
      </c>
      <c r="B4060">
        <v>1</v>
      </c>
      <c r="C4060" t="s">
        <v>106</v>
      </c>
      <c r="D4060" t="s">
        <v>120</v>
      </c>
      <c r="E4060" t="s">
        <v>169</v>
      </c>
      <c r="F4060" t="s">
        <v>11745</v>
      </c>
      <c r="G4060" t="s">
        <v>171</v>
      </c>
      <c r="H4060" t="s">
        <v>61</v>
      </c>
      <c r="I4060" t="s">
        <v>129</v>
      </c>
      <c r="J4060" t="s">
        <v>130</v>
      </c>
      <c r="K4060" t="s">
        <v>131</v>
      </c>
      <c r="L4060" t="s">
        <v>11746</v>
      </c>
      <c r="M4060" t="s">
        <v>11747</v>
      </c>
      <c r="N4060">
        <v>0.68500000000000005</v>
      </c>
      <c r="O4060">
        <v>0</v>
      </c>
      <c r="P4060">
        <v>240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164.33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3014896</v>
      </c>
      <c r="B4061">
        <v>1</v>
      </c>
      <c r="C4061" t="s">
        <v>75</v>
      </c>
      <c r="D4061" t="s">
        <v>99</v>
      </c>
      <c r="E4061" t="s">
        <v>221</v>
      </c>
      <c r="F4061" t="s">
        <v>11748</v>
      </c>
      <c r="G4061" t="s">
        <v>136</v>
      </c>
      <c r="H4061" t="s">
        <v>58</v>
      </c>
      <c r="I4061" t="s">
        <v>129</v>
      </c>
      <c r="J4061" t="s">
        <v>130</v>
      </c>
      <c r="K4061" t="s">
        <v>137</v>
      </c>
      <c r="L4061" t="s">
        <v>11749</v>
      </c>
      <c r="M4061" t="s">
        <v>11750</v>
      </c>
      <c r="N4061">
        <v>3.8820000000000001</v>
      </c>
      <c r="O4061">
        <v>85</v>
      </c>
      <c r="P4061">
        <v>469</v>
      </c>
      <c r="Q4061">
        <v>0</v>
      </c>
      <c r="R4061">
        <v>0</v>
      </c>
      <c r="S4061">
        <v>15</v>
      </c>
      <c r="T4061">
        <v>73</v>
      </c>
      <c r="U4061">
        <v>329.94</v>
      </c>
      <c r="V4061">
        <v>1820.5</v>
      </c>
      <c r="W4061">
        <v>0</v>
      </c>
      <c r="X4061">
        <v>0</v>
      </c>
      <c r="Y4061">
        <v>58.23</v>
      </c>
      <c r="Z4061">
        <v>283.36</v>
      </c>
    </row>
    <row r="4062" spans="1:26" x14ac:dyDescent="0.3">
      <c r="A4062">
        <v>3014886</v>
      </c>
      <c r="B4062">
        <v>1</v>
      </c>
      <c r="C4062" t="s">
        <v>106</v>
      </c>
      <c r="D4062" t="s">
        <v>105</v>
      </c>
      <c r="E4062" t="s">
        <v>153</v>
      </c>
      <c r="F4062" t="s">
        <v>11206</v>
      </c>
      <c r="G4062" t="s">
        <v>128</v>
      </c>
      <c r="H4062" t="s">
        <v>58</v>
      </c>
      <c r="I4062" t="s">
        <v>129</v>
      </c>
      <c r="J4062" t="s">
        <v>130</v>
      </c>
      <c r="K4062" t="s">
        <v>131</v>
      </c>
      <c r="L4062" t="s">
        <v>11751</v>
      </c>
      <c r="M4062" t="s">
        <v>11752</v>
      </c>
      <c r="N4062">
        <v>1.649</v>
      </c>
      <c r="O4062">
        <v>0</v>
      </c>
      <c r="P4062">
        <v>0</v>
      </c>
      <c r="Q4062">
        <v>1</v>
      </c>
      <c r="R4062">
        <v>0</v>
      </c>
      <c r="S4062">
        <v>106</v>
      </c>
      <c r="T4062">
        <v>20</v>
      </c>
      <c r="U4062">
        <v>0</v>
      </c>
      <c r="V4062">
        <v>0</v>
      </c>
      <c r="W4062">
        <v>1.65</v>
      </c>
      <c r="X4062">
        <v>0</v>
      </c>
      <c r="Y4062">
        <v>174.75</v>
      </c>
      <c r="Z4062">
        <v>32.97</v>
      </c>
    </row>
    <row r="4063" spans="1:26" x14ac:dyDescent="0.3">
      <c r="A4063">
        <v>3015826</v>
      </c>
      <c r="B4063">
        <v>1</v>
      </c>
      <c r="C4063" t="s">
        <v>75</v>
      </c>
      <c r="D4063" t="s">
        <v>99</v>
      </c>
      <c r="E4063" t="s">
        <v>134</v>
      </c>
      <c r="F4063" t="s">
        <v>8443</v>
      </c>
      <c r="G4063" t="s">
        <v>128</v>
      </c>
      <c r="H4063" t="s">
        <v>58</v>
      </c>
      <c r="I4063" t="s">
        <v>129</v>
      </c>
      <c r="J4063" t="s">
        <v>130</v>
      </c>
      <c r="K4063" t="s">
        <v>131</v>
      </c>
      <c r="L4063" t="s">
        <v>11753</v>
      </c>
      <c r="M4063" t="s">
        <v>11754</v>
      </c>
      <c r="N4063">
        <v>1.4430000000000001</v>
      </c>
      <c r="O4063">
        <v>24</v>
      </c>
      <c r="P4063">
        <v>73</v>
      </c>
      <c r="Q4063">
        <v>0</v>
      </c>
      <c r="R4063">
        <v>0</v>
      </c>
      <c r="S4063">
        <v>0</v>
      </c>
      <c r="T4063">
        <v>0</v>
      </c>
      <c r="U4063">
        <v>34.630000000000003</v>
      </c>
      <c r="V4063">
        <v>105.34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3016601</v>
      </c>
      <c r="B4064">
        <v>1</v>
      </c>
      <c r="C4064" t="s">
        <v>75</v>
      </c>
      <c r="D4064" t="s">
        <v>97</v>
      </c>
      <c r="E4064" t="s">
        <v>126</v>
      </c>
      <c r="F4064" t="s">
        <v>1375</v>
      </c>
      <c r="G4064" t="s">
        <v>161</v>
      </c>
      <c r="H4064" t="s">
        <v>58</v>
      </c>
      <c r="I4064" t="s">
        <v>129</v>
      </c>
      <c r="J4064" t="s">
        <v>130</v>
      </c>
      <c r="K4064" t="s">
        <v>131</v>
      </c>
      <c r="L4064" t="s">
        <v>9114</v>
      </c>
      <c r="M4064" t="s">
        <v>11755</v>
      </c>
      <c r="N4064">
        <v>1.121</v>
      </c>
      <c r="O4064">
        <v>20</v>
      </c>
      <c r="P4064">
        <v>1551</v>
      </c>
      <c r="Q4064">
        <v>0</v>
      </c>
      <c r="R4064">
        <v>0</v>
      </c>
      <c r="S4064">
        <v>0</v>
      </c>
      <c r="T4064">
        <v>0</v>
      </c>
      <c r="U4064">
        <v>22.41</v>
      </c>
      <c r="V4064">
        <v>1737.98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3019919</v>
      </c>
      <c r="B4065">
        <v>1</v>
      </c>
      <c r="C4065" t="s">
        <v>75</v>
      </c>
      <c r="D4065" t="s">
        <v>74</v>
      </c>
      <c r="E4065" t="s">
        <v>126</v>
      </c>
      <c r="F4065" t="s">
        <v>11756</v>
      </c>
      <c r="G4065" t="s">
        <v>128</v>
      </c>
      <c r="H4065" t="s">
        <v>58</v>
      </c>
      <c r="I4065" t="s">
        <v>129</v>
      </c>
      <c r="J4065" t="s">
        <v>130</v>
      </c>
      <c r="K4065" t="s">
        <v>131</v>
      </c>
      <c r="L4065" t="s">
        <v>11757</v>
      </c>
      <c r="M4065" t="s">
        <v>11758</v>
      </c>
      <c r="N4065">
        <v>1.03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1.03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3014308</v>
      </c>
      <c r="B4066">
        <v>1</v>
      </c>
      <c r="C4066" t="s">
        <v>75</v>
      </c>
      <c r="D4066" t="s">
        <v>95</v>
      </c>
      <c r="E4066" t="s">
        <v>140</v>
      </c>
      <c r="F4066" t="s">
        <v>11759</v>
      </c>
      <c r="G4066" t="s">
        <v>166</v>
      </c>
      <c r="H4066" t="s">
        <v>61</v>
      </c>
      <c r="I4066" t="s">
        <v>129</v>
      </c>
      <c r="J4066" t="s">
        <v>130</v>
      </c>
      <c r="K4066" t="s">
        <v>131</v>
      </c>
      <c r="L4066" t="s">
        <v>11760</v>
      </c>
      <c r="M4066" t="s">
        <v>8273</v>
      </c>
      <c r="N4066">
        <v>1.746</v>
      </c>
      <c r="O4066">
        <v>0</v>
      </c>
      <c r="P4066">
        <v>96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167.66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3020508</v>
      </c>
      <c r="B4067">
        <v>1</v>
      </c>
      <c r="C4067" t="s">
        <v>75</v>
      </c>
      <c r="D4067" t="s">
        <v>79</v>
      </c>
      <c r="E4067" t="s">
        <v>169</v>
      </c>
      <c r="F4067" t="s">
        <v>11761</v>
      </c>
      <c r="G4067" t="s">
        <v>161</v>
      </c>
      <c r="H4067" t="s">
        <v>61</v>
      </c>
      <c r="I4067" t="s">
        <v>129</v>
      </c>
      <c r="J4067" t="s">
        <v>130</v>
      </c>
      <c r="K4067" t="s">
        <v>131</v>
      </c>
      <c r="L4067" t="s">
        <v>11762</v>
      </c>
      <c r="M4067" t="s">
        <v>11763</v>
      </c>
      <c r="N4067">
        <v>2.6339999999999999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41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107.99</v>
      </c>
    </row>
    <row r="4068" spans="1:26" x14ac:dyDescent="0.3">
      <c r="A4068">
        <v>3013457</v>
      </c>
      <c r="B4068">
        <v>1</v>
      </c>
      <c r="C4068" t="s">
        <v>75</v>
      </c>
      <c r="D4068" t="s">
        <v>90</v>
      </c>
      <c r="E4068" t="s">
        <v>145</v>
      </c>
      <c r="F4068" t="s">
        <v>11764</v>
      </c>
      <c r="G4068" t="s">
        <v>206</v>
      </c>
      <c r="H4068" t="s">
        <v>61</v>
      </c>
      <c r="I4068" t="s">
        <v>129</v>
      </c>
      <c r="J4068" t="s">
        <v>130</v>
      </c>
      <c r="K4068" t="s">
        <v>131</v>
      </c>
      <c r="L4068" t="s">
        <v>11765</v>
      </c>
      <c r="M4068" t="s">
        <v>11766</v>
      </c>
      <c r="N4068">
        <v>7.6429999999999998</v>
      </c>
      <c r="O4068">
        <v>0</v>
      </c>
      <c r="P4068">
        <v>2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15.29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3012229</v>
      </c>
      <c r="B4069">
        <v>1</v>
      </c>
      <c r="C4069" t="s">
        <v>75</v>
      </c>
      <c r="D4069" t="s">
        <v>92</v>
      </c>
      <c r="E4069" t="s">
        <v>134</v>
      </c>
      <c r="F4069" t="s">
        <v>11767</v>
      </c>
      <c r="G4069" t="s">
        <v>378</v>
      </c>
      <c r="H4069" t="s">
        <v>58</v>
      </c>
      <c r="I4069" t="s">
        <v>129</v>
      </c>
      <c r="J4069" t="s">
        <v>130</v>
      </c>
      <c r="K4069" t="s">
        <v>131</v>
      </c>
      <c r="L4069" t="s">
        <v>11768</v>
      </c>
      <c r="M4069" t="s">
        <v>11769</v>
      </c>
      <c r="N4069">
        <v>0.81599999999999995</v>
      </c>
      <c r="O4069">
        <v>17</v>
      </c>
      <c r="P4069">
        <v>2256</v>
      </c>
      <c r="Q4069">
        <v>0</v>
      </c>
      <c r="R4069">
        <v>0</v>
      </c>
      <c r="S4069">
        <v>0</v>
      </c>
      <c r="T4069">
        <v>0</v>
      </c>
      <c r="U4069">
        <v>13.88</v>
      </c>
      <c r="V4069">
        <v>1841.8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3014764</v>
      </c>
      <c r="B4070">
        <v>1</v>
      </c>
      <c r="C4070" t="s">
        <v>106</v>
      </c>
      <c r="D4070" t="s">
        <v>113</v>
      </c>
      <c r="E4070" t="s">
        <v>153</v>
      </c>
      <c r="F4070" t="s">
        <v>11770</v>
      </c>
      <c r="G4070" t="s">
        <v>128</v>
      </c>
      <c r="H4070" t="s">
        <v>58</v>
      </c>
      <c r="I4070" t="s">
        <v>129</v>
      </c>
      <c r="J4070" t="s">
        <v>130</v>
      </c>
      <c r="K4070" t="s">
        <v>131</v>
      </c>
      <c r="L4070" t="s">
        <v>11771</v>
      </c>
      <c r="M4070" t="s">
        <v>11772</v>
      </c>
      <c r="N4070">
        <v>0.50900000000000001</v>
      </c>
      <c r="O4070">
        <v>0</v>
      </c>
      <c r="P4070">
        <v>0</v>
      </c>
      <c r="Q4070">
        <v>0</v>
      </c>
      <c r="R4070">
        <v>1769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899.73</v>
      </c>
      <c r="Y4070">
        <v>0</v>
      </c>
      <c r="Z4070">
        <v>0</v>
      </c>
    </row>
    <row r="4071" spans="1:26" x14ac:dyDescent="0.3">
      <c r="A4071">
        <v>3020568</v>
      </c>
      <c r="B4071">
        <v>1</v>
      </c>
      <c r="C4071" t="s">
        <v>106</v>
      </c>
      <c r="D4071" t="s">
        <v>116</v>
      </c>
      <c r="E4071" t="s">
        <v>140</v>
      </c>
      <c r="F4071" t="s">
        <v>11773</v>
      </c>
      <c r="G4071" t="s">
        <v>147</v>
      </c>
      <c r="H4071" t="s">
        <v>61</v>
      </c>
      <c r="I4071" t="s">
        <v>129</v>
      </c>
      <c r="J4071" t="s">
        <v>130</v>
      </c>
      <c r="K4071" t="s">
        <v>131</v>
      </c>
      <c r="L4071" t="s">
        <v>11774</v>
      </c>
      <c r="M4071" t="s">
        <v>11775</v>
      </c>
      <c r="N4071">
        <v>1.18</v>
      </c>
      <c r="O4071">
        <v>0</v>
      </c>
      <c r="P4071">
        <v>0</v>
      </c>
      <c r="Q4071">
        <v>0</v>
      </c>
      <c r="R4071">
        <v>20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23.59</v>
      </c>
      <c r="Y4071">
        <v>0</v>
      </c>
      <c r="Z4071">
        <v>0</v>
      </c>
    </row>
    <row r="4072" spans="1:26" x14ac:dyDescent="0.3">
      <c r="A4072">
        <v>3013451</v>
      </c>
      <c r="B4072">
        <v>1</v>
      </c>
      <c r="C4072" t="s">
        <v>75</v>
      </c>
      <c r="D4072" t="s">
        <v>85</v>
      </c>
      <c r="E4072" t="s">
        <v>140</v>
      </c>
      <c r="F4072" t="s">
        <v>11776</v>
      </c>
      <c r="G4072" t="s">
        <v>161</v>
      </c>
      <c r="H4072" t="s">
        <v>61</v>
      </c>
      <c r="I4072" t="s">
        <v>129</v>
      </c>
      <c r="J4072" t="s">
        <v>130</v>
      </c>
      <c r="K4072" t="s">
        <v>131</v>
      </c>
      <c r="L4072" t="s">
        <v>11777</v>
      </c>
      <c r="M4072" t="s">
        <v>11778</v>
      </c>
      <c r="N4072">
        <v>0.46100000000000002</v>
      </c>
      <c r="O4072">
        <v>0</v>
      </c>
      <c r="P4072">
        <v>0</v>
      </c>
      <c r="Q4072">
        <v>0</v>
      </c>
      <c r="R4072">
        <v>141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65.03</v>
      </c>
      <c r="Y4072">
        <v>0</v>
      </c>
      <c r="Z4072">
        <v>0</v>
      </c>
    </row>
    <row r="4073" spans="1:26" x14ac:dyDescent="0.3">
      <c r="A4073">
        <v>3019096</v>
      </c>
      <c r="B4073">
        <v>1</v>
      </c>
      <c r="C4073" t="s">
        <v>75</v>
      </c>
      <c r="D4073" t="s">
        <v>95</v>
      </c>
      <c r="E4073" t="s">
        <v>169</v>
      </c>
      <c r="F4073" t="s">
        <v>7339</v>
      </c>
      <c r="G4073" t="s">
        <v>161</v>
      </c>
      <c r="H4073" t="s">
        <v>61</v>
      </c>
      <c r="I4073" t="s">
        <v>129</v>
      </c>
      <c r="J4073" t="s">
        <v>130</v>
      </c>
      <c r="K4073" t="s">
        <v>131</v>
      </c>
      <c r="L4073" t="s">
        <v>11779</v>
      </c>
      <c r="M4073" t="s">
        <v>11780</v>
      </c>
      <c r="N4073">
        <v>1.5880000000000001</v>
      </c>
      <c r="O4073">
        <v>0</v>
      </c>
      <c r="P4073">
        <v>160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254.11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3020377</v>
      </c>
      <c r="B4074">
        <v>1</v>
      </c>
      <c r="C4074" t="s">
        <v>75</v>
      </c>
      <c r="D4074" t="s">
        <v>81</v>
      </c>
      <c r="E4074" t="s">
        <v>164</v>
      </c>
      <c r="F4074" t="s">
        <v>8783</v>
      </c>
      <c r="G4074" t="s">
        <v>142</v>
      </c>
      <c r="H4074" t="s">
        <v>61</v>
      </c>
      <c r="I4074" t="s">
        <v>129</v>
      </c>
      <c r="J4074" t="s">
        <v>130</v>
      </c>
      <c r="K4074" t="s">
        <v>131</v>
      </c>
      <c r="L4074" t="s">
        <v>11781</v>
      </c>
      <c r="M4074" t="s">
        <v>11782</v>
      </c>
      <c r="N4074">
        <v>1.78</v>
      </c>
      <c r="O4074">
        <v>0</v>
      </c>
      <c r="P4074">
        <v>82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145.99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3014509</v>
      </c>
      <c r="B4075">
        <v>1</v>
      </c>
      <c r="C4075" t="s">
        <v>75</v>
      </c>
      <c r="D4075" t="s">
        <v>103</v>
      </c>
      <c r="E4075" t="s">
        <v>134</v>
      </c>
      <c r="F4075" t="s">
        <v>11783</v>
      </c>
      <c r="G4075" t="s">
        <v>602</v>
      </c>
      <c r="H4075" t="s">
        <v>58</v>
      </c>
      <c r="I4075" t="s">
        <v>129</v>
      </c>
      <c r="J4075" t="s">
        <v>130</v>
      </c>
      <c r="K4075" t="s">
        <v>131</v>
      </c>
      <c r="L4075" t="s">
        <v>11784</v>
      </c>
      <c r="M4075" t="s">
        <v>11785</v>
      </c>
      <c r="N4075">
        <v>2.052</v>
      </c>
      <c r="O4075">
        <v>270</v>
      </c>
      <c r="P4075">
        <v>8892</v>
      </c>
      <c r="Q4075">
        <v>0</v>
      </c>
      <c r="R4075">
        <v>0</v>
      </c>
      <c r="S4075">
        <v>0</v>
      </c>
      <c r="T4075">
        <v>0</v>
      </c>
      <c r="U4075">
        <v>554.1</v>
      </c>
      <c r="V4075">
        <v>18248.36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3017847</v>
      </c>
      <c r="B4076">
        <v>1</v>
      </c>
      <c r="C4076" t="s">
        <v>75</v>
      </c>
      <c r="D4076" t="s">
        <v>83</v>
      </c>
      <c r="E4076" t="s">
        <v>145</v>
      </c>
      <c r="F4076" t="s">
        <v>11786</v>
      </c>
      <c r="G4076" t="s">
        <v>147</v>
      </c>
      <c r="H4076" t="s">
        <v>61</v>
      </c>
      <c r="I4076" t="s">
        <v>129</v>
      </c>
      <c r="J4076" t="s">
        <v>130</v>
      </c>
      <c r="K4076" t="s">
        <v>131</v>
      </c>
      <c r="L4076" t="s">
        <v>11787</v>
      </c>
      <c r="M4076" t="s">
        <v>11788</v>
      </c>
      <c r="N4076">
        <v>4.25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4.25</v>
      </c>
      <c r="Y4076">
        <v>0</v>
      </c>
      <c r="Z4076">
        <v>0</v>
      </c>
    </row>
    <row r="4077" spans="1:26" x14ac:dyDescent="0.3">
      <c r="A4077">
        <v>3020549</v>
      </c>
      <c r="B4077">
        <v>1</v>
      </c>
      <c r="C4077" t="s">
        <v>75</v>
      </c>
      <c r="D4077" t="s">
        <v>74</v>
      </c>
      <c r="E4077" t="s">
        <v>126</v>
      </c>
      <c r="F4077" t="s">
        <v>11789</v>
      </c>
      <c r="G4077" t="s">
        <v>128</v>
      </c>
      <c r="H4077" t="s">
        <v>58</v>
      </c>
      <c r="I4077" t="s">
        <v>129</v>
      </c>
      <c r="J4077" t="s">
        <v>130</v>
      </c>
      <c r="K4077" t="s">
        <v>131</v>
      </c>
      <c r="L4077" t="s">
        <v>11790</v>
      </c>
      <c r="M4077" t="s">
        <v>11791</v>
      </c>
      <c r="N4077">
        <v>1.073</v>
      </c>
      <c r="O4077">
        <v>4</v>
      </c>
      <c r="P4077">
        <v>93</v>
      </c>
      <c r="Q4077">
        <v>19</v>
      </c>
      <c r="R4077">
        <v>39</v>
      </c>
      <c r="S4077">
        <v>15</v>
      </c>
      <c r="T4077">
        <v>74</v>
      </c>
      <c r="U4077">
        <v>4.29</v>
      </c>
      <c r="V4077">
        <v>99.79</v>
      </c>
      <c r="W4077">
        <v>20.39</v>
      </c>
      <c r="X4077">
        <v>41.85</v>
      </c>
      <c r="Y4077">
        <v>16.100000000000001</v>
      </c>
      <c r="Z4077">
        <v>79.41</v>
      </c>
    </row>
    <row r="4078" spans="1:26" x14ac:dyDescent="0.3">
      <c r="A4078">
        <v>3015687</v>
      </c>
      <c r="B4078">
        <v>1</v>
      </c>
      <c r="C4078" t="s">
        <v>106</v>
      </c>
      <c r="D4078" t="s">
        <v>115</v>
      </c>
      <c r="E4078" t="s">
        <v>126</v>
      </c>
      <c r="F4078" t="s">
        <v>11792</v>
      </c>
      <c r="G4078" t="s">
        <v>136</v>
      </c>
      <c r="H4078" t="s">
        <v>58</v>
      </c>
      <c r="I4078" t="s">
        <v>129</v>
      </c>
      <c r="J4078" t="s">
        <v>130</v>
      </c>
      <c r="K4078" t="s">
        <v>137</v>
      </c>
      <c r="L4078" t="s">
        <v>11793</v>
      </c>
      <c r="M4078" t="s">
        <v>11794</v>
      </c>
      <c r="N4078">
        <v>5.1269999999999998</v>
      </c>
      <c r="O4078">
        <v>10</v>
      </c>
      <c r="P4078">
        <v>556</v>
      </c>
      <c r="Q4078">
        <v>0</v>
      </c>
      <c r="R4078">
        <v>0</v>
      </c>
      <c r="S4078">
        <v>0</v>
      </c>
      <c r="T4078">
        <v>0</v>
      </c>
      <c r="U4078">
        <v>51.27</v>
      </c>
      <c r="V4078">
        <v>2850.74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3020597</v>
      </c>
      <c r="B4079">
        <v>1</v>
      </c>
      <c r="C4079" t="s">
        <v>106</v>
      </c>
      <c r="D4079" t="s">
        <v>114</v>
      </c>
      <c r="E4079" t="s">
        <v>153</v>
      </c>
      <c r="F4079" t="s">
        <v>11795</v>
      </c>
      <c r="G4079" t="s">
        <v>196</v>
      </c>
      <c r="H4079" t="s">
        <v>58</v>
      </c>
      <c r="I4079" t="s">
        <v>129</v>
      </c>
      <c r="J4079" t="s">
        <v>130</v>
      </c>
      <c r="K4079" t="s">
        <v>131</v>
      </c>
      <c r="L4079" t="s">
        <v>11796</v>
      </c>
      <c r="M4079" t="s">
        <v>11797</v>
      </c>
      <c r="N4079">
        <v>5.5</v>
      </c>
      <c r="O4079">
        <v>0</v>
      </c>
      <c r="P4079">
        <v>0</v>
      </c>
      <c r="Q4079">
        <v>1</v>
      </c>
      <c r="R4079">
        <v>0</v>
      </c>
      <c r="S4079">
        <v>3</v>
      </c>
      <c r="T4079">
        <v>80</v>
      </c>
      <c r="U4079">
        <v>0</v>
      </c>
      <c r="V4079">
        <v>0</v>
      </c>
      <c r="W4079">
        <v>5.5</v>
      </c>
      <c r="X4079">
        <v>0</v>
      </c>
      <c r="Y4079">
        <v>16.5</v>
      </c>
      <c r="Z4079">
        <v>439.98</v>
      </c>
    </row>
    <row r="4080" spans="1:26" x14ac:dyDescent="0.3">
      <c r="A4080">
        <v>3016598</v>
      </c>
      <c r="B4080">
        <v>1</v>
      </c>
      <c r="C4080" t="s">
        <v>75</v>
      </c>
      <c r="D4080" t="s">
        <v>84</v>
      </c>
      <c r="E4080" t="s">
        <v>164</v>
      </c>
      <c r="F4080" t="s">
        <v>11798</v>
      </c>
      <c r="G4080" t="s">
        <v>452</v>
      </c>
      <c r="H4080" t="s">
        <v>61</v>
      </c>
      <c r="I4080" t="s">
        <v>129</v>
      </c>
      <c r="J4080" t="s">
        <v>130</v>
      </c>
      <c r="K4080" t="s">
        <v>131</v>
      </c>
      <c r="L4080" t="s">
        <v>11799</v>
      </c>
      <c r="M4080" t="s">
        <v>11800</v>
      </c>
      <c r="N4080">
        <v>5.0880000000000001</v>
      </c>
      <c r="O4080">
        <v>0</v>
      </c>
      <c r="P4080">
        <v>25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127.2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3013449</v>
      </c>
      <c r="B4081">
        <v>1</v>
      </c>
      <c r="C4081" t="s">
        <v>75</v>
      </c>
      <c r="D4081" t="s">
        <v>95</v>
      </c>
      <c r="E4081" t="s">
        <v>145</v>
      </c>
      <c r="F4081" t="s">
        <v>3659</v>
      </c>
      <c r="G4081" t="s">
        <v>206</v>
      </c>
      <c r="H4081" t="s">
        <v>61</v>
      </c>
      <c r="I4081" t="s">
        <v>129</v>
      </c>
      <c r="J4081" t="s">
        <v>130</v>
      </c>
      <c r="K4081" t="s">
        <v>131</v>
      </c>
      <c r="L4081" t="s">
        <v>11801</v>
      </c>
      <c r="M4081" t="s">
        <v>11802</v>
      </c>
      <c r="N4081">
        <v>3.4180000000000001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3.42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3011403</v>
      </c>
      <c r="B4082">
        <v>1</v>
      </c>
      <c r="C4082" t="s">
        <v>75</v>
      </c>
      <c r="D4082" t="s">
        <v>82</v>
      </c>
      <c r="E4082" t="s">
        <v>153</v>
      </c>
      <c r="F4082" t="s">
        <v>11803</v>
      </c>
      <c r="G4082" t="s">
        <v>136</v>
      </c>
      <c r="H4082" t="s">
        <v>58</v>
      </c>
      <c r="I4082" t="s">
        <v>129</v>
      </c>
      <c r="J4082" t="s">
        <v>130</v>
      </c>
      <c r="K4082" t="s">
        <v>137</v>
      </c>
      <c r="L4082" t="s">
        <v>11804</v>
      </c>
      <c r="M4082" t="s">
        <v>11805</v>
      </c>
      <c r="N4082">
        <v>6.4560000000000004</v>
      </c>
      <c r="O4082">
        <v>0</v>
      </c>
      <c r="P4082">
        <v>1771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11433.77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3018653</v>
      </c>
      <c r="B4083">
        <v>1</v>
      </c>
      <c r="C4083" t="s">
        <v>75</v>
      </c>
      <c r="D4083" t="s">
        <v>97</v>
      </c>
      <c r="E4083" t="s">
        <v>145</v>
      </c>
      <c r="F4083" t="s">
        <v>11806</v>
      </c>
      <c r="G4083" t="s">
        <v>206</v>
      </c>
      <c r="H4083" t="s">
        <v>61</v>
      </c>
      <c r="I4083" t="s">
        <v>129</v>
      </c>
      <c r="J4083" t="s">
        <v>130</v>
      </c>
      <c r="K4083" t="s">
        <v>131</v>
      </c>
      <c r="L4083" t="s">
        <v>11807</v>
      </c>
      <c r="M4083" t="s">
        <v>11808</v>
      </c>
      <c r="N4083">
        <v>2.536</v>
      </c>
      <c r="O4083">
        <v>0</v>
      </c>
      <c r="P4083">
        <v>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2.54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3013017</v>
      </c>
      <c r="B4084">
        <v>1</v>
      </c>
      <c r="C4084" t="s">
        <v>75</v>
      </c>
      <c r="D4084" t="s">
        <v>86</v>
      </c>
      <c r="E4084" t="s">
        <v>140</v>
      </c>
      <c r="F4084" t="s">
        <v>11809</v>
      </c>
      <c r="G4084" t="s">
        <v>161</v>
      </c>
      <c r="H4084" t="s">
        <v>61</v>
      </c>
      <c r="I4084" t="s">
        <v>129</v>
      </c>
      <c r="J4084" t="s">
        <v>130</v>
      </c>
      <c r="K4084" t="s">
        <v>131</v>
      </c>
      <c r="L4084" t="s">
        <v>11810</v>
      </c>
      <c r="M4084" t="s">
        <v>11811</v>
      </c>
      <c r="N4084">
        <v>0.48799999999999999</v>
      </c>
      <c r="O4084">
        <v>0</v>
      </c>
      <c r="P4084">
        <v>120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58.59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3015385</v>
      </c>
      <c r="B4085">
        <v>2</v>
      </c>
      <c r="C4085" t="s">
        <v>106</v>
      </c>
      <c r="D4085" t="s">
        <v>120</v>
      </c>
      <c r="E4085" t="s">
        <v>169</v>
      </c>
      <c r="F4085" t="s">
        <v>11745</v>
      </c>
      <c r="G4085" t="s">
        <v>171</v>
      </c>
      <c r="H4085" t="s">
        <v>61</v>
      </c>
      <c r="I4085" t="s">
        <v>129</v>
      </c>
      <c r="J4085" t="s">
        <v>130</v>
      </c>
      <c r="K4085" t="s">
        <v>131</v>
      </c>
      <c r="L4085" t="s">
        <v>11812</v>
      </c>
      <c r="M4085" t="s">
        <v>11813</v>
      </c>
      <c r="N4085">
        <v>1.784</v>
      </c>
      <c r="O4085">
        <v>0</v>
      </c>
      <c r="P4085">
        <v>240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428.27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3016545</v>
      </c>
      <c r="B4086">
        <v>1</v>
      </c>
      <c r="C4086" t="s">
        <v>106</v>
      </c>
      <c r="D4086" t="s">
        <v>122</v>
      </c>
      <c r="E4086" t="s">
        <v>153</v>
      </c>
      <c r="F4086" t="s">
        <v>11814</v>
      </c>
      <c r="G4086" t="s">
        <v>196</v>
      </c>
      <c r="H4086" t="s">
        <v>58</v>
      </c>
      <c r="I4086" t="s">
        <v>129</v>
      </c>
      <c r="J4086" t="s">
        <v>130</v>
      </c>
      <c r="K4086" t="s">
        <v>131</v>
      </c>
      <c r="L4086" t="s">
        <v>11815</v>
      </c>
      <c r="M4086" t="s">
        <v>11331</v>
      </c>
      <c r="N4086">
        <v>4.3179999999999996</v>
      </c>
      <c r="O4086">
        <v>21</v>
      </c>
      <c r="P4086">
        <v>979</v>
      </c>
      <c r="Q4086">
        <v>0</v>
      </c>
      <c r="R4086">
        <v>0</v>
      </c>
      <c r="S4086">
        <v>0</v>
      </c>
      <c r="T4086">
        <v>0</v>
      </c>
      <c r="U4086">
        <v>90.68</v>
      </c>
      <c r="V4086">
        <v>4227.22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3013473</v>
      </c>
      <c r="B4087">
        <v>1</v>
      </c>
      <c r="C4087" t="s">
        <v>75</v>
      </c>
      <c r="D4087" t="s">
        <v>81</v>
      </c>
      <c r="E4087" t="s">
        <v>153</v>
      </c>
      <c r="F4087" t="s">
        <v>11816</v>
      </c>
      <c r="G4087" t="s">
        <v>378</v>
      </c>
      <c r="H4087" t="s">
        <v>58</v>
      </c>
      <c r="I4087" t="s">
        <v>129</v>
      </c>
      <c r="J4087" t="s">
        <v>59</v>
      </c>
      <c r="K4087" t="s">
        <v>131</v>
      </c>
      <c r="L4087" t="s">
        <v>11817</v>
      </c>
      <c r="M4087" t="s">
        <v>2306</v>
      </c>
      <c r="N4087">
        <v>1.714</v>
      </c>
      <c r="O4087">
        <v>4</v>
      </c>
      <c r="P4087">
        <v>27</v>
      </c>
      <c r="Q4087">
        <v>0</v>
      </c>
      <c r="R4087">
        <v>0</v>
      </c>
      <c r="S4087">
        <v>0</v>
      </c>
      <c r="T4087">
        <v>0</v>
      </c>
      <c r="U4087">
        <v>6.86</v>
      </c>
      <c r="V4087">
        <v>46.29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3011230</v>
      </c>
      <c r="B4088">
        <v>1</v>
      </c>
      <c r="C4088" t="s">
        <v>75</v>
      </c>
      <c r="D4088" t="s">
        <v>81</v>
      </c>
      <c r="E4088" t="s">
        <v>126</v>
      </c>
      <c r="F4088" t="s">
        <v>4209</v>
      </c>
      <c r="G4088" t="s">
        <v>136</v>
      </c>
      <c r="H4088" t="s">
        <v>58</v>
      </c>
      <c r="I4088" t="s">
        <v>129</v>
      </c>
      <c r="J4088" t="s">
        <v>130</v>
      </c>
      <c r="K4088" t="s">
        <v>137</v>
      </c>
      <c r="L4088" t="s">
        <v>11818</v>
      </c>
      <c r="M4088" t="s">
        <v>11819</v>
      </c>
      <c r="N4088">
        <v>2.8410000000000002</v>
      </c>
      <c r="O4088">
        <v>9</v>
      </c>
      <c r="P4088">
        <v>62</v>
      </c>
      <c r="Q4088">
        <v>0</v>
      </c>
      <c r="R4088">
        <v>0</v>
      </c>
      <c r="S4088">
        <v>0</v>
      </c>
      <c r="T4088">
        <v>0</v>
      </c>
      <c r="U4088">
        <v>25.57</v>
      </c>
      <c r="V4088">
        <v>176.11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3017744</v>
      </c>
      <c r="B4089">
        <v>1</v>
      </c>
      <c r="C4089" t="s">
        <v>75</v>
      </c>
      <c r="D4089" t="s">
        <v>97</v>
      </c>
      <c r="E4089" t="s">
        <v>164</v>
      </c>
      <c r="F4089" t="s">
        <v>11820</v>
      </c>
      <c r="G4089" t="s">
        <v>185</v>
      </c>
      <c r="H4089" t="s">
        <v>61</v>
      </c>
      <c r="I4089" t="s">
        <v>129</v>
      </c>
      <c r="J4089" t="s">
        <v>130</v>
      </c>
      <c r="K4089" t="s">
        <v>131</v>
      </c>
      <c r="L4089" t="s">
        <v>11821</v>
      </c>
      <c r="M4089" t="s">
        <v>11822</v>
      </c>
      <c r="N4089">
        <v>2.0219999999999998</v>
      </c>
      <c r="O4089">
        <v>0</v>
      </c>
      <c r="P4089">
        <v>13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26.29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3019325</v>
      </c>
      <c r="B4090">
        <v>1</v>
      </c>
      <c r="C4090" t="s">
        <v>75</v>
      </c>
      <c r="D4090" t="s">
        <v>74</v>
      </c>
      <c r="E4090" t="s">
        <v>145</v>
      </c>
      <c r="F4090" t="s">
        <v>11823</v>
      </c>
      <c r="G4090" t="s">
        <v>206</v>
      </c>
      <c r="H4090" t="s">
        <v>61</v>
      </c>
      <c r="I4090" t="s">
        <v>129</v>
      </c>
      <c r="J4090" t="s">
        <v>130</v>
      </c>
      <c r="K4090" t="s">
        <v>131</v>
      </c>
      <c r="L4090" t="s">
        <v>11824</v>
      </c>
      <c r="M4090" t="s">
        <v>11825</v>
      </c>
      <c r="N4090">
        <v>0.95099999999999996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0.95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3012291</v>
      </c>
      <c r="B4091">
        <v>1</v>
      </c>
      <c r="C4091" t="s">
        <v>75</v>
      </c>
      <c r="D4091" t="s">
        <v>104</v>
      </c>
      <c r="E4091" t="s">
        <v>221</v>
      </c>
      <c r="F4091" t="s">
        <v>11826</v>
      </c>
      <c r="G4091" t="s">
        <v>374</v>
      </c>
      <c r="H4091" t="s">
        <v>58</v>
      </c>
      <c r="I4091" t="s">
        <v>129</v>
      </c>
      <c r="J4091" t="s">
        <v>130</v>
      </c>
      <c r="K4091" t="s">
        <v>137</v>
      </c>
      <c r="L4091" t="s">
        <v>11827</v>
      </c>
      <c r="M4091" t="s">
        <v>11828</v>
      </c>
      <c r="N4091">
        <v>8.234</v>
      </c>
      <c r="O4091">
        <v>52</v>
      </c>
      <c r="P4091">
        <v>1984</v>
      </c>
      <c r="Q4091">
        <v>0</v>
      </c>
      <c r="R4091">
        <v>0</v>
      </c>
      <c r="S4091">
        <v>0</v>
      </c>
      <c r="T4091">
        <v>0</v>
      </c>
      <c r="U4091">
        <v>428.16</v>
      </c>
      <c r="V4091">
        <v>16336.04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3020288</v>
      </c>
      <c r="B4092">
        <v>1</v>
      </c>
      <c r="C4092" t="s">
        <v>75</v>
      </c>
      <c r="D4092" t="s">
        <v>85</v>
      </c>
      <c r="E4092" t="s">
        <v>140</v>
      </c>
      <c r="F4092" t="s">
        <v>11829</v>
      </c>
      <c r="G4092" t="s">
        <v>142</v>
      </c>
      <c r="H4092" t="s">
        <v>61</v>
      </c>
      <c r="I4092" t="s">
        <v>129</v>
      </c>
      <c r="J4092" t="s">
        <v>130</v>
      </c>
      <c r="K4092" t="s">
        <v>131</v>
      </c>
      <c r="L4092" t="s">
        <v>11830</v>
      </c>
      <c r="M4092" t="s">
        <v>11831</v>
      </c>
      <c r="N4092">
        <v>4.1219999999999999</v>
      </c>
      <c r="O4092">
        <v>0</v>
      </c>
      <c r="P4092">
        <v>0</v>
      </c>
      <c r="Q4092">
        <v>0</v>
      </c>
      <c r="R4092">
        <v>51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210.24</v>
      </c>
      <c r="Y4092">
        <v>0</v>
      </c>
      <c r="Z4092">
        <v>0</v>
      </c>
    </row>
    <row r="4093" spans="1:26" x14ac:dyDescent="0.3">
      <c r="A4093">
        <v>3010944</v>
      </c>
      <c r="B4093">
        <v>1</v>
      </c>
      <c r="C4093" t="s">
        <v>106</v>
      </c>
      <c r="D4093" t="s">
        <v>108</v>
      </c>
      <c r="E4093" t="s">
        <v>153</v>
      </c>
      <c r="F4093" t="s">
        <v>5300</v>
      </c>
      <c r="G4093" t="s">
        <v>602</v>
      </c>
      <c r="H4093" t="s">
        <v>58</v>
      </c>
      <c r="I4093" t="s">
        <v>129</v>
      </c>
      <c r="J4093" t="s">
        <v>130</v>
      </c>
      <c r="K4093" t="s">
        <v>131</v>
      </c>
      <c r="L4093" t="s">
        <v>11832</v>
      </c>
      <c r="M4093" t="s">
        <v>11833</v>
      </c>
      <c r="N4093">
        <v>1.1180000000000001</v>
      </c>
      <c r="O4093">
        <v>0</v>
      </c>
      <c r="P4093">
        <v>443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495.27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3018658</v>
      </c>
      <c r="B4094">
        <v>1</v>
      </c>
      <c r="C4094" t="s">
        <v>106</v>
      </c>
      <c r="D4094" t="s">
        <v>121</v>
      </c>
      <c r="E4094" t="s">
        <v>145</v>
      </c>
      <c r="F4094" t="s">
        <v>11834</v>
      </c>
      <c r="G4094" t="s">
        <v>256</v>
      </c>
      <c r="H4094" t="s">
        <v>61</v>
      </c>
      <c r="I4094" t="s">
        <v>129</v>
      </c>
      <c r="J4094" t="s">
        <v>130</v>
      </c>
      <c r="K4094" t="s">
        <v>131</v>
      </c>
      <c r="L4094" t="s">
        <v>11835</v>
      </c>
      <c r="M4094" t="s">
        <v>11836</v>
      </c>
      <c r="N4094">
        <v>0.504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0.5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3013474</v>
      </c>
      <c r="B4095">
        <v>1</v>
      </c>
      <c r="C4095" t="s">
        <v>75</v>
      </c>
      <c r="D4095" t="s">
        <v>74</v>
      </c>
      <c r="E4095" t="s">
        <v>145</v>
      </c>
      <c r="F4095" t="s">
        <v>11837</v>
      </c>
      <c r="G4095" t="s">
        <v>206</v>
      </c>
      <c r="H4095" t="s">
        <v>61</v>
      </c>
      <c r="I4095" t="s">
        <v>129</v>
      </c>
      <c r="J4095" t="s">
        <v>130</v>
      </c>
      <c r="K4095" t="s">
        <v>131</v>
      </c>
      <c r="L4095" t="s">
        <v>11838</v>
      </c>
      <c r="M4095" t="s">
        <v>11839</v>
      </c>
      <c r="N4095">
        <v>1.2230000000000001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1.22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3015544</v>
      </c>
      <c r="B4096">
        <v>1</v>
      </c>
      <c r="C4096" t="s">
        <v>75</v>
      </c>
      <c r="D4096" t="s">
        <v>99</v>
      </c>
      <c r="E4096" t="s">
        <v>153</v>
      </c>
      <c r="F4096" t="s">
        <v>11840</v>
      </c>
      <c r="G4096" t="s">
        <v>452</v>
      </c>
      <c r="H4096" t="s">
        <v>58</v>
      </c>
      <c r="I4096" t="s">
        <v>129</v>
      </c>
      <c r="J4096" t="s">
        <v>130</v>
      </c>
      <c r="K4096" t="s">
        <v>131</v>
      </c>
      <c r="L4096" t="s">
        <v>11841</v>
      </c>
      <c r="M4096" t="s">
        <v>11842</v>
      </c>
      <c r="N4096">
        <v>4.5519999999999996</v>
      </c>
      <c r="O4096">
        <v>5</v>
      </c>
      <c r="P4096">
        <v>1789</v>
      </c>
      <c r="Q4096">
        <v>0</v>
      </c>
      <c r="R4096">
        <v>0</v>
      </c>
      <c r="S4096">
        <v>0</v>
      </c>
      <c r="T4096">
        <v>0</v>
      </c>
      <c r="U4096">
        <v>22.76</v>
      </c>
      <c r="V4096">
        <v>8143.75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3017372</v>
      </c>
      <c r="B4097">
        <v>1</v>
      </c>
      <c r="C4097" t="s">
        <v>75</v>
      </c>
      <c r="D4097" t="s">
        <v>103</v>
      </c>
      <c r="E4097" t="s">
        <v>221</v>
      </c>
      <c r="F4097" t="s">
        <v>3633</v>
      </c>
      <c r="G4097" t="s">
        <v>128</v>
      </c>
      <c r="H4097" t="s">
        <v>58</v>
      </c>
      <c r="I4097" t="s">
        <v>129</v>
      </c>
      <c r="J4097" t="s">
        <v>130</v>
      </c>
      <c r="K4097" t="s">
        <v>131</v>
      </c>
      <c r="L4097" t="s">
        <v>11843</v>
      </c>
      <c r="M4097" t="s">
        <v>11844</v>
      </c>
      <c r="N4097">
        <v>0.91900000000000004</v>
      </c>
      <c r="O4097">
        <v>24</v>
      </c>
      <c r="P4097">
        <v>776</v>
      </c>
      <c r="Q4097">
        <v>0</v>
      </c>
      <c r="R4097">
        <v>0</v>
      </c>
      <c r="S4097">
        <v>0</v>
      </c>
      <c r="T4097">
        <v>0</v>
      </c>
      <c r="U4097">
        <v>22.06</v>
      </c>
      <c r="V4097">
        <v>713.14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3015690</v>
      </c>
      <c r="B4098">
        <v>1</v>
      </c>
      <c r="C4098" t="s">
        <v>106</v>
      </c>
      <c r="D4098" t="s">
        <v>122</v>
      </c>
      <c r="E4098" t="s">
        <v>153</v>
      </c>
      <c r="F4098" t="s">
        <v>11845</v>
      </c>
      <c r="G4098" t="s">
        <v>196</v>
      </c>
      <c r="H4098" t="s">
        <v>58</v>
      </c>
      <c r="I4098" t="s">
        <v>129</v>
      </c>
      <c r="J4098" t="s">
        <v>130</v>
      </c>
      <c r="K4098" t="s">
        <v>131</v>
      </c>
      <c r="L4098" t="s">
        <v>11846</v>
      </c>
      <c r="M4098" t="s">
        <v>11847</v>
      </c>
      <c r="N4098">
        <v>3.714</v>
      </c>
      <c r="O4098">
        <v>5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18.57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3016908</v>
      </c>
      <c r="B4099">
        <v>1</v>
      </c>
      <c r="C4099" t="s">
        <v>106</v>
      </c>
      <c r="D4099" t="s">
        <v>118</v>
      </c>
      <c r="E4099" t="s">
        <v>145</v>
      </c>
      <c r="F4099" t="s">
        <v>11848</v>
      </c>
      <c r="G4099" t="s">
        <v>206</v>
      </c>
      <c r="H4099" t="s">
        <v>61</v>
      </c>
      <c r="I4099" t="s">
        <v>129</v>
      </c>
      <c r="J4099" t="s">
        <v>130</v>
      </c>
      <c r="K4099" t="s">
        <v>131</v>
      </c>
      <c r="L4099" t="s">
        <v>11849</v>
      </c>
      <c r="M4099" t="s">
        <v>11850</v>
      </c>
      <c r="N4099">
        <v>1.825</v>
      </c>
      <c r="O4099">
        <v>0</v>
      </c>
      <c r="P4099">
        <v>0</v>
      </c>
      <c r="Q4099">
        <v>0</v>
      </c>
      <c r="R4099">
        <v>3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5.48</v>
      </c>
      <c r="Y4099">
        <v>0</v>
      </c>
      <c r="Z4099">
        <v>0</v>
      </c>
    </row>
    <row r="4100" spans="1:26" x14ac:dyDescent="0.3">
      <c r="A4100">
        <v>3019810</v>
      </c>
      <c r="B4100">
        <v>1</v>
      </c>
      <c r="C4100" t="s">
        <v>75</v>
      </c>
      <c r="D4100" t="s">
        <v>84</v>
      </c>
      <c r="E4100" t="s">
        <v>145</v>
      </c>
      <c r="F4100" t="s">
        <v>11851</v>
      </c>
      <c r="G4100" t="s">
        <v>206</v>
      </c>
      <c r="H4100" t="s">
        <v>61</v>
      </c>
      <c r="I4100" t="s">
        <v>129</v>
      </c>
      <c r="J4100" t="s">
        <v>130</v>
      </c>
      <c r="K4100" t="s">
        <v>131</v>
      </c>
      <c r="L4100" t="s">
        <v>11852</v>
      </c>
      <c r="M4100" t="s">
        <v>11853</v>
      </c>
      <c r="N4100">
        <v>2.5870000000000002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2.59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3014853</v>
      </c>
      <c r="B4101">
        <v>1</v>
      </c>
      <c r="C4101" t="s">
        <v>106</v>
      </c>
      <c r="D4101" t="s">
        <v>109</v>
      </c>
      <c r="E4101" t="s">
        <v>126</v>
      </c>
      <c r="F4101" t="s">
        <v>11854</v>
      </c>
      <c r="G4101" t="s">
        <v>136</v>
      </c>
      <c r="H4101" t="s">
        <v>58</v>
      </c>
      <c r="I4101" t="s">
        <v>129</v>
      </c>
      <c r="J4101" t="s">
        <v>130</v>
      </c>
      <c r="K4101" t="s">
        <v>137</v>
      </c>
      <c r="L4101" t="s">
        <v>11855</v>
      </c>
      <c r="M4101" t="s">
        <v>11856</v>
      </c>
      <c r="N4101">
        <v>6.3280000000000003</v>
      </c>
      <c r="O4101">
        <v>0</v>
      </c>
      <c r="P4101">
        <v>0</v>
      </c>
      <c r="Q4101">
        <v>0</v>
      </c>
      <c r="R4101">
        <v>0</v>
      </c>
      <c r="S4101">
        <v>8</v>
      </c>
      <c r="T4101">
        <v>589</v>
      </c>
      <c r="U4101">
        <v>0</v>
      </c>
      <c r="V4101">
        <v>0</v>
      </c>
      <c r="W4101">
        <v>0</v>
      </c>
      <c r="X4101">
        <v>0</v>
      </c>
      <c r="Y4101">
        <v>50.62</v>
      </c>
      <c r="Z4101">
        <v>3727.22</v>
      </c>
    </row>
    <row r="4102" spans="1:26" x14ac:dyDescent="0.3">
      <c r="A4102">
        <v>3014779</v>
      </c>
      <c r="B4102">
        <v>1</v>
      </c>
      <c r="C4102" t="s">
        <v>75</v>
      </c>
      <c r="D4102" t="s">
        <v>82</v>
      </c>
      <c r="E4102" t="s">
        <v>140</v>
      </c>
      <c r="F4102" t="s">
        <v>11857</v>
      </c>
      <c r="G4102" t="s">
        <v>142</v>
      </c>
      <c r="H4102" t="s">
        <v>61</v>
      </c>
      <c r="I4102" t="s">
        <v>129</v>
      </c>
      <c r="J4102" t="s">
        <v>130</v>
      </c>
      <c r="K4102" t="s">
        <v>131</v>
      </c>
      <c r="L4102" t="s">
        <v>11858</v>
      </c>
      <c r="M4102" t="s">
        <v>11859</v>
      </c>
      <c r="N4102">
        <v>1.625</v>
      </c>
      <c r="O4102">
        <v>0</v>
      </c>
      <c r="P4102">
        <v>252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409.6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3017400</v>
      </c>
      <c r="B4103">
        <v>1</v>
      </c>
      <c r="C4103" t="s">
        <v>75</v>
      </c>
      <c r="D4103" t="s">
        <v>99</v>
      </c>
      <c r="E4103" t="s">
        <v>221</v>
      </c>
      <c r="F4103" t="s">
        <v>11860</v>
      </c>
      <c r="G4103" t="s">
        <v>128</v>
      </c>
      <c r="H4103" t="s">
        <v>58</v>
      </c>
      <c r="I4103" t="s">
        <v>129</v>
      </c>
      <c r="J4103" t="s">
        <v>130</v>
      </c>
      <c r="K4103" t="s">
        <v>131</v>
      </c>
      <c r="L4103" t="s">
        <v>11861</v>
      </c>
      <c r="M4103" t="s">
        <v>11862</v>
      </c>
      <c r="N4103">
        <v>0.27600000000000002</v>
      </c>
      <c r="O4103">
        <v>21</v>
      </c>
      <c r="P4103">
        <v>3127</v>
      </c>
      <c r="Q4103">
        <v>0</v>
      </c>
      <c r="R4103">
        <v>0</v>
      </c>
      <c r="S4103">
        <v>0</v>
      </c>
      <c r="T4103">
        <v>0</v>
      </c>
      <c r="U4103">
        <v>5.8</v>
      </c>
      <c r="V4103">
        <v>863.4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3019871</v>
      </c>
      <c r="B4104">
        <v>1</v>
      </c>
      <c r="C4104" t="s">
        <v>75</v>
      </c>
      <c r="D4104" t="s">
        <v>81</v>
      </c>
      <c r="E4104" t="s">
        <v>126</v>
      </c>
      <c r="F4104" t="s">
        <v>11863</v>
      </c>
      <c r="G4104" t="s">
        <v>161</v>
      </c>
      <c r="H4104" t="s">
        <v>58</v>
      </c>
      <c r="I4104" t="s">
        <v>129</v>
      </c>
      <c r="J4104" t="s">
        <v>130</v>
      </c>
      <c r="K4104" t="s">
        <v>131</v>
      </c>
      <c r="L4104" t="s">
        <v>11864</v>
      </c>
      <c r="M4104" t="s">
        <v>11865</v>
      </c>
      <c r="N4104">
        <v>1.3009999999999999</v>
      </c>
      <c r="O4104">
        <v>1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1.3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3019839</v>
      </c>
      <c r="B4105">
        <v>1</v>
      </c>
      <c r="C4105" t="s">
        <v>75</v>
      </c>
      <c r="D4105" t="s">
        <v>99</v>
      </c>
      <c r="E4105" t="s">
        <v>145</v>
      </c>
      <c r="F4105" t="s">
        <v>11866</v>
      </c>
      <c r="G4105" t="s">
        <v>256</v>
      </c>
      <c r="H4105" t="s">
        <v>61</v>
      </c>
      <c r="I4105" t="s">
        <v>129</v>
      </c>
      <c r="J4105" t="s">
        <v>130</v>
      </c>
      <c r="K4105" t="s">
        <v>131</v>
      </c>
      <c r="L4105" t="s">
        <v>11867</v>
      </c>
      <c r="M4105" t="s">
        <v>11868</v>
      </c>
      <c r="N4105">
        <v>1.577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1.58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3013212</v>
      </c>
      <c r="B4106">
        <v>1</v>
      </c>
      <c r="C4106" t="s">
        <v>75</v>
      </c>
      <c r="D4106" t="s">
        <v>84</v>
      </c>
      <c r="E4106" t="s">
        <v>153</v>
      </c>
      <c r="F4106" t="s">
        <v>11869</v>
      </c>
      <c r="G4106" t="s">
        <v>136</v>
      </c>
      <c r="H4106" t="s">
        <v>58</v>
      </c>
      <c r="I4106" t="s">
        <v>129</v>
      </c>
      <c r="J4106" t="s">
        <v>130</v>
      </c>
      <c r="K4106" t="s">
        <v>137</v>
      </c>
      <c r="L4106" t="s">
        <v>11870</v>
      </c>
      <c r="M4106" t="s">
        <v>11871</v>
      </c>
      <c r="N4106">
        <v>2.996</v>
      </c>
      <c r="O4106">
        <v>1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3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3012017</v>
      </c>
      <c r="B4107">
        <v>1</v>
      </c>
      <c r="C4107" t="s">
        <v>75</v>
      </c>
      <c r="D4107" t="s">
        <v>90</v>
      </c>
      <c r="E4107" t="s">
        <v>169</v>
      </c>
      <c r="F4107" t="s">
        <v>6268</v>
      </c>
      <c r="G4107" t="s">
        <v>192</v>
      </c>
      <c r="H4107" t="s">
        <v>61</v>
      </c>
      <c r="I4107" t="s">
        <v>129</v>
      </c>
      <c r="J4107" t="s">
        <v>130</v>
      </c>
      <c r="K4107" t="s">
        <v>137</v>
      </c>
      <c r="L4107" t="s">
        <v>11872</v>
      </c>
      <c r="M4107" t="s">
        <v>11873</v>
      </c>
      <c r="N4107">
        <v>7.2859999999999996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75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546.48</v>
      </c>
    </row>
    <row r="4108" spans="1:26" x14ac:dyDescent="0.3">
      <c r="A4108">
        <v>3016181</v>
      </c>
      <c r="B4108">
        <v>1</v>
      </c>
      <c r="C4108" t="s">
        <v>75</v>
      </c>
      <c r="D4108" t="s">
        <v>87</v>
      </c>
      <c r="E4108" t="s">
        <v>145</v>
      </c>
      <c r="F4108" t="s">
        <v>11874</v>
      </c>
      <c r="G4108" t="s">
        <v>256</v>
      </c>
      <c r="H4108" t="s">
        <v>61</v>
      </c>
      <c r="I4108" t="s">
        <v>129</v>
      </c>
      <c r="J4108" t="s">
        <v>130</v>
      </c>
      <c r="K4108" t="s">
        <v>131</v>
      </c>
      <c r="L4108" t="s">
        <v>11875</v>
      </c>
      <c r="M4108" t="s">
        <v>11876</v>
      </c>
      <c r="N4108">
        <v>4.5590000000000002</v>
      </c>
      <c r="O4108">
        <v>0</v>
      </c>
      <c r="P4108">
        <v>3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13.68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3018659</v>
      </c>
      <c r="B4109">
        <v>1</v>
      </c>
      <c r="C4109" t="s">
        <v>75</v>
      </c>
      <c r="D4109" t="s">
        <v>82</v>
      </c>
      <c r="E4109" t="s">
        <v>140</v>
      </c>
      <c r="F4109" t="s">
        <v>11877</v>
      </c>
      <c r="G4109" t="s">
        <v>270</v>
      </c>
      <c r="H4109" t="s">
        <v>61</v>
      </c>
      <c r="I4109" t="s">
        <v>129</v>
      </c>
      <c r="J4109" t="s">
        <v>130</v>
      </c>
      <c r="K4109" t="s">
        <v>131</v>
      </c>
      <c r="L4109" t="s">
        <v>11878</v>
      </c>
      <c r="M4109" t="s">
        <v>11879</v>
      </c>
      <c r="N4109">
        <v>6.109</v>
      </c>
      <c r="O4109">
        <v>0</v>
      </c>
      <c r="P4109">
        <v>12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73.31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3014005</v>
      </c>
      <c r="B4110">
        <v>1</v>
      </c>
      <c r="C4110" t="s">
        <v>75</v>
      </c>
      <c r="D4110" t="s">
        <v>79</v>
      </c>
      <c r="E4110" t="s">
        <v>140</v>
      </c>
      <c r="F4110" t="s">
        <v>11880</v>
      </c>
      <c r="G4110" t="s">
        <v>206</v>
      </c>
      <c r="H4110" t="s">
        <v>61</v>
      </c>
      <c r="I4110" t="s">
        <v>129</v>
      </c>
      <c r="J4110" t="s">
        <v>130</v>
      </c>
      <c r="K4110" t="s">
        <v>131</v>
      </c>
      <c r="L4110" t="s">
        <v>11881</v>
      </c>
      <c r="M4110" t="s">
        <v>11882</v>
      </c>
      <c r="N4110">
        <v>3.9279999999999999</v>
      </c>
      <c r="O4110">
        <v>0</v>
      </c>
      <c r="P4110">
        <v>119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467.43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3008024</v>
      </c>
      <c r="B4111">
        <v>1</v>
      </c>
      <c r="C4111" t="s">
        <v>75</v>
      </c>
      <c r="D4111" t="s">
        <v>104</v>
      </c>
      <c r="E4111" t="s">
        <v>221</v>
      </c>
      <c r="F4111" t="s">
        <v>485</v>
      </c>
      <c r="G4111" t="s">
        <v>192</v>
      </c>
      <c r="H4111" t="s">
        <v>58</v>
      </c>
      <c r="I4111" t="s">
        <v>129</v>
      </c>
      <c r="J4111" t="s">
        <v>130</v>
      </c>
      <c r="K4111" t="s">
        <v>137</v>
      </c>
      <c r="L4111" t="s">
        <v>11883</v>
      </c>
      <c r="M4111" t="s">
        <v>11884</v>
      </c>
      <c r="N4111">
        <v>5.4459999999999997</v>
      </c>
      <c r="O4111">
        <v>33</v>
      </c>
      <c r="P4111">
        <v>1479</v>
      </c>
      <c r="Q4111">
        <v>0</v>
      </c>
      <c r="R4111">
        <v>0</v>
      </c>
      <c r="S4111">
        <v>0</v>
      </c>
      <c r="T4111">
        <v>0</v>
      </c>
      <c r="U4111">
        <v>179.71</v>
      </c>
      <c r="V4111">
        <v>8054.39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3012261</v>
      </c>
      <c r="B4112">
        <v>1</v>
      </c>
      <c r="C4112" t="s">
        <v>75</v>
      </c>
      <c r="D4112" t="s">
        <v>83</v>
      </c>
      <c r="E4112" t="s">
        <v>221</v>
      </c>
      <c r="F4112" t="s">
        <v>11885</v>
      </c>
      <c r="G4112" t="s">
        <v>2896</v>
      </c>
      <c r="H4112" t="s">
        <v>58</v>
      </c>
      <c r="I4112" t="s">
        <v>129</v>
      </c>
      <c r="J4112" t="s">
        <v>130</v>
      </c>
      <c r="K4112" t="s">
        <v>137</v>
      </c>
      <c r="L4112" t="s">
        <v>11886</v>
      </c>
      <c r="M4112" t="s">
        <v>11887</v>
      </c>
      <c r="N4112">
        <v>2.1640000000000001</v>
      </c>
      <c r="O4112">
        <v>0</v>
      </c>
      <c r="P4112">
        <v>0</v>
      </c>
      <c r="Q4112">
        <v>8</v>
      </c>
      <c r="R4112">
        <v>617</v>
      </c>
      <c r="S4112">
        <v>0</v>
      </c>
      <c r="T4112">
        <v>0</v>
      </c>
      <c r="U4112">
        <v>0</v>
      </c>
      <c r="V4112">
        <v>0</v>
      </c>
      <c r="W4112">
        <v>17.309999999999999</v>
      </c>
      <c r="X4112">
        <v>1335.12</v>
      </c>
      <c r="Y4112">
        <v>0</v>
      </c>
      <c r="Z4112">
        <v>0</v>
      </c>
    </row>
    <row r="4113" spans="1:26" x14ac:dyDescent="0.3">
      <c r="A4113">
        <v>3018656</v>
      </c>
      <c r="B4113">
        <v>1</v>
      </c>
      <c r="C4113" t="s">
        <v>75</v>
      </c>
      <c r="D4113" t="s">
        <v>74</v>
      </c>
      <c r="E4113" t="s">
        <v>134</v>
      </c>
      <c r="F4113" t="s">
        <v>11888</v>
      </c>
      <c r="G4113" t="s">
        <v>128</v>
      </c>
      <c r="H4113" t="s">
        <v>58</v>
      </c>
      <c r="I4113" t="s">
        <v>129</v>
      </c>
      <c r="J4113" t="s">
        <v>130</v>
      </c>
      <c r="K4113" t="s">
        <v>131</v>
      </c>
      <c r="L4113" t="s">
        <v>11889</v>
      </c>
      <c r="M4113" t="s">
        <v>11890</v>
      </c>
      <c r="N4113">
        <v>0.41299999999999998</v>
      </c>
      <c r="O4113">
        <v>39</v>
      </c>
      <c r="P4113">
        <v>218</v>
      </c>
      <c r="Q4113">
        <v>0</v>
      </c>
      <c r="R4113">
        <v>0</v>
      </c>
      <c r="S4113">
        <v>0</v>
      </c>
      <c r="T4113">
        <v>0</v>
      </c>
      <c r="U4113">
        <v>16.11</v>
      </c>
      <c r="V4113">
        <v>90.04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3016888</v>
      </c>
      <c r="B4114">
        <v>1</v>
      </c>
      <c r="C4114" t="s">
        <v>75</v>
      </c>
      <c r="D4114" t="s">
        <v>82</v>
      </c>
      <c r="E4114" t="s">
        <v>145</v>
      </c>
      <c r="F4114" t="s">
        <v>9689</v>
      </c>
      <c r="G4114" t="s">
        <v>256</v>
      </c>
      <c r="H4114" t="s">
        <v>61</v>
      </c>
      <c r="I4114" t="s">
        <v>129</v>
      </c>
      <c r="J4114" t="s">
        <v>130</v>
      </c>
      <c r="K4114" t="s">
        <v>131</v>
      </c>
      <c r="L4114" t="s">
        <v>11891</v>
      </c>
      <c r="M4114" t="s">
        <v>11892</v>
      </c>
      <c r="N4114">
        <v>3.1160000000000001</v>
      </c>
      <c r="O4114">
        <v>0</v>
      </c>
      <c r="P4114">
        <v>2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6.23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3013329</v>
      </c>
      <c r="B4115">
        <v>1</v>
      </c>
      <c r="C4115" t="s">
        <v>75</v>
      </c>
      <c r="D4115" t="s">
        <v>78</v>
      </c>
      <c r="E4115" t="s">
        <v>153</v>
      </c>
      <c r="F4115" t="s">
        <v>11893</v>
      </c>
      <c r="G4115" t="s">
        <v>136</v>
      </c>
      <c r="H4115" t="s">
        <v>58</v>
      </c>
      <c r="I4115" t="s">
        <v>129</v>
      </c>
      <c r="J4115" t="s">
        <v>130</v>
      </c>
      <c r="K4115" t="s">
        <v>137</v>
      </c>
      <c r="L4115" t="s">
        <v>11894</v>
      </c>
      <c r="M4115" t="s">
        <v>11895</v>
      </c>
      <c r="N4115">
        <v>0.90200000000000002</v>
      </c>
      <c r="O4115">
        <v>1</v>
      </c>
      <c r="P4115">
        <v>1108</v>
      </c>
      <c r="Q4115">
        <v>0</v>
      </c>
      <c r="R4115">
        <v>0</v>
      </c>
      <c r="S4115">
        <v>0</v>
      </c>
      <c r="T4115">
        <v>0</v>
      </c>
      <c r="U4115">
        <v>0.9</v>
      </c>
      <c r="V4115">
        <v>999.66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3019873</v>
      </c>
      <c r="B4116">
        <v>1</v>
      </c>
      <c r="C4116" t="s">
        <v>75</v>
      </c>
      <c r="D4116" t="s">
        <v>93</v>
      </c>
      <c r="E4116" t="s">
        <v>145</v>
      </c>
      <c r="F4116" t="s">
        <v>11896</v>
      </c>
      <c r="G4116" t="s">
        <v>256</v>
      </c>
      <c r="H4116" t="s">
        <v>61</v>
      </c>
      <c r="I4116" t="s">
        <v>129</v>
      </c>
      <c r="J4116" t="s">
        <v>130</v>
      </c>
      <c r="K4116" t="s">
        <v>131</v>
      </c>
      <c r="L4116" t="s">
        <v>11897</v>
      </c>
      <c r="M4116" t="s">
        <v>11898</v>
      </c>
      <c r="N4116">
        <v>1.0509999999999999</v>
      </c>
      <c r="O4116">
        <v>0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1.05</v>
      </c>
      <c r="Y4116">
        <v>0</v>
      </c>
      <c r="Z4116">
        <v>0</v>
      </c>
    </row>
    <row r="4117" spans="1:26" x14ac:dyDescent="0.3">
      <c r="A4117">
        <v>3017377</v>
      </c>
      <c r="B4117">
        <v>1</v>
      </c>
      <c r="C4117" t="s">
        <v>75</v>
      </c>
      <c r="D4117" t="s">
        <v>79</v>
      </c>
      <c r="E4117" t="s">
        <v>126</v>
      </c>
      <c r="F4117" t="s">
        <v>11899</v>
      </c>
      <c r="G4117" t="s">
        <v>192</v>
      </c>
      <c r="H4117" t="s">
        <v>58</v>
      </c>
      <c r="I4117" t="s">
        <v>129</v>
      </c>
      <c r="J4117" t="s">
        <v>130</v>
      </c>
      <c r="K4117" t="s">
        <v>137</v>
      </c>
      <c r="L4117" t="s">
        <v>11900</v>
      </c>
      <c r="M4117" t="s">
        <v>11901</v>
      </c>
      <c r="N4117">
        <v>6.2930000000000001</v>
      </c>
      <c r="O4117">
        <v>0</v>
      </c>
      <c r="P4117">
        <v>43</v>
      </c>
      <c r="Q4117">
        <v>0</v>
      </c>
      <c r="R4117">
        <v>0</v>
      </c>
      <c r="S4117">
        <v>2</v>
      </c>
      <c r="T4117">
        <v>46</v>
      </c>
      <c r="U4117">
        <v>0</v>
      </c>
      <c r="V4117">
        <v>270.60000000000002</v>
      </c>
      <c r="W4117">
        <v>0</v>
      </c>
      <c r="X4117">
        <v>0</v>
      </c>
      <c r="Y4117">
        <v>12.59</v>
      </c>
      <c r="Z4117">
        <v>289.48</v>
      </c>
    </row>
    <row r="4118" spans="1:26" x14ac:dyDescent="0.3">
      <c r="A4118">
        <v>3020548</v>
      </c>
      <c r="B4118">
        <v>1</v>
      </c>
      <c r="C4118" t="s">
        <v>75</v>
      </c>
      <c r="D4118" t="s">
        <v>87</v>
      </c>
      <c r="E4118" t="s">
        <v>221</v>
      </c>
      <c r="F4118" t="s">
        <v>2703</v>
      </c>
      <c r="G4118" t="s">
        <v>128</v>
      </c>
      <c r="H4118" t="s">
        <v>58</v>
      </c>
      <c r="I4118" t="s">
        <v>129</v>
      </c>
      <c r="J4118" t="s">
        <v>130</v>
      </c>
      <c r="K4118" t="s">
        <v>131</v>
      </c>
      <c r="L4118" t="s">
        <v>11902</v>
      </c>
      <c r="M4118" t="s">
        <v>11903</v>
      </c>
      <c r="N4118">
        <v>0.42799999999999999</v>
      </c>
      <c r="O4118">
        <v>5</v>
      </c>
      <c r="P4118">
        <v>14846</v>
      </c>
      <c r="Q4118">
        <v>0</v>
      </c>
      <c r="R4118">
        <v>0</v>
      </c>
      <c r="S4118">
        <v>0</v>
      </c>
      <c r="T4118">
        <v>0</v>
      </c>
      <c r="U4118">
        <v>2.14</v>
      </c>
      <c r="V4118">
        <v>6352.2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3016459</v>
      </c>
      <c r="B4119">
        <v>1</v>
      </c>
      <c r="C4119" t="s">
        <v>75</v>
      </c>
      <c r="D4119" t="s">
        <v>104</v>
      </c>
      <c r="E4119" t="s">
        <v>145</v>
      </c>
      <c r="F4119" t="s">
        <v>11904</v>
      </c>
      <c r="G4119" t="s">
        <v>206</v>
      </c>
      <c r="H4119" t="s">
        <v>61</v>
      </c>
      <c r="I4119" t="s">
        <v>129</v>
      </c>
      <c r="J4119" t="s">
        <v>130</v>
      </c>
      <c r="K4119" t="s">
        <v>131</v>
      </c>
      <c r="L4119" t="s">
        <v>11905</v>
      </c>
      <c r="M4119" t="s">
        <v>11906</v>
      </c>
      <c r="N4119">
        <v>6.5449999999999999</v>
      </c>
      <c r="O4119">
        <v>0</v>
      </c>
      <c r="P4119">
        <v>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13.09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3015697</v>
      </c>
      <c r="B4120">
        <v>1</v>
      </c>
      <c r="C4120" t="s">
        <v>75</v>
      </c>
      <c r="D4120" t="s">
        <v>85</v>
      </c>
      <c r="E4120" t="s">
        <v>145</v>
      </c>
      <c r="F4120" t="s">
        <v>5658</v>
      </c>
      <c r="G4120" t="s">
        <v>206</v>
      </c>
      <c r="H4120" t="s">
        <v>61</v>
      </c>
      <c r="I4120" t="s">
        <v>129</v>
      </c>
      <c r="J4120" t="s">
        <v>130</v>
      </c>
      <c r="K4120" t="s">
        <v>131</v>
      </c>
      <c r="L4120" t="s">
        <v>11907</v>
      </c>
      <c r="M4120" t="s">
        <v>11908</v>
      </c>
      <c r="N4120">
        <v>2.8039999999999998</v>
      </c>
      <c r="O4120">
        <v>0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2.8</v>
      </c>
      <c r="Y4120">
        <v>0</v>
      </c>
      <c r="Z4120">
        <v>0</v>
      </c>
    </row>
    <row r="4121" spans="1:26" x14ac:dyDescent="0.3">
      <c r="A4121">
        <v>3014721</v>
      </c>
      <c r="B4121">
        <v>1</v>
      </c>
      <c r="C4121" t="s">
        <v>75</v>
      </c>
      <c r="D4121" t="s">
        <v>95</v>
      </c>
      <c r="E4121" t="s">
        <v>145</v>
      </c>
      <c r="F4121" t="s">
        <v>11909</v>
      </c>
      <c r="G4121" t="s">
        <v>206</v>
      </c>
      <c r="H4121" t="s">
        <v>61</v>
      </c>
      <c r="I4121" t="s">
        <v>129</v>
      </c>
      <c r="J4121" t="s">
        <v>130</v>
      </c>
      <c r="K4121" t="s">
        <v>131</v>
      </c>
      <c r="L4121" t="s">
        <v>11910</v>
      </c>
      <c r="M4121" t="s">
        <v>11911</v>
      </c>
      <c r="N4121">
        <v>3.5489999999999999</v>
      </c>
      <c r="O4121">
        <v>0</v>
      </c>
      <c r="P4121">
        <v>13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46.14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3015745</v>
      </c>
      <c r="B4122">
        <v>1</v>
      </c>
      <c r="C4122" t="s">
        <v>106</v>
      </c>
      <c r="D4122" t="s">
        <v>115</v>
      </c>
      <c r="E4122" t="s">
        <v>140</v>
      </c>
      <c r="F4122" t="s">
        <v>11912</v>
      </c>
      <c r="G4122" t="s">
        <v>161</v>
      </c>
      <c r="H4122" t="s">
        <v>61</v>
      </c>
      <c r="I4122" t="s">
        <v>129</v>
      </c>
      <c r="J4122" t="s">
        <v>130</v>
      </c>
      <c r="K4122" t="s">
        <v>131</v>
      </c>
      <c r="L4122" t="s">
        <v>11913</v>
      </c>
      <c r="M4122" t="s">
        <v>11914</v>
      </c>
      <c r="N4122">
        <v>0.59099999999999997</v>
      </c>
      <c r="O4122">
        <v>0</v>
      </c>
      <c r="P4122">
        <v>75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44.35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3015747</v>
      </c>
      <c r="B4123">
        <v>1</v>
      </c>
      <c r="C4123" t="s">
        <v>106</v>
      </c>
      <c r="D4123" t="s">
        <v>109</v>
      </c>
      <c r="E4123" t="s">
        <v>140</v>
      </c>
      <c r="F4123" t="s">
        <v>11915</v>
      </c>
      <c r="G4123" t="s">
        <v>166</v>
      </c>
      <c r="H4123" t="s">
        <v>61</v>
      </c>
      <c r="I4123" t="s">
        <v>129</v>
      </c>
      <c r="J4123" t="s">
        <v>130</v>
      </c>
      <c r="K4123" t="s">
        <v>131</v>
      </c>
      <c r="L4123" t="s">
        <v>11916</v>
      </c>
      <c r="M4123" t="s">
        <v>11917</v>
      </c>
      <c r="N4123">
        <v>2.7589999999999999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100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275.92</v>
      </c>
    </row>
    <row r="4124" spans="1:26" x14ac:dyDescent="0.3">
      <c r="A4124">
        <v>3012015</v>
      </c>
      <c r="B4124">
        <v>1</v>
      </c>
      <c r="C4124" t="s">
        <v>75</v>
      </c>
      <c r="D4124" t="s">
        <v>90</v>
      </c>
      <c r="E4124" t="s">
        <v>169</v>
      </c>
      <c r="F4124" t="s">
        <v>11918</v>
      </c>
      <c r="G4124" t="s">
        <v>136</v>
      </c>
      <c r="H4124" t="s">
        <v>61</v>
      </c>
      <c r="I4124" t="s">
        <v>129</v>
      </c>
      <c r="J4124" t="s">
        <v>130</v>
      </c>
      <c r="K4124" t="s">
        <v>137</v>
      </c>
      <c r="L4124" t="s">
        <v>11919</v>
      </c>
      <c r="M4124" t="s">
        <v>11920</v>
      </c>
      <c r="N4124">
        <v>4.6689999999999996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102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476.28</v>
      </c>
    </row>
    <row r="4125" spans="1:26" x14ac:dyDescent="0.3">
      <c r="A4125">
        <v>3017371</v>
      </c>
      <c r="B4125">
        <v>1</v>
      </c>
      <c r="C4125" t="s">
        <v>75</v>
      </c>
      <c r="D4125" t="s">
        <v>93</v>
      </c>
      <c r="E4125" t="s">
        <v>145</v>
      </c>
      <c r="F4125" t="s">
        <v>11921</v>
      </c>
      <c r="G4125" t="s">
        <v>256</v>
      </c>
      <c r="H4125" t="s">
        <v>61</v>
      </c>
      <c r="I4125" t="s">
        <v>129</v>
      </c>
      <c r="J4125" t="s">
        <v>130</v>
      </c>
      <c r="K4125" t="s">
        <v>131</v>
      </c>
      <c r="L4125" t="s">
        <v>11922</v>
      </c>
      <c r="M4125" t="s">
        <v>11923</v>
      </c>
      <c r="N4125">
        <v>1.5329999999999999</v>
      </c>
      <c r="O4125">
        <v>0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1.53</v>
      </c>
      <c r="Y4125">
        <v>0</v>
      </c>
      <c r="Z4125">
        <v>0</v>
      </c>
    </row>
    <row r="4126" spans="1:26" x14ac:dyDescent="0.3">
      <c r="A4126">
        <v>3014198</v>
      </c>
      <c r="B4126">
        <v>1</v>
      </c>
      <c r="C4126" t="s">
        <v>75</v>
      </c>
      <c r="D4126" t="s">
        <v>89</v>
      </c>
      <c r="E4126" t="s">
        <v>140</v>
      </c>
      <c r="F4126" t="s">
        <v>11924</v>
      </c>
      <c r="G4126" t="s">
        <v>142</v>
      </c>
      <c r="H4126" t="s">
        <v>61</v>
      </c>
      <c r="I4126" t="s">
        <v>129</v>
      </c>
      <c r="J4126" t="s">
        <v>130</v>
      </c>
      <c r="K4126" t="s">
        <v>131</v>
      </c>
      <c r="L4126" t="s">
        <v>11925</v>
      </c>
      <c r="M4126" t="s">
        <v>11926</v>
      </c>
      <c r="N4126">
        <v>1.3009999999999999</v>
      </c>
      <c r="O4126">
        <v>0</v>
      </c>
      <c r="P4126">
        <v>199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258.81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3019489</v>
      </c>
      <c r="B4127">
        <v>1</v>
      </c>
      <c r="C4127" t="s">
        <v>75</v>
      </c>
      <c r="D4127" t="s">
        <v>99</v>
      </c>
      <c r="E4127" t="s">
        <v>221</v>
      </c>
      <c r="F4127" t="s">
        <v>4136</v>
      </c>
      <c r="G4127" t="s">
        <v>128</v>
      </c>
      <c r="H4127" t="s">
        <v>58</v>
      </c>
      <c r="I4127" t="s">
        <v>129</v>
      </c>
      <c r="J4127" t="s">
        <v>130</v>
      </c>
      <c r="K4127" t="s">
        <v>131</v>
      </c>
      <c r="L4127" t="s">
        <v>11927</v>
      </c>
      <c r="M4127" t="s">
        <v>11928</v>
      </c>
      <c r="N4127">
        <v>0.183</v>
      </c>
      <c r="O4127">
        <v>0</v>
      </c>
      <c r="P4127">
        <v>0</v>
      </c>
      <c r="Q4127">
        <v>10</v>
      </c>
      <c r="R4127">
        <v>355</v>
      </c>
      <c r="S4127">
        <v>54</v>
      </c>
      <c r="T4127">
        <v>716</v>
      </c>
      <c r="U4127">
        <v>0</v>
      </c>
      <c r="V4127">
        <v>0</v>
      </c>
      <c r="W4127">
        <v>1.83</v>
      </c>
      <c r="X4127">
        <v>65.069999999999993</v>
      </c>
      <c r="Y4127">
        <v>9.9</v>
      </c>
      <c r="Z4127">
        <v>131.24</v>
      </c>
    </row>
    <row r="4128" spans="1:26" x14ac:dyDescent="0.3">
      <c r="A4128">
        <v>3016769</v>
      </c>
      <c r="B4128">
        <v>1</v>
      </c>
      <c r="C4128" t="s">
        <v>75</v>
      </c>
      <c r="D4128" t="s">
        <v>74</v>
      </c>
      <c r="E4128" t="s">
        <v>140</v>
      </c>
      <c r="F4128" t="s">
        <v>11929</v>
      </c>
      <c r="G4128" t="s">
        <v>161</v>
      </c>
      <c r="H4128" t="s">
        <v>61</v>
      </c>
      <c r="I4128" t="s">
        <v>129</v>
      </c>
      <c r="J4128" t="s">
        <v>130</v>
      </c>
      <c r="K4128" t="s">
        <v>131</v>
      </c>
      <c r="L4128" t="s">
        <v>11930</v>
      </c>
      <c r="M4128" t="s">
        <v>11931</v>
      </c>
      <c r="N4128">
        <v>0.55800000000000005</v>
      </c>
      <c r="O4128">
        <v>0</v>
      </c>
      <c r="P4128">
        <v>0</v>
      </c>
      <c r="Q4128">
        <v>0</v>
      </c>
      <c r="R4128">
        <v>170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94.79</v>
      </c>
      <c r="Y4128">
        <v>0</v>
      </c>
      <c r="Z4128">
        <v>0</v>
      </c>
    </row>
    <row r="4129" spans="1:26" x14ac:dyDescent="0.3">
      <c r="A4129">
        <v>3015766</v>
      </c>
      <c r="B4129">
        <v>1</v>
      </c>
      <c r="C4129" t="s">
        <v>106</v>
      </c>
      <c r="D4129" t="s">
        <v>117</v>
      </c>
      <c r="E4129" t="s">
        <v>126</v>
      </c>
      <c r="F4129" t="s">
        <v>11932</v>
      </c>
      <c r="G4129" t="s">
        <v>378</v>
      </c>
      <c r="H4129" t="s">
        <v>58</v>
      </c>
      <c r="I4129" t="s">
        <v>129</v>
      </c>
      <c r="J4129" t="s">
        <v>59</v>
      </c>
      <c r="K4129" t="s">
        <v>131</v>
      </c>
      <c r="L4129" t="s">
        <v>11933</v>
      </c>
      <c r="M4129" t="s">
        <v>11934</v>
      </c>
      <c r="N4129">
        <v>0.72499999999999998</v>
      </c>
      <c r="O4129">
        <v>39</v>
      </c>
      <c r="P4129">
        <v>2600</v>
      </c>
      <c r="Q4129">
        <v>0</v>
      </c>
      <c r="R4129">
        <v>0</v>
      </c>
      <c r="S4129">
        <v>0</v>
      </c>
      <c r="T4129">
        <v>0</v>
      </c>
      <c r="U4129">
        <v>28.28</v>
      </c>
      <c r="V4129">
        <v>1885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3018720</v>
      </c>
      <c r="B4130">
        <v>1</v>
      </c>
      <c r="C4130" t="s">
        <v>106</v>
      </c>
      <c r="D4130" t="s">
        <v>109</v>
      </c>
      <c r="E4130" t="s">
        <v>153</v>
      </c>
      <c r="F4130" t="s">
        <v>11935</v>
      </c>
      <c r="G4130" t="s">
        <v>192</v>
      </c>
      <c r="H4130" t="s">
        <v>58</v>
      </c>
      <c r="I4130" t="s">
        <v>129</v>
      </c>
      <c r="J4130" t="s">
        <v>130</v>
      </c>
      <c r="K4130" t="s">
        <v>137</v>
      </c>
      <c r="L4130" t="s">
        <v>11936</v>
      </c>
      <c r="M4130" t="s">
        <v>11937</v>
      </c>
      <c r="N4130">
        <v>6.2060000000000004</v>
      </c>
      <c r="O4130">
        <v>0</v>
      </c>
      <c r="P4130">
        <v>0</v>
      </c>
      <c r="Q4130">
        <v>0</v>
      </c>
      <c r="R4130">
        <v>13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80.680000000000007</v>
      </c>
      <c r="Y4130">
        <v>0</v>
      </c>
      <c r="Z4130">
        <v>0</v>
      </c>
    </row>
    <row r="4131" spans="1:26" x14ac:dyDescent="0.3">
      <c r="A4131">
        <v>3016128</v>
      </c>
      <c r="B4131">
        <v>1</v>
      </c>
      <c r="C4131" t="s">
        <v>75</v>
      </c>
      <c r="D4131" t="s">
        <v>80</v>
      </c>
      <c r="E4131" t="s">
        <v>153</v>
      </c>
      <c r="F4131" t="s">
        <v>11938</v>
      </c>
      <c r="G4131" t="s">
        <v>136</v>
      </c>
      <c r="H4131" t="s">
        <v>58</v>
      </c>
      <c r="I4131" t="s">
        <v>129</v>
      </c>
      <c r="J4131" t="s">
        <v>130</v>
      </c>
      <c r="K4131" t="s">
        <v>137</v>
      </c>
      <c r="L4131" t="s">
        <v>11939</v>
      </c>
      <c r="M4131" t="s">
        <v>11940</v>
      </c>
      <c r="N4131">
        <v>2.2240000000000002</v>
      </c>
      <c r="O4131">
        <v>0</v>
      </c>
      <c r="P4131">
        <v>0</v>
      </c>
      <c r="Q4131">
        <v>4</v>
      </c>
      <c r="R4131">
        <v>4094</v>
      </c>
      <c r="S4131">
        <v>0</v>
      </c>
      <c r="T4131">
        <v>0</v>
      </c>
      <c r="U4131">
        <v>0</v>
      </c>
      <c r="V4131">
        <v>0</v>
      </c>
      <c r="W4131">
        <v>8.89</v>
      </c>
      <c r="X4131">
        <v>9103.4599999999991</v>
      </c>
      <c r="Y4131">
        <v>0</v>
      </c>
      <c r="Z4131">
        <v>0</v>
      </c>
    </row>
    <row r="4132" spans="1:26" x14ac:dyDescent="0.3">
      <c r="A4132">
        <v>3010340</v>
      </c>
      <c r="B4132">
        <v>1</v>
      </c>
      <c r="C4132" t="s">
        <v>75</v>
      </c>
      <c r="D4132" t="s">
        <v>96</v>
      </c>
      <c r="E4132" t="s">
        <v>145</v>
      </c>
      <c r="F4132" t="s">
        <v>11941</v>
      </c>
      <c r="G4132" t="s">
        <v>206</v>
      </c>
      <c r="H4132" t="s">
        <v>61</v>
      </c>
      <c r="I4132" t="s">
        <v>129</v>
      </c>
      <c r="J4132" t="s">
        <v>130</v>
      </c>
      <c r="K4132" t="s">
        <v>131</v>
      </c>
      <c r="L4132" t="s">
        <v>11942</v>
      </c>
      <c r="M4132" t="s">
        <v>11943</v>
      </c>
      <c r="N4132">
        <v>3.24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3.24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3016761</v>
      </c>
      <c r="B4133">
        <v>1</v>
      </c>
      <c r="C4133" t="s">
        <v>75</v>
      </c>
      <c r="D4133" t="s">
        <v>77</v>
      </c>
      <c r="E4133" t="s">
        <v>145</v>
      </c>
      <c r="F4133" t="s">
        <v>11944</v>
      </c>
      <c r="G4133" t="s">
        <v>147</v>
      </c>
      <c r="H4133" t="s">
        <v>61</v>
      </c>
      <c r="I4133" t="s">
        <v>129</v>
      </c>
      <c r="J4133" t="s">
        <v>130</v>
      </c>
      <c r="K4133" t="s">
        <v>131</v>
      </c>
      <c r="L4133" t="s">
        <v>11945</v>
      </c>
      <c r="M4133" t="s">
        <v>11946</v>
      </c>
      <c r="N4133">
        <v>2.42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2.42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3017919</v>
      </c>
      <c r="B4134">
        <v>1</v>
      </c>
      <c r="C4134" t="s">
        <v>75</v>
      </c>
      <c r="D4134" t="s">
        <v>96</v>
      </c>
      <c r="E4134" t="s">
        <v>221</v>
      </c>
      <c r="F4134" t="s">
        <v>11377</v>
      </c>
      <c r="G4134" t="s">
        <v>161</v>
      </c>
      <c r="H4134" t="s">
        <v>58</v>
      </c>
      <c r="I4134" t="s">
        <v>129</v>
      </c>
      <c r="J4134" t="s">
        <v>130</v>
      </c>
      <c r="K4134" t="s">
        <v>131</v>
      </c>
      <c r="L4134" t="s">
        <v>11947</v>
      </c>
      <c r="M4134" t="s">
        <v>11948</v>
      </c>
      <c r="N4134">
        <v>1.9490000000000001</v>
      </c>
      <c r="O4134">
        <v>32</v>
      </c>
      <c r="P4134">
        <v>2380</v>
      </c>
      <c r="Q4134">
        <v>0</v>
      </c>
      <c r="R4134">
        <v>0</v>
      </c>
      <c r="S4134">
        <v>0</v>
      </c>
      <c r="T4134">
        <v>0</v>
      </c>
      <c r="U4134">
        <v>62.37</v>
      </c>
      <c r="V4134">
        <v>4638.95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3014939</v>
      </c>
      <c r="B4135">
        <v>1</v>
      </c>
      <c r="C4135" t="s">
        <v>75</v>
      </c>
      <c r="D4135" t="s">
        <v>96</v>
      </c>
      <c r="E4135" t="s">
        <v>140</v>
      </c>
      <c r="F4135" t="s">
        <v>11949</v>
      </c>
      <c r="G4135" t="s">
        <v>142</v>
      </c>
      <c r="H4135" t="s">
        <v>61</v>
      </c>
      <c r="I4135" t="s">
        <v>129</v>
      </c>
      <c r="J4135" t="s">
        <v>130</v>
      </c>
      <c r="K4135" t="s">
        <v>131</v>
      </c>
      <c r="L4135" t="s">
        <v>11950</v>
      </c>
      <c r="M4135" t="s">
        <v>11951</v>
      </c>
      <c r="N4135">
        <v>4.1970000000000001</v>
      </c>
      <c r="O4135">
        <v>0</v>
      </c>
      <c r="P4135">
        <v>59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247.62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3018606</v>
      </c>
      <c r="B4136">
        <v>1</v>
      </c>
      <c r="C4136" t="s">
        <v>106</v>
      </c>
      <c r="D4136" t="s">
        <v>122</v>
      </c>
      <c r="E4136" t="s">
        <v>145</v>
      </c>
      <c r="F4136" t="s">
        <v>11952</v>
      </c>
      <c r="G4136" t="s">
        <v>206</v>
      </c>
      <c r="H4136" t="s">
        <v>61</v>
      </c>
      <c r="I4136" t="s">
        <v>129</v>
      </c>
      <c r="J4136" t="s">
        <v>130</v>
      </c>
      <c r="K4136" t="s">
        <v>131</v>
      </c>
      <c r="L4136" t="s">
        <v>11953</v>
      </c>
      <c r="M4136" t="s">
        <v>11954</v>
      </c>
      <c r="N4136">
        <v>1.97</v>
      </c>
      <c r="O4136">
        <v>0</v>
      </c>
      <c r="P4136">
        <v>13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25.62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3016663</v>
      </c>
      <c r="B4137">
        <v>1</v>
      </c>
      <c r="C4137" t="s">
        <v>75</v>
      </c>
      <c r="D4137" t="s">
        <v>83</v>
      </c>
      <c r="E4137" t="s">
        <v>221</v>
      </c>
      <c r="F4137" t="s">
        <v>6142</v>
      </c>
      <c r="G4137" t="s">
        <v>128</v>
      </c>
      <c r="H4137" t="s">
        <v>58</v>
      </c>
      <c r="I4137" t="s">
        <v>129</v>
      </c>
      <c r="J4137" t="s">
        <v>130</v>
      </c>
      <c r="K4137" t="s">
        <v>131</v>
      </c>
      <c r="L4137" t="s">
        <v>11955</v>
      </c>
      <c r="M4137" t="s">
        <v>11956</v>
      </c>
      <c r="N4137">
        <v>0.16800000000000001</v>
      </c>
      <c r="O4137">
        <v>0</v>
      </c>
      <c r="P4137">
        <v>0</v>
      </c>
      <c r="Q4137">
        <v>46</v>
      </c>
      <c r="R4137">
        <v>8329</v>
      </c>
      <c r="S4137">
        <v>0</v>
      </c>
      <c r="T4137">
        <v>0</v>
      </c>
      <c r="U4137">
        <v>0</v>
      </c>
      <c r="V4137">
        <v>0</v>
      </c>
      <c r="W4137">
        <v>7.71</v>
      </c>
      <c r="X4137">
        <v>1395.11</v>
      </c>
      <c r="Y4137">
        <v>0</v>
      </c>
      <c r="Z4137">
        <v>0</v>
      </c>
    </row>
    <row r="4138" spans="1:26" x14ac:dyDescent="0.3">
      <c r="A4138">
        <v>3017584</v>
      </c>
      <c r="B4138">
        <v>1</v>
      </c>
      <c r="C4138" t="s">
        <v>75</v>
      </c>
      <c r="D4138" t="s">
        <v>104</v>
      </c>
      <c r="E4138" t="s">
        <v>140</v>
      </c>
      <c r="F4138" t="s">
        <v>11957</v>
      </c>
      <c r="G4138" t="s">
        <v>142</v>
      </c>
      <c r="H4138" t="s">
        <v>61</v>
      </c>
      <c r="I4138" t="s">
        <v>129</v>
      </c>
      <c r="J4138" t="s">
        <v>130</v>
      </c>
      <c r="K4138" t="s">
        <v>131</v>
      </c>
      <c r="L4138" t="s">
        <v>11958</v>
      </c>
      <c r="M4138" t="s">
        <v>11959</v>
      </c>
      <c r="N4138">
        <v>3.0880000000000001</v>
      </c>
      <c r="O4138">
        <v>0</v>
      </c>
      <c r="P4138">
        <v>71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219.25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3020656</v>
      </c>
      <c r="B4139">
        <v>1</v>
      </c>
      <c r="C4139" t="s">
        <v>75</v>
      </c>
      <c r="D4139" t="s">
        <v>84</v>
      </c>
      <c r="E4139" t="s">
        <v>145</v>
      </c>
      <c r="F4139" t="s">
        <v>11960</v>
      </c>
      <c r="G4139" t="s">
        <v>147</v>
      </c>
      <c r="H4139" t="s">
        <v>61</v>
      </c>
      <c r="I4139" t="s">
        <v>129</v>
      </c>
      <c r="J4139" t="s">
        <v>130</v>
      </c>
      <c r="K4139" t="s">
        <v>131</v>
      </c>
      <c r="L4139" t="s">
        <v>11961</v>
      </c>
      <c r="M4139" t="s">
        <v>11962</v>
      </c>
      <c r="N4139">
        <v>2.4910000000000001</v>
      </c>
      <c r="O4139">
        <v>0</v>
      </c>
      <c r="P4139">
        <v>7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17.440000000000001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3015935</v>
      </c>
      <c r="B4140">
        <v>1</v>
      </c>
      <c r="C4140" t="s">
        <v>75</v>
      </c>
      <c r="D4140" t="s">
        <v>92</v>
      </c>
      <c r="E4140" t="s">
        <v>145</v>
      </c>
      <c r="F4140" t="s">
        <v>11963</v>
      </c>
      <c r="G4140" t="s">
        <v>206</v>
      </c>
      <c r="H4140" t="s">
        <v>61</v>
      </c>
      <c r="I4140" t="s">
        <v>129</v>
      </c>
      <c r="J4140" t="s">
        <v>130</v>
      </c>
      <c r="K4140" t="s">
        <v>131</v>
      </c>
      <c r="L4140" t="s">
        <v>11964</v>
      </c>
      <c r="M4140" t="s">
        <v>11965</v>
      </c>
      <c r="N4140">
        <v>0.91100000000000003</v>
      </c>
      <c r="O4140">
        <v>0</v>
      </c>
      <c r="P4140">
        <v>5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4.5599999999999996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3012641</v>
      </c>
      <c r="B4141">
        <v>1</v>
      </c>
      <c r="C4141" t="s">
        <v>106</v>
      </c>
      <c r="D4141" t="s">
        <v>111</v>
      </c>
      <c r="E4141" t="s">
        <v>126</v>
      </c>
      <c r="F4141" t="s">
        <v>11966</v>
      </c>
      <c r="G4141" t="s">
        <v>136</v>
      </c>
      <c r="H4141" t="s">
        <v>58</v>
      </c>
      <c r="I4141" t="s">
        <v>129</v>
      </c>
      <c r="J4141" t="s">
        <v>130</v>
      </c>
      <c r="K4141" t="s">
        <v>137</v>
      </c>
      <c r="L4141" t="s">
        <v>11967</v>
      </c>
      <c r="M4141" t="s">
        <v>11968</v>
      </c>
      <c r="N4141">
        <v>3.605</v>
      </c>
      <c r="O4141">
        <v>0</v>
      </c>
      <c r="P4141">
        <v>0</v>
      </c>
      <c r="Q4141">
        <v>7</v>
      </c>
      <c r="R4141">
        <v>512</v>
      </c>
      <c r="S4141">
        <v>1</v>
      </c>
      <c r="T4141">
        <v>159</v>
      </c>
      <c r="U4141">
        <v>0</v>
      </c>
      <c r="V4141">
        <v>0</v>
      </c>
      <c r="W4141">
        <v>25.24</v>
      </c>
      <c r="X4141">
        <v>1845.76</v>
      </c>
      <c r="Y4141">
        <v>3.61</v>
      </c>
      <c r="Z4141">
        <v>573.20000000000005</v>
      </c>
    </row>
    <row r="4142" spans="1:26" x14ac:dyDescent="0.3">
      <c r="A4142">
        <v>3015993</v>
      </c>
      <c r="B4142">
        <v>1</v>
      </c>
      <c r="C4142" t="s">
        <v>75</v>
      </c>
      <c r="D4142" t="s">
        <v>74</v>
      </c>
      <c r="E4142" t="s">
        <v>140</v>
      </c>
      <c r="F4142" t="s">
        <v>11969</v>
      </c>
      <c r="G4142" t="s">
        <v>161</v>
      </c>
      <c r="H4142" t="s">
        <v>61</v>
      </c>
      <c r="I4142" t="s">
        <v>129</v>
      </c>
      <c r="J4142" t="s">
        <v>130</v>
      </c>
      <c r="K4142" t="s">
        <v>131</v>
      </c>
      <c r="L4142" t="s">
        <v>11970</v>
      </c>
      <c r="M4142" t="s">
        <v>11971</v>
      </c>
      <c r="N4142">
        <v>1.5389999999999999</v>
      </c>
      <c r="O4142">
        <v>0</v>
      </c>
      <c r="P4142">
        <v>7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10.77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3013331</v>
      </c>
      <c r="B4143">
        <v>1</v>
      </c>
      <c r="C4143" t="s">
        <v>106</v>
      </c>
      <c r="D4143" t="s">
        <v>116</v>
      </c>
      <c r="E4143" t="s">
        <v>164</v>
      </c>
      <c r="F4143" t="s">
        <v>11972</v>
      </c>
      <c r="G4143" t="s">
        <v>136</v>
      </c>
      <c r="H4143" t="s">
        <v>61</v>
      </c>
      <c r="I4143" t="s">
        <v>129</v>
      </c>
      <c r="J4143" t="s">
        <v>130</v>
      </c>
      <c r="K4143" t="s">
        <v>137</v>
      </c>
      <c r="L4143" t="s">
        <v>11973</v>
      </c>
      <c r="M4143" t="s">
        <v>11974</v>
      </c>
      <c r="N4143">
        <v>2.278</v>
      </c>
      <c r="O4143">
        <v>0</v>
      </c>
      <c r="P4143">
        <v>0</v>
      </c>
      <c r="Q4143">
        <v>0</v>
      </c>
      <c r="R4143">
        <v>19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43.28</v>
      </c>
      <c r="Y4143">
        <v>0</v>
      </c>
      <c r="Z4143">
        <v>0</v>
      </c>
    </row>
    <row r="4144" spans="1:26" x14ac:dyDescent="0.3">
      <c r="A4144">
        <v>3019668</v>
      </c>
      <c r="B4144">
        <v>1</v>
      </c>
      <c r="C4144" t="s">
        <v>75</v>
      </c>
      <c r="D4144" t="s">
        <v>82</v>
      </c>
      <c r="E4144" t="s">
        <v>221</v>
      </c>
      <c r="F4144" t="s">
        <v>11975</v>
      </c>
      <c r="G4144" t="s">
        <v>128</v>
      </c>
      <c r="H4144" t="s">
        <v>58</v>
      </c>
      <c r="I4144" t="s">
        <v>129</v>
      </c>
      <c r="J4144" t="s">
        <v>130</v>
      </c>
      <c r="K4144" t="s">
        <v>131</v>
      </c>
      <c r="L4144" t="s">
        <v>11976</v>
      </c>
      <c r="M4144" t="s">
        <v>11977</v>
      </c>
      <c r="N4144">
        <v>3.1120000000000001</v>
      </c>
      <c r="O4144">
        <v>4</v>
      </c>
      <c r="P4144">
        <v>20454</v>
      </c>
      <c r="Q4144">
        <v>0</v>
      </c>
      <c r="R4144">
        <v>0</v>
      </c>
      <c r="S4144">
        <v>0</v>
      </c>
      <c r="T4144">
        <v>0</v>
      </c>
      <c r="U4144">
        <v>12.45</v>
      </c>
      <c r="V4144">
        <v>63658.79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3017535</v>
      </c>
      <c r="B4145">
        <v>1</v>
      </c>
      <c r="C4145" t="s">
        <v>75</v>
      </c>
      <c r="D4145" t="s">
        <v>90</v>
      </c>
      <c r="E4145" t="s">
        <v>140</v>
      </c>
      <c r="F4145" t="s">
        <v>11978</v>
      </c>
      <c r="G4145" t="s">
        <v>142</v>
      </c>
      <c r="H4145" t="s">
        <v>61</v>
      </c>
      <c r="I4145" t="s">
        <v>129</v>
      </c>
      <c r="J4145" t="s">
        <v>130</v>
      </c>
      <c r="K4145" t="s">
        <v>131</v>
      </c>
      <c r="L4145" t="s">
        <v>11979</v>
      </c>
      <c r="M4145" t="s">
        <v>11980</v>
      </c>
      <c r="N4145">
        <v>1.968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9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17.71</v>
      </c>
    </row>
    <row r="4146" spans="1:26" x14ac:dyDescent="0.3">
      <c r="A4146">
        <v>3014740</v>
      </c>
      <c r="B4146">
        <v>1</v>
      </c>
      <c r="C4146" t="s">
        <v>106</v>
      </c>
      <c r="D4146" t="s">
        <v>120</v>
      </c>
      <c r="E4146" t="s">
        <v>153</v>
      </c>
      <c r="F4146" t="s">
        <v>4560</v>
      </c>
      <c r="G4146" t="s">
        <v>192</v>
      </c>
      <c r="H4146" t="s">
        <v>58</v>
      </c>
      <c r="I4146" t="s">
        <v>129</v>
      </c>
      <c r="J4146" t="s">
        <v>130</v>
      </c>
      <c r="K4146" t="s">
        <v>137</v>
      </c>
      <c r="L4146" t="s">
        <v>11981</v>
      </c>
      <c r="M4146" t="s">
        <v>11982</v>
      </c>
      <c r="N4146">
        <v>7.35</v>
      </c>
      <c r="O4146">
        <v>34</v>
      </c>
      <c r="P4146">
        <v>230</v>
      </c>
      <c r="Q4146">
        <v>0</v>
      </c>
      <c r="R4146">
        <v>0</v>
      </c>
      <c r="S4146">
        <v>0</v>
      </c>
      <c r="T4146">
        <v>0</v>
      </c>
      <c r="U4146">
        <v>249.89</v>
      </c>
      <c r="V4146">
        <v>1690.45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3020603</v>
      </c>
      <c r="B4147">
        <v>1</v>
      </c>
      <c r="C4147" t="s">
        <v>75</v>
      </c>
      <c r="D4147" t="s">
        <v>78</v>
      </c>
      <c r="E4147" t="s">
        <v>145</v>
      </c>
      <c r="F4147" t="s">
        <v>11983</v>
      </c>
      <c r="G4147" t="s">
        <v>206</v>
      </c>
      <c r="H4147" t="s">
        <v>61</v>
      </c>
      <c r="I4147" t="s">
        <v>129</v>
      </c>
      <c r="J4147" t="s">
        <v>130</v>
      </c>
      <c r="K4147" t="s">
        <v>131</v>
      </c>
      <c r="L4147" t="s">
        <v>11984</v>
      </c>
      <c r="M4147" t="s">
        <v>11985</v>
      </c>
      <c r="N4147">
        <v>3.032</v>
      </c>
      <c r="O4147">
        <v>0</v>
      </c>
      <c r="P4147">
        <v>12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36.380000000000003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3016815</v>
      </c>
      <c r="B4148">
        <v>1</v>
      </c>
      <c r="C4148" t="s">
        <v>106</v>
      </c>
      <c r="D4148" t="s">
        <v>120</v>
      </c>
      <c r="E4148" t="s">
        <v>153</v>
      </c>
      <c r="F4148" t="s">
        <v>11986</v>
      </c>
      <c r="G4148" t="s">
        <v>196</v>
      </c>
      <c r="H4148" t="s">
        <v>58</v>
      </c>
      <c r="I4148" t="s">
        <v>129</v>
      </c>
      <c r="J4148" t="s">
        <v>130</v>
      </c>
      <c r="K4148" t="s">
        <v>131</v>
      </c>
      <c r="L4148" t="s">
        <v>11987</v>
      </c>
      <c r="M4148" t="s">
        <v>11988</v>
      </c>
      <c r="N4148">
        <v>3.1339999999999999</v>
      </c>
      <c r="O4148">
        <v>11</v>
      </c>
      <c r="P4148">
        <v>22</v>
      </c>
      <c r="Q4148">
        <v>0</v>
      </c>
      <c r="R4148">
        <v>0</v>
      </c>
      <c r="S4148">
        <v>0</v>
      </c>
      <c r="T4148">
        <v>0</v>
      </c>
      <c r="U4148">
        <v>34.47</v>
      </c>
      <c r="V4148">
        <v>68.94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3020632</v>
      </c>
      <c r="B4149">
        <v>1</v>
      </c>
      <c r="C4149" t="s">
        <v>75</v>
      </c>
      <c r="D4149" t="s">
        <v>86</v>
      </c>
      <c r="E4149" t="s">
        <v>140</v>
      </c>
      <c r="F4149" t="s">
        <v>11989</v>
      </c>
      <c r="G4149" t="s">
        <v>161</v>
      </c>
      <c r="H4149" t="s">
        <v>61</v>
      </c>
      <c r="I4149" t="s">
        <v>129</v>
      </c>
      <c r="J4149" t="s">
        <v>130</v>
      </c>
      <c r="K4149" t="s">
        <v>131</v>
      </c>
      <c r="L4149" t="s">
        <v>11990</v>
      </c>
      <c r="M4149" t="s">
        <v>11991</v>
      </c>
      <c r="N4149">
        <v>0.56299999999999994</v>
      </c>
      <c r="O4149">
        <v>0</v>
      </c>
      <c r="P4149">
        <v>139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78.27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3015980</v>
      </c>
      <c r="B4150">
        <v>1</v>
      </c>
      <c r="C4150" t="s">
        <v>106</v>
      </c>
      <c r="D4150" t="s">
        <v>120</v>
      </c>
      <c r="E4150" t="s">
        <v>126</v>
      </c>
      <c r="F4150" t="s">
        <v>11992</v>
      </c>
      <c r="G4150" t="s">
        <v>128</v>
      </c>
      <c r="H4150" t="s">
        <v>58</v>
      </c>
      <c r="I4150" t="s">
        <v>129</v>
      </c>
      <c r="J4150" t="s">
        <v>130</v>
      </c>
      <c r="K4150" t="s">
        <v>131</v>
      </c>
      <c r="L4150" t="s">
        <v>11993</v>
      </c>
      <c r="M4150" t="s">
        <v>11994</v>
      </c>
      <c r="N4150">
        <v>2.097</v>
      </c>
      <c r="O4150">
        <v>51</v>
      </c>
      <c r="P4150">
        <v>27</v>
      </c>
      <c r="Q4150">
        <v>0</v>
      </c>
      <c r="R4150">
        <v>0</v>
      </c>
      <c r="S4150">
        <v>0</v>
      </c>
      <c r="T4150">
        <v>0</v>
      </c>
      <c r="U4150">
        <v>106.96</v>
      </c>
      <c r="V4150">
        <v>56.63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3016200</v>
      </c>
      <c r="B4151">
        <v>1</v>
      </c>
      <c r="C4151" t="s">
        <v>75</v>
      </c>
      <c r="D4151" t="s">
        <v>99</v>
      </c>
      <c r="E4151" t="s">
        <v>221</v>
      </c>
      <c r="F4151" t="s">
        <v>9050</v>
      </c>
      <c r="G4151" t="s">
        <v>128</v>
      </c>
      <c r="H4151" t="s">
        <v>58</v>
      </c>
      <c r="I4151" t="s">
        <v>129</v>
      </c>
      <c r="J4151" t="s">
        <v>130</v>
      </c>
      <c r="K4151" t="s">
        <v>131</v>
      </c>
      <c r="L4151" t="s">
        <v>11995</v>
      </c>
      <c r="M4151" t="s">
        <v>11996</v>
      </c>
      <c r="N4151">
        <v>2.3210000000000002</v>
      </c>
      <c r="O4151">
        <v>56</v>
      </c>
      <c r="P4151">
        <v>264</v>
      </c>
      <c r="Q4151">
        <v>0</v>
      </c>
      <c r="R4151">
        <v>0</v>
      </c>
      <c r="S4151">
        <v>0</v>
      </c>
      <c r="T4151">
        <v>0</v>
      </c>
      <c r="U4151">
        <v>130</v>
      </c>
      <c r="V4151">
        <v>612.85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3014720</v>
      </c>
      <c r="B4152">
        <v>1</v>
      </c>
      <c r="C4152" t="s">
        <v>75</v>
      </c>
      <c r="D4152" t="s">
        <v>86</v>
      </c>
      <c r="E4152" t="s">
        <v>145</v>
      </c>
      <c r="F4152" t="s">
        <v>11997</v>
      </c>
      <c r="G4152" t="s">
        <v>206</v>
      </c>
      <c r="H4152" t="s">
        <v>61</v>
      </c>
      <c r="I4152" t="s">
        <v>129</v>
      </c>
      <c r="J4152" t="s">
        <v>130</v>
      </c>
      <c r="K4152" t="s">
        <v>131</v>
      </c>
      <c r="L4152" t="s">
        <v>11998</v>
      </c>
      <c r="M4152" t="s">
        <v>11999</v>
      </c>
      <c r="N4152">
        <v>5.2549999999999999</v>
      </c>
      <c r="O4152">
        <v>0</v>
      </c>
      <c r="P4152">
        <v>4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21.02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3020587</v>
      </c>
      <c r="B4153">
        <v>1</v>
      </c>
      <c r="C4153" t="s">
        <v>106</v>
      </c>
      <c r="D4153" t="s">
        <v>120</v>
      </c>
      <c r="E4153" t="s">
        <v>126</v>
      </c>
      <c r="F4153" t="s">
        <v>2317</v>
      </c>
      <c r="G4153" t="s">
        <v>128</v>
      </c>
      <c r="H4153" t="s">
        <v>58</v>
      </c>
      <c r="I4153" t="s">
        <v>129</v>
      </c>
      <c r="J4153" t="s">
        <v>130</v>
      </c>
      <c r="K4153" t="s">
        <v>131</v>
      </c>
      <c r="L4153" t="s">
        <v>12000</v>
      </c>
      <c r="M4153" t="s">
        <v>12001</v>
      </c>
      <c r="N4153">
        <v>0.77900000000000003</v>
      </c>
      <c r="O4153">
        <v>316</v>
      </c>
      <c r="P4153">
        <v>47</v>
      </c>
      <c r="Q4153">
        <v>0</v>
      </c>
      <c r="R4153">
        <v>0</v>
      </c>
      <c r="S4153">
        <v>0</v>
      </c>
      <c r="T4153">
        <v>0</v>
      </c>
      <c r="U4153">
        <v>246.13</v>
      </c>
      <c r="V4153">
        <v>36.61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3020642</v>
      </c>
      <c r="B4154">
        <v>1</v>
      </c>
      <c r="C4154" t="s">
        <v>75</v>
      </c>
      <c r="D4154" t="s">
        <v>89</v>
      </c>
      <c r="E4154" t="s">
        <v>140</v>
      </c>
      <c r="F4154" t="s">
        <v>12002</v>
      </c>
      <c r="G4154" t="s">
        <v>1638</v>
      </c>
      <c r="H4154" t="s">
        <v>61</v>
      </c>
      <c r="I4154" t="s">
        <v>129</v>
      </c>
      <c r="J4154" t="s">
        <v>130</v>
      </c>
      <c r="K4154" t="s">
        <v>131</v>
      </c>
      <c r="L4154" t="s">
        <v>12003</v>
      </c>
      <c r="M4154" t="s">
        <v>12004</v>
      </c>
      <c r="N4154">
        <v>1.772</v>
      </c>
      <c r="O4154">
        <v>0</v>
      </c>
      <c r="P4154">
        <v>68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120.48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3012918</v>
      </c>
      <c r="B4155">
        <v>1</v>
      </c>
      <c r="C4155" t="s">
        <v>75</v>
      </c>
      <c r="D4155" t="s">
        <v>97</v>
      </c>
      <c r="E4155" t="s">
        <v>140</v>
      </c>
      <c r="F4155" t="s">
        <v>12005</v>
      </c>
      <c r="G4155" t="s">
        <v>192</v>
      </c>
      <c r="H4155" t="s">
        <v>61</v>
      </c>
      <c r="I4155" t="s">
        <v>129</v>
      </c>
      <c r="J4155" t="s">
        <v>130</v>
      </c>
      <c r="K4155" t="s">
        <v>137</v>
      </c>
      <c r="L4155" t="s">
        <v>12006</v>
      </c>
      <c r="M4155" t="s">
        <v>12007</v>
      </c>
      <c r="N4155">
        <v>9.0069999999999997</v>
      </c>
      <c r="O4155">
        <v>0</v>
      </c>
      <c r="P4155">
        <v>73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657.49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3017922</v>
      </c>
      <c r="B4156">
        <v>1</v>
      </c>
      <c r="C4156" t="s">
        <v>75</v>
      </c>
      <c r="D4156" t="s">
        <v>84</v>
      </c>
      <c r="E4156" t="s">
        <v>164</v>
      </c>
      <c r="F4156" t="s">
        <v>2760</v>
      </c>
      <c r="G4156" t="s">
        <v>452</v>
      </c>
      <c r="H4156" t="s">
        <v>61</v>
      </c>
      <c r="I4156" t="s">
        <v>129</v>
      </c>
      <c r="J4156" t="s">
        <v>130</v>
      </c>
      <c r="K4156" t="s">
        <v>131</v>
      </c>
      <c r="L4156" t="s">
        <v>12008</v>
      </c>
      <c r="M4156" t="s">
        <v>12009</v>
      </c>
      <c r="N4156">
        <v>0.68799999999999994</v>
      </c>
      <c r="O4156">
        <v>0</v>
      </c>
      <c r="P4156">
        <v>30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20.63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3019953</v>
      </c>
      <c r="B4157">
        <v>1</v>
      </c>
      <c r="C4157" t="s">
        <v>75</v>
      </c>
      <c r="D4157" t="s">
        <v>82</v>
      </c>
      <c r="E4157" t="s">
        <v>140</v>
      </c>
      <c r="F4157" t="s">
        <v>12010</v>
      </c>
      <c r="G4157" t="s">
        <v>142</v>
      </c>
      <c r="H4157" t="s">
        <v>61</v>
      </c>
      <c r="I4157" t="s">
        <v>129</v>
      </c>
      <c r="J4157" t="s">
        <v>130</v>
      </c>
      <c r="K4157" t="s">
        <v>131</v>
      </c>
      <c r="L4157" t="s">
        <v>12011</v>
      </c>
      <c r="M4157" t="s">
        <v>12012</v>
      </c>
      <c r="N4157">
        <v>1.4630000000000001</v>
      </c>
      <c r="O4157">
        <v>0</v>
      </c>
      <c r="P4157">
        <v>252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368.66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3020645</v>
      </c>
      <c r="B4158">
        <v>1</v>
      </c>
      <c r="C4158" t="s">
        <v>106</v>
      </c>
      <c r="D4158" t="s">
        <v>120</v>
      </c>
      <c r="E4158" t="s">
        <v>145</v>
      </c>
      <c r="F4158" t="s">
        <v>12013</v>
      </c>
      <c r="G4158" t="s">
        <v>256</v>
      </c>
      <c r="H4158" t="s">
        <v>61</v>
      </c>
      <c r="I4158" t="s">
        <v>129</v>
      </c>
      <c r="J4158" t="s">
        <v>130</v>
      </c>
      <c r="K4158" t="s">
        <v>131</v>
      </c>
      <c r="L4158" t="s">
        <v>12014</v>
      </c>
      <c r="M4158" t="s">
        <v>12015</v>
      </c>
      <c r="N4158">
        <v>2.2999999999999998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2.2999999999999998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3016661</v>
      </c>
      <c r="B4159">
        <v>1</v>
      </c>
      <c r="C4159" t="s">
        <v>75</v>
      </c>
      <c r="D4159" t="s">
        <v>86</v>
      </c>
      <c r="E4159" t="s">
        <v>145</v>
      </c>
      <c r="F4159" t="s">
        <v>9822</v>
      </c>
      <c r="G4159" t="s">
        <v>206</v>
      </c>
      <c r="H4159" t="s">
        <v>61</v>
      </c>
      <c r="I4159" t="s">
        <v>129</v>
      </c>
      <c r="J4159" t="s">
        <v>130</v>
      </c>
      <c r="K4159" t="s">
        <v>131</v>
      </c>
      <c r="L4159" t="s">
        <v>12016</v>
      </c>
      <c r="M4159" t="s">
        <v>12017</v>
      </c>
      <c r="N4159">
        <v>2.2080000000000002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2.21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3015967</v>
      </c>
      <c r="B4160">
        <v>1</v>
      </c>
      <c r="C4160" t="s">
        <v>106</v>
      </c>
      <c r="D4160" t="s">
        <v>122</v>
      </c>
      <c r="E4160" t="s">
        <v>169</v>
      </c>
      <c r="F4160" t="s">
        <v>12018</v>
      </c>
      <c r="G4160" t="s">
        <v>136</v>
      </c>
      <c r="H4160" t="s">
        <v>61</v>
      </c>
      <c r="I4160" t="s">
        <v>129</v>
      </c>
      <c r="J4160" t="s">
        <v>130</v>
      </c>
      <c r="K4160" t="s">
        <v>137</v>
      </c>
      <c r="L4160" t="s">
        <v>12019</v>
      </c>
      <c r="M4160" t="s">
        <v>12020</v>
      </c>
      <c r="N4160">
        <v>7.5190000000000001</v>
      </c>
      <c r="O4160">
        <v>0</v>
      </c>
      <c r="P4160">
        <v>87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654.19000000000005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3017935</v>
      </c>
      <c r="B4161">
        <v>1</v>
      </c>
      <c r="C4161" t="s">
        <v>75</v>
      </c>
      <c r="D4161" t="s">
        <v>81</v>
      </c>
      <c r="E4161" t="s">
        <v>169</v>
      </c>
      <c r="F4161" t="s">
        <v>10123</v>
      </c>
      <c r="G4161" t="s">
        <v>161</v>
      </c>
      <c r="H4161" t="s">
        <v>61</v>
      </c>
      <c r="I4161" t="s">
        <v>129</v>
      </c>
      <c r="J4161" t="s">
        <v>130</v>
      </c>
      <c r="K4161" t="s">
        <v>131</v>
      </c>
      <c r="L4161" t="s">
        <v>12021</v>
      </c>
      <c r="M4161" t="s">
        <v>12022</v>
      </c>
      <c r="N4161">
        <v>0.27300000000000002</v>
      </c>
      <c r="O4161">
        <v>0</v>
      </c>
      <c r="P4161">
        <v>1045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285.05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3014773</v>
      </c>
      <c r="B4162">
        <v>1</v>
      </c>
      <c r="C4162" t="s">
        <v>106</v>
      </c>
      <c r="D4162" t="s">
        <v>122</v>
      </c>
      <c r="E4162" t="s">
        <v>126</v>
      </c>
      <c r="F4162" t="s">
        <v>12023</v>
      </c>
      <c r="G4162" t="s">
        <v>128</v>
      </c>
      <c r="H4162" t="s">
        <v>58</v>
      </c>
      <c r="I4162" t="s">
        <v>129</v>
      </c>
      <c r="J4162" t="s">
        <v>130</v>
      </c>
      <c r="K4162" t="s">
        <v>131</v>
      </c>
      <c r="L4162" t="s">
        <v>12024</v>
      </c>
      <c r="M4162" t="s">
        <v>12025</v>
      </c>
      <c r="N4162">
        <v>3.9620000000000002</v>
      </c>
      <c r="O4162">
        <v>5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19.809999999999999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3016556</v>
      </c>
      <c r="B4163">
        <v>2</v>
      </c>
      <c r="C4163" t="s">
        <v>75</v>
      </c>
      <c r="D4163" t="s">
        <v>84</v>
      </c>
      <c r="E4163" t="s">
        <v>169</v>
      </c>
      <c r="F4163" t="s">
        <v>12026</v>
      </c>
      <c r="G4163" t="s">
        <v>452</v>
      </c>
      <c r="H4163" t="s">
        <v>61</v>
      </c>
      <c r="I4163" t="s">
        <v>129</v>
      </c>
      <c r="J4163" t="s">
        <v>130</v>
      </c>
      <c r="K4163" t="s">
        <v>131</v>
      </c>
      <c r="L4163" t="s">
        <v>2762</v>
      </c>
      <c r="M4163" t="s">
        <v>12027</v>
      </c>
      <c r="N4163">
        <v>1.43</v>
      </c>
      <c r="O4163">
        <v>0</v>
      </c>
      <c r="P4163">
        <v>563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805.32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3016652</v>
      </c>
      <c r="B4164">
        <v>1</v>
      </c>
      <c r="C4164" t="s">
        <v>75</v>
      </c>
      <c r="D4164" t="s">
        <v>93</v>
      </c>
      <c r="E4164" t="s">
        <v>153</v>
      </c>
      <c r="F4164" t="s">
        <v>4230</v>
      </c>
      <c r="G4164" t="s">
        <v>192</v>
      </c>
      <c r="H4164" t="s">
        <v>58</v>
      </c>
      <c r="I4164" t="s">
        <v>129</v>
      </c>
      <c r="J4164" t="s">
        <v>130</v>
      </c>
      <c r="K4164" t="s">
        <v>137</v>
      </c>
      <c r="L4164" t="s">
        <v>12028</v>
      </c>
      <c r="M4164" t="s">
        <v>12029</v>
      </c>
      <c r="N4164">
        <v>6.5449999999999999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76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497.42</v>
      </c>
    </row>
    <row r="4165" spans="1:26" x14ac:dyDescent="0.3">
      <c r="A4165">
        <v>3015947</v>
      </c>
      <c r="B4165">
        <v>1</v>
      </c>
      <c r="C4165" t="s">
        <v>75</v>
      </c>
      <c r="D4165" t="s">
        <v>97</v>
      </c>
      <c r="E4165" t="s">
        <v>134</v>
      </c>
      <c r="F4165" t="s">
        <v>12030</v>
      </c>
      <c r="G4165" t="s">
        <v>128</v>
      </c>
      <c r="H4165" t="s">
        <v>58</v>
      </c>
      <c r="I4165" t="s">
        <v>129</v>
      </c>
      <c r="J4165" t="s">
        <v>130</v>
      </c>
      <c r="K4165" t="s">
        <v>131</v>
      </c>
      <c r="L4165" t="s">
        <v>12031</v>
      </c>
      <c r="M4165" t="s">
        <v>12032</v>
      </c>
      <c r="N4165">
        <v>0.69099999999999995</v>
      </c>
      <c r="O4165">
        <v>31</v>
      </c>
      <c r="P4165">
        <v>29</v>
      </c>
      <c r="Q4165">
        <v>0</v>
      </c>
      <c r="R4165">
        <v>0</v>
      </c>
      <c r="S4165">
        <v>0</v>
      </c>
      <c r="T4165">
        <v>0</v>
      </c>
      <c r="U4165">
        <v>21.41</v>
      </c>
      <c r="V4165">
        <v>20.03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3003756</v>
      </c>
      <c r="B4166">
        <v>1</v>
      </c>
      <c r="C4166" t="s">
        <v>75</v>
      </c>
      <c r="D4166" t="s">
        <v>81</v>
      </c>
      <c r="E4166" t="s">
        <v>126</v>
      </c>
      <c r="F4166" t="s">
        <v>12033</v>
      </c>
      <c r="G4166" t="s">
        <v>128</v>
      </c>
      <c r="H4166" t="s">
        <v>58</v>
      </c>
      <c r="I4166" t="s">
        <v>129</v>
      </c>
      <c r="J4166" t="s">
        <v>130</v>
      </c>
      <c r="K4166" t="s">
        <v>131</v>
      </c>
      <c r="L4166" t="s">
        <v>12034</v>
      </c>
      <c r="M4166" t="s">
        <v>12035</v>
      </c>
      <c r="N4166">
        <v>0.121</v>
      </c>
      <c r="O4166">
        <v>9</v>
      </c>
      <c r="P4166">
        <v>62</v>
      </c>
      <c r="Q4166">
        <v>0</v>
      </c>
      <c r="R4166">
        <v>0</v>
      </c>
      <c r="S4166">
        <v>0</v>
      </c>
      <c r="T4166">
        <v>0</v>
      </c>
      <c r="U4166">
        <v>1.0900000000000001</v>
      </c>
      <c r="V4166">
        <v>7.49</v>
      </c>
      <c r="W4166">
        <v>0</v>
      </c>
      <c r="X4166">
        <v>0</v>
      </c>
      <c r="Y4166">
        <v>0</v>
      </c>
      <c r="Z4166">
        <v>0</v>
      </c>
    </row>
    <row r="4167" spans="1:26" x14ac:dyDescent="0.3">
      <c r="A4167">
        <v>3007214</v>
      </c>
      <c r="B4167">
        <v>1</v>
      </c>
      <c r="C4167" t="s">
        <v>75</v>
      </c>
      <c r="D4167" t="s">
        <v>89</v>
      </c>
      <c r="E4167" t="s">
        <v>140</v>
      </c>
      <c r="F4167" t="s">
        <v>11525</v>
      </c>
      <c r="G4167" t="s">
        <v>142</v>
      </c>
      <c r="H4167" t="s">
        <v>61</v>
      </c>
      <c r="I4167" t="s">
        <v>129</v>
      </c>
      <c r="J4167" t="s">
        <v>130</v>
      </c>
      <c r="K4167" t="s">
        <v>131</v>
      </c>
      <c r="L4167" t="s">
        <v>12036</v>
      </c>
      <c r="M4167" t="s">
        <v>12037</v>
      </c>
      <c r="N4167">
        <v>2.6080000000000001</v>
      </c>
      <c r="O4167">
        <v>0</v>
      </c>
      <c r="P4167">
        <v>89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232.1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3016307</v>
      </c>
      <c r="B4168">
        <v>1</v>
      </c>
      <c r="C4168" t="s">
        <v>106</v>
      </c>
      <c r="D4168" t="s">
        <v>115</v>
      </c>
      <c r="E4168" t="s">
        <v>169</v>
      </c>
      <c r="F4168" t="s">
        <v>12038</v>
      </c>
      <c r="G4168" t="s">
        <v>161</v>
      </c>
      <c r="H4168" t="s">
        <v>61</v>
      </c>
      <c r="I4168" t="s">
        <v>129</v>
      </c>
      <c r="J4168" t="s">
        <v>130</v>
      </c>
      <c r="K4168" t="s">
        <v>131</v>
      </c>
      <c r="L4168" t="s">
        <v>12039</v>
      </c>
      <c r="M4168" t="s">
        <v>12040</v>
      </c>
      <c r="N4168">
        <v>0.54200000000000004</v>
      </c>
      <c r="O4168">
        <v>0</v>
      </c>
      <c r="P4168">
        <v>78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42.25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3014866</v>
      </c>
      <c r="B4169">
        <v>1</v>
      </c>
      <c r="C4169" t="s">
        <v>75</v>
      </c>
      <c r="D4169" t="s">
        <v>95</v>
      </c>
      <c r="E4169" t="s">
        <v>169</v>
      </c>
      <c r="F4169" t="s">
        <v>12041</v>
      </c>
      <c r="G4169" t="s">
        <v>161</v>
      </c>
      <c r="H4169" t="s">
        <v>61</v>
      </c>
      <c r="I4169" t="s">
        <v>129</v>
      </c>
      <c r="J4169" t="s">
        <v>130</v>
      </c>
      <c r="K4169" t="s">
        <v>131</v>
      </c>
      <c r="L4169" t="s">
        <v>12042</v>
      </c>
      <c r="M4169" t="s">
        <v>12043</v>
      </c>
      <c r="N4169">
        <v>1.4159999999999999</v>
      </c>
      <c r="O4169">
        <v>0</v>
      </c>
      <c r="P4169">
        <v>60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84.97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3017222</v>
      </c>
      <c r="B4170">
        <v>1</v>
      </c>
      <c r="C4170" t="s">
        <v>75</v>
      </c>
      <c r="D4170" t="s">
        <v>94</v>
      </c>
      <c r="E4170" t="s">
        <v>169</v>
      </c>
      <c r="F4170" t="s">
        <v>12044</v>
      </c>
      <c r="G4170" t="s">
        <v>136</v>
      </c>
      <c r="H4170" t="s">
        <v>61</v>
      </c>
      <c r="I4170" t="s">
        <v>129</v>
      </c>
      <c r="J4170" t="s">
        <v>130</v>
      </c>
      <c r="K4170" t="s">
        <v>137</v>
      </c>
      <c r="L4170" t="s">
        <v>12045</v>
      </c>
      <c r="M4170" t="s">
        <v>12046</v>
      </c>
      <c r="N4170">
        <v>1.716</v>
      </c>
      <c r="O4170">
        <v>0</v>
      </c>
      <c r="P4170">
        <v>0</v>
      </c>
      <c r="Q4170">
        <v>0</v>
      </c>
      <c r="R4170">
        <v>50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85.78</v>
      </c>
      <c r="Y4170">
        <v>0</v>
      </c>
      <c r="Z4170">
        <v>0</v>
      </c>
    </row>
    <row r="4171" spans="1:26" x14ac:dyDescent="0.3">
      <c r="A4171">
        <v>3017006</v>
      </c>
      <c r="B4171">
        <v>1</v>
      </c>
      <c r="C4171" t="s">
        <v>106</v>
      </c>
      <c r="D4171" t="s">
        <v>115</v>
      </c>
      <c r="E4171" t="s">
        <v>153</v>
      </c>
      <c r="F4171" t="s">
        <v>12047</v>
      </c>
      <c r="G4171" t="s">
        <v>196</v>
      </c>
      <c r="H4171" t="s">
        <v>58</v>
      </c>
      <c r="I4171" t="s">
        <v>129</v>
      </c>
      <c r="J4171" t="s">
        <v>130</v>
      </c>
      <c r="K4171" t="s">
        <v>131</v>
      </c>
      <c r="L4171" t="s">
        <v>12048</v>
      </c>
      <c r="M4171" t="s">
        <v>12049</v>
      </c>
      <c r="N4171">
        <v>0.375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35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13.14</v>
      </c>
    </row>
    <row r="4172" spans="1:26" x14ac:dyDescent="0.3">
      <c r="A4172">
        <v>3017878</v>
      </c>
      <c r="B4172">
        <v>1</v>
      </c>
      <c r="C4172" t="s">
        <v>75</v>
      </c>
      <c r="D4172" t="s">
        <v>83</v>
      </c>
      <c r="E4172" t="s">
        <v>145</v>
      </c>
      <c r="F4172" t="s">
        <v>12050</v>
      </c>
      <c r="G4172" t="s">
        <v>206</v>
      </c>
      <c r="H4172" t="s">
        <v>61</v>
      </c>
      <c r="I4172" t="s">
        <v>129</v>
      </c>
      <c r="J4172" t="s">
        <v>130</v>
      </c>
      <c r="K4172" t="s">
        <v>131</v>
      </c>
      <c r="L4172" t="s">
        <v>12051</v>
      </c>
      <c r="M4172" t="s">
        <v>12052</v>
      </c>
      <c r="N4172">
        <v>8.4220000000000006</v>
      </c>
      <c r="O4172">
        <v>0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8.42</v>
      </c>
      <c r="Y4172">
        <v>0</v>
      </c>
      <c r="Z4172">
        <v>0</v>
      </c>
    </row>
    <row r="4173" spans="1:26" x14ac:dyDescent="0.3">
      <c r="A4173">
        <v>3016090</v>
      </c>
      <c r="B4173">
        <v>1</v>
      </c>
      <c r="C4173" t="s">
        <v>75</v>
      </c>
      <c r="D4173" t="s">
        <v>83</v>
      </c>
      <c r="E4173" t="s">
        <v>169</v>
      </c>
      <c r="F4173" t="s">
        <v>12053</v>
      </c>
      <c r="G4173" t="s">
        <v>161</v>
      </c>
      <c r="H4173" t="s">
        <v>61</v>
      </c>
      <c r="I4173" t="s">
        <v>129</v>
      </c>
      <c r="J4173" t="s">
        <v>130</v>
      </c>
      <c r="K4173" t="s">
        <v>131</v>
      </c>
      <c r="L4173" t="s">
        <v>12054</v>
      </c>
      <c r="M4173" t="s">
        <v>12055</v>
      </c>
      <c r="N4173">
        <v>9.3190000000000008</v>
      </c>
      <c r="O4173">
        <v>0</v>
      </c>
      <c r="P4173">
        <v>0</v>
      </c>
      <c r="Q4173">
        <v>0</v>
      </c>
      <c r="R4173">
        <v>135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1258.1300000000001</v>
      </c>
      <c r="Y4173">
        <v>0</v>
      </c>
      <c r="Z4173">
        <v>0</v>
      </c>
    </row>
    <row r="4174" spans="1:26" x14ac:dyDescent="0.3">
      <c r="A4174">
        <v>3014788</v>
      </c>
      <c r="B4174">
        <v>1</v>
      </c>
      <c r="C4174" t="s">
        <v>75</v>
      </c>
      <c r="D4174" t="s">
        <v>95</v>
      </c>
      <c r="E4174" t="s">
        <v>140</v>
      </c>
      <c r="F4174" t="s">
        <v>12056</v>
      </c>
      <c r="G4174" t="s">
        <v>192</v>
      </c>
      <c r="H4174" t="s">
        <v>61</v>
      </c>
      <c r="I4174" t="s">
        <v>129</v>
      </c>
      <c r="J4174" t="s">
        <v>130</v>
      </c>
      <c r="K4174" t="s">
        <v>137</v>
      </c>
      <c r="L4174" t="s">
        <v>12057</v>
      </c>
      <c r="M4174" t="s">
        <v>12058</v>
      </c>
      <c r="N4174">
        <v>6.0679999999999996</v>
      </c>
      <c r="O4174">
        <v>0</v>
      </c>
      <c r="P4174">
        <v>68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412.59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3014913</v>
      </c>
      <c r="B4175">
        <v>1</v>
      </c>
      <c r="C4175" t="s">
        <v>75</v>
      </c>
      <c r="D4175" t="s">
        <v>97</v>
      </c>
      <c r="E4175" t="s">
        <v>145</v>
      </c>
      <c r="F4175" t="s">
        <v>10789</v>
      </c>
      <c r="G4175" t="s">
        <v>206</v>
      </c>
      <c r="H4175" t="s">
        <v>61</v>
      </c>
      <c r="I4175" t="s">
        <v>129</v>
      </c>
      <c r="J4175" t="s">
        <v>130</v>
      </c>
      <c r="K4175" t="s">
        <v>131</v>
      </c>
      <c r="L4175" t="s">
        <v>12059</v>
      </c>
      <c r="M4175" t="s">
        <v>12060</v>
      </c>
      <c r="N4175">
        <v>1.1990000000000001</v>
      </c>
      <c r="O4175">
        <v>0</v>
      </c>
      <c r="P4175">
        <v>2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2.4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3017946</v>
      </c>
      <c r="B4176">
        <v>1</v>
      </c>
      <c r="C4176" t="s">
        <v>106</v>
      </c>
      <c r="D4176" t="s">
        <v>120</v>
      </c>
      <c r="E4176" t="s">
        <v>153</v>
      </c>
      <c r="F4176" t="s">
        <v>12061</v>
      </c>
      <c r="G4176" t="s">
        <v>128</v>
      </c>
      <c r="H4176" t="s">
        <v>58</v>
      </c>
      <c r="I4176" t="s">
        <v>129</v>
      </c>
      <c r="J4176" t="s">
        <v>130</v>
      </c>
      <c r="K4176" t="s">
        <v>131</v>
      </c>
      <c r="L4176" t="s">
        <v>12062</v>
      </c>
      <c r="M4176" t="s">
        <v>12063</v>
      </c>
      <c r="N4176">
        <v>4.1639999999999997</v>
      </c>
      <c r="O4176">
        <v>1</v>
      </c>
      <c r="P4176">
        <v>303</v>
      </c>
      <c r="Q4176">
        <v>0</v>
      </c>
      <c r="R4176">
        <v>0</v>
      </c>
      <c r="S4176">
        <v>0</v>
      </c>
      <c r="T4176">
        <v>0</v>
      </c>
      <c r="U4176">
        <v>4.16</v>
      </c>
      <c r="V4176">
        <v>1261.57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3014859</v>
      </c>
      <c r="B4177">
        <v>1</v>
      </c>
      <c r="C4177" t="s">
        <v>75</v>
      </c>
      <c r="D4177" t="s">
        <v>82</v>
      </c>
      <c r="E4177" t="s">
        <v>126</v>
      </c>
      <c r="F4177" t="s">
        <v>12064</v>
      </c>
      <c r="G4177" t="s">
        <v>136</v>
      </c>
      <c r="H4177" t="s">
        <v>58</v>
      </c>
      <c r="I4177" t="s">
        <v>129</v>
      </c>
      <c r="J4177" t="s">
        <v>130</v>
      </c>
      <c r="K4177" t="s">
        <v>137</v>
      </c>
      <c r="L4177" t="s">
        <v>12065</v>
      </c>
      <c r="M4177" t="s">
        <v>12066</v>
      </c>
      <c r="N4177">
        <v>0.41699999999999998</v>
      </c>
      <c r="O4177">
        <v>3</v>
      </c>
      <c r="P4177">
        <v>58</v>
      </c>
      <c r="Q4177">
        <v>0</v>
      </c>
      <c r="R4177">
        <v>0</v>
      </c>
      <c r="S4177">
        <v>0</v>
      </c>
      <c r="T4177">
        <v>0</v>
      </c>
      <c r="U4177">
        <v>1.25</v>
      </c>
      <c r="V4177">
        <v>24.17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3014916</v>
      </c>
      <c r="B4178">
        <v>1</v>
      </c>
      <c r="C4178" t="s">
        <v>75</v>
      </c>
      <c r="D4178" t="s">
        <v>76</v>
      </c>
      <c r="E4178" t="s">
        <v>145</v>
      </c>
      <c r="F4178" t="s">
        <v>12067</v>
      </c>
      <c r="G4178" t="s">
        <v>206</v>
      </c>
      <c r="H4178" t="s">
        <v>61</v>
      </c>
      <c r="I4178" t="s">
        <v>129</v>
      </c>
      <c r="J4178" t="s">
        <v>130</v>
      </c>
      <c r="K4178" t="s">
        <v>131</v>
      </c>
      <c r="L4178" t="s">
        <v>12068</v>
      </c>
      <c r="M4178" t="s">
        <v>12069</v>
      </c>
      <c r="N4178">
        <v>7.0670000000000002</v>
      </c>
      <c r="O4178">
        <v>0</v>
      </c>
      <c r="P4178">
        <v>1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7.07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3020591</v>
      </c>
      <c r="B4179">
        <v>1</v>
      </c>
      <c r="C4179" t="s">
        <v>106</v>
      </c>
      <c r="D4179" t="s">
        <v>115</v>
      </c>
      <c r="E4179" t="s">
        <v>153</v>
      </c>
      <c r="F4179" t="s">
        <v>12070</v>
      </c>
      <c r="G4179" t="s">
        <v>196</v>
      </c>
      <c r="H4179" t="s">
        <v>58</v>
      </c>
      <c r="I4179" t="s">
        <v>129</v>
      </c>
      <c r="J4179" t="s">
        <v>130</v>
      </c>
      <c r="K4179" t="s">
        <v>131</v>
      </c>
      <c r="L4179" t="s">
        <v>12071</v>
      </c>
      <c r="M4179" t="s">
        <v>12072</v>
      </c>
      <c r="N4179">
        <v>1.496</v>
      </c>
      <c r="O4179">
        <v>0</v>
      </c>
      <c r="P4179">
        <v>0</v>
      </c>
      <c r="Q4179">
        <v>0</v>
      </c>
      <c r="R4179">
        <v>0</v>
      </c>
      <c r="S4179">
        <v>1</v>
      </c>
      <c r="T4179">
        <v>166</v>
      </c>
      <c r="U4179">
        <v>0</v>
      </c>
      <c r="V4179">
        <v>0</v>
      </c>
      <c r="W4179">
        <v>0</v>
      </c>
      <c r="X4179">
        <v>0</v>
      </c>
      <c r="Y4179">
        <v>1.5</v>
      </c>
      <c r="Z4179">
        <v>248.35</v>
      </c>
    </row>
    <row r="4180" spans="1:26" x14ac:dyDescent="0.3">
      <c r="A4180">
        <v>3001235</v>
      </c>
      <c r="B4180">
        <v>1</v>
      </c>
      <c r="C4180" t="s">
        <v>75</v>
      </c>
      <c r="D4180" t="s">
        <v>95</v>
      </c>
      <c r="E4180" t="s">
        <v>221</v>
      </c>
      <c r="F4180" t="s">
        <v>12073</v>
      </c>
      <c r="G4180" t="s">
        <v>378</v>
      </c>
      <c r="H4180" t="s">
        <v>58</v>
      </c>
      <c r="I4180" t="s">
        <v>129</v>
      </c>
      <c r="J4180" t="s">
        <v>59</v>
      </c>
      <c r="K4180" t="s">
        <v>131</v>
      </c>
      <c r="L4180" t="s">
        <v>12074</v>
      </c>
      <c r="M4180" t="s">
        <v>12075</v>
      </c>
      <c r="N4180">
        <v>1.6579999999999999</v>
      </c>
      <c r="O4180">
        <v>0</v>
      </c>
      <c r="P4180">
        <v>3718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6163.62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3014963</v>
      </c>
      <c r="B4181">
        <v>1</v>
      </c>
      <c r="C4181" t="s">
        <v>106</v>
      </c>
      <c r="D4181" t="s">
        <v>118</v>
      </c>
      <c r="E4181" t="s">
        <v>164</v>
      </c>
      <c r="F4181" t="s">
        <v>12076</v>
      </c>
      <c r="G4181" t="s">
        <v>378</v>
      </c>
      <c r="H4181" t="s">
        <v>61</v>
      </c>
      <c r="I4181" t="s">
        <v>129</v>
      </c>
      <c r="J4181" t="s">
        <v>59</v>
      </c>
      <c r="K4181" t="s">
        <v>131</v>
      </c>
      <c r="L4181" t="s">
        <v>12077</v>
      </c>
      <c r="M4181" t="s">
        <v>12078</v>
      </c>
      <c r="N4181">
        <v>2.9420000000000002</v>
      </c>
      <c r="O4181">
        <v>0</v>
      </c>
      <c r="P4181">
        <v>0</v>
      </c>
      <c r="Q4181">
        <v>0</v>
      </c>
      <c r="R4181">
        <v>27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79.42</v>
      </c>
      <c r="Y4181">
        <v>0</v>
      </c>
      <c r="Z4181">
        <v>0</v>
      </c>
    </row>
    <row r="4182" spans="1:26" x14ac:dyDescent="0.3">
      <c r="A4182">
        <v>3015874</v>
      </c>
      <c r="B4182">
        <v>1</v>
      </c>
      <c r="C4182" t="s">
        <v>75</v>
      </c>
      <c r="D4182" t="s">
        <v>95</v>
      </c>
      <c r="E4182" t="s">
        <v>164</v>
      </c>
      <c r="F4182" t="s">
        <v>12079</v>
      </c>
      <c r="G4182" t="s">
        <v>142</v>
      </c>
      <c r="H4182" t="s">
        <v>61</v>
      </c>
      <c r="I4182" t="s">
        <v>129</v>
      </c>
      <c r="J4182" t="s">
        <v>130</v>
      </c>
      <c r="K4182" t="s">
        <v>131</v>
      </c>
      <c r="L4182" t="s">
        <v>12080</v>
      </c>
      <c r="M4182" t="s">
        <v>12081</v>
      </c>
      <c r="N4182">
        <v>0.68200000000000005</v>
      </c>
      <c r="O4182">
        <v>0</v>
      </c>
      <c r="P4182">
        <v>38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25.93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3017524</v>
      </c>
      <c r="B4183">
        <v>1</v>
      </c>
      <c r="C4183" t="s">
        <v>106</v>
      </c>
      <c r="D4183" t="s">
        <v>114</v>
      </c>
      <c r="E4183" t="s">
        <v>221</v>
      </c>
      <c r="F4183" t="s">
        <v>7333</v>
      </c>
      <c r="G4183" t="s">
        <v>128</v>
      </c>
      <c r="H4183" t="s">
        <v>58</v>
      </c>
      <c r="I4183" t="s">
        <v>129</v>
      </c>
      <c r="J4183" t="s">
        <v>130</v>
      </c>
      <c r="K4183" t="s">
        <v>131</v>
      </c>
      <c r="L4183" t="s">
        <v>12082</v>
      </c>
      <c r="M4183" t="s">
        <v>12083</v>
      </c>
      <c r="N4183">
        <v>0.41399999999999998</v>
      </c>
      <c r="O4183">
        <v>0</v>
      </c>
      <c r="P4183">
        <v>0</v>
      </c>
      <c r="Q4183">
        <v>21</v>
      </c>
      <c r="R4183">
        <v>94</v>
      </c>
      <c r="S4183">
        <v>11</v>
      </c>
      <c r="T4183">
        <v>215</v>
      </c>
      <c r="U4183">
        <v>0</v>
      </c>
      <c r="V4183">
        <v>0</v>
      </c>
      <c r="W4183">
        <v>8.69</v>
      </c>
      <c r="X4183">
        <v>38.909999999999997</v>
      </c>
      <c r="Y4183">
        <v>4.55</v>
      </c>
      <c r="Z4183">
        <v>88.99</v>
      </c>
    </row>
    <row r="4184" spans="1:26" x14ac:dyDescent="0.3">
      <c r="A4184">
        <v>3016109</v>
      </c>
      <c r="B4184">
        <v>1</v>
      </c>
      <c r="C4184" t="s">
        <v>75</v>
      </c>
      <c r="D4184" t="s">
        <v>97</v>
      </c>
      <c r="E4184" t="s">
        <v>140</v>
      </c>
      <c r="F4184" t="s">
        <v>12084</v>
      </c>
      <c r="G4184" t="s">
        <v>161</v>
      </c>
      <c r="H4184" t="s">
        <v>61</v>
      </c>
      <c r="I4184" t="s">
        <v>129</v>
      </c>
      <c r="J4184" t="s">
        <v>130</v>
      </c>
      <c r="K4184" t="s">
        <v>131</v>
      </c>
      <c r="L4184" t="s">
        <v>12085</v>
      </c>
      <c r="M4184" t="s">
        <v>12086</v>
      </c>
      <c r="N4184">
        <v>3.665</v>
      </c>
      <c r="O4184">
        <v>0</v>
      </c>
      <c r="P4184">
        <v>16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58.64</v>
      </c>
      <c r="W4184">
        <v>0</v>
      </c>
      <c r="X4184">
        <v>0</v>
      </c>
      <c r="Y4184">
        <v>0</v>
      </c>
      <c r="Z4184">
        <v>0</v>
      </c>
    </row>
    <row r="4185" spans="1:26" x14ac:dyDescent="0.3">
      <c r="A4185">
        <v>3017522</v>
      </c>
      <c r="B4185">
        <v>1</v>
      </c>
      <c r="C4185" t="s">
        <v>75</v>
      </c>
      <c r="D4185" t="s">
        <v>77</v>
      </c>
      <c r="E4185" t="s">
        <v>126</v>
      </c>
      <c r="F4185" t="s">
        <v>11416</v>
      </c>
      <c r="G4185" t="s">
        <v>128</v>
      </c>
      <c r="H4185" t="s">
        <v>58</v>
      </c>
      <c r="I4185" t="s">
        <v>129</v>
      </c>
      <c r="J4185" t="s">
        <v>130</v>
      </c>
      <c r="K4185" t="s">
        <v>131</v>
      </c>
      <c r="L4185" t="s">
        <v>12087</v>
      </c>
      <c r="M4185" t="s">
        <v>12088</v>
      </c>
      <c r="N4185">
        <v>1.5309999999999999</v>
      </c>
      <c r="O4185">
        <v>0</v>
      </c>
      <c r="P4185">
        <v>3</v>
      </c>
      <c r="Q4185">
        <v>0</v>
      </c>
      <c r="R4185">
        <v>0</v>
      </c>
      <c r="S4185">
        <v>2</v>
      </c>
      <c r="T4185">
        <v>324</v>
      </c>
      <c r="U4185">
        <v>0</v>
      </c>
      <c r="V4185">
        <v>4.59</v>
      </c>
      <c r="W4185">
        <v>0</v>
      </c>
      <c r="X4185">
        <v>0</v>
      </c>
      <c r="Y4185">
        <v>3.06</v>
      </c>
      <c r="Z4185">
        <v>495.9</v>
      </c>
    </row>
    <row r="4186" spans="1:26" x14ac:dyDescent="0.3">
      <c r="A4186">
        <v>3018619</v>
      </c>
      <c r="B4186">
        <v>1</v>
      </c>
      <c r="C4186" t="s">
        <v>75</v>
      </c>
      <c r="D4186" t="s">
        <v>85</v>
      </c>
      <c r="E4186" t="s">
        <v>153</v>
      </c>
      <c r="F4186" t="s">
        <v>12089</v>
      </c>
      <c r="G4186" t="s">
        <v>4892</v>
      </c>
      <c r="H4186" t="s">
        <v>58</v>
      </c>
      <c r="I4186" t="s">
        <v>129</v>
      </c>
      <c r="J4186" t="s">
        <v>130</v>
      </c>
      <c r="K4186" t="s">
        <v>131</v>
      </c>
      <c r="L4186" t="s">
        <v>12090</v>
      </c>
      <c r="M4186" t="s">
        <v>12091</v>
      </c>
      <c r="N4186">
        <v>0.93700000000000006</v>
      </c>
      <c r="O4186">
        <v>0</v>
      </c>
      <c r="P4186">
        <v>0</v>
      </c>
      <c r="Q4186">
        <v>0</v>
      </c>
      <c r="R4186">
        <v>450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421.84</v>
      </c>
      <c r="Y4186">
        <v>0</v>
      </c>
      <c r="Z4186">
        <v>0</v>
      </c>
    </row>
    <row r="4187" spans="1:26" x14ac:dyDescent="0.3">
      <c r="A4187">
        <v>3014955</v>
      </c>
      <c r="B4187">
        <v>1</v>
      </c>
      <c r="C4187" t="s">
        <v>75</v>
      </c>
      <c r="D4187" t="s">
        <v>74</v>
      </c>
      <c r="E4187" t="s">
        <v>221</v>
      </c>
      <c r="F4187" t="s">
        <v>12092</v>
      </c>
      <c r="G4187" t="s">
        <v>128</v>
      </c>
      <c r="H4187" t="s">
        <v>58</v>
      </c>
      <c r="I4187" t="s">
        <v>129</v>
      </c>
      <c r="J4187" t="s">
        <v>130</v>
      </c>
      <c r="K4187" t="s">
        <v>131</v>
      </c>
      <c r="L4187" t="s">
        <v>12093</v>
      </c>
      <c r="M4187" t="s">
        <v>12094</v>
      </c>
      <c r="N4187">
        <v>3.76</v>
      </c>
      <c r="O4187">
        <v>0</v>
      </c>
      <c r="P4187">
        <v>0</v>
      </c>
      <c r="Q4187">
        <v>4</v>
      </c>
      <c r="R4187">
        <v>0</v>
      </c>
      <c r="S4187">
        <v>6</v>
      </c>
      <c r="T4187">
        <v>0</v>
      </c>
      <c r="U4187">
        <v>0</v>
      </c>
      <c r="V4187">
        <v>0</v>
      </c>
      <c r="W4187">
        <v>15.04</v>
      </c>
      <c r="X4187">
        <v>0</v>
      </c>
      <c r="Y4187">
        <v>22.56</v>
      </c>
      <c r="Z4187">
        <v>0</v>
      </c>
    </row>
    <row r="4188" spans="1:26" x14ac:dyDescent="0.3">
      <c r="A4188">
        <v>3017568</v>
      </c>
      <c r="B4188">
        <v>1</v>
      </c>
      <c r="C4188" t="s">
        <v>75</v>
      </c>
      <c r="D4188" t="s">
        <v>84</v>
      </c>
      <c r="E4188" t="s">
        <v>140</v>
      </c>
      <c r="F4188" t="s">
        <v>12095</v>
      </c>
      <c r="G4188" t="s">
        <v>166</v>
      </c>
      <c r="H4188" t="s">
        <v>61</v>
      </c>
      <c r="I4188" t="s">
        <v>129</v>
      </c>
      <c r="J4188" t="s">
        <v>130</v>
      </c>
      <c r="K4188" t="s">
        <v>131</v>
      </c>
      <c r="L4188" t="s">
        <v>12096</v>
      </c>
      <c r="M4188" t="s">
        <v>12097</v>
      </c>
      <c r="N4188">
        <v>1.621</v>
      </c>
      <c r="O4188">
        <v>0</v>
      </c>
      <c r="P4188">
        <v>107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173.43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3016706</v>
      </c>
      <c r="B4189">
        <v>1</v>
      </c>
      <c r="C4189" t="s">
        <v>75</v>
      </c>
      <c r="D4189" t="s">
        <v>78</v>
      </c>
      <c r="E4189" t="s">
        <v>134</v>
      </c>
      <c r="F4189" t="s">
        <v>12098</v>
      </c>
      <c r="G4189" t="s">
        <v>136</v>
      </c>
      <c r="H4189" t="s">
        <v>58</v>
      </c>
      <c r="I4189" t="s">
        <v>129</v>
      </c>
      <c r="J4189" t="s">
        <v>130</v>
      </c>
      <c r="K4189" t="s">
        <v>137</v>
      </c>
      <c r="L4189" t="s">
        <v>12099</v>
      </c>
      <c r="M4189" t="s">
        <v>12100</v>
      </c>
      <c r="N4189">
        <v>5.681</v>
      </c>
      <c r="O4189">
        <v>1</v>
      </c>
      <c r="P4189">
        <v>4589</v>
      </c>
      <c r="Q4189">
        <v>0</v>
      </c>
      <c r="R4189">
        <v>0</v>
      </c>
      <c r="S4189">
        <v>0</v>
      </c>
      <c r="T4189">
        <v>0</v>
      </c>
      <c r="U4189">
        <v>5.68</v>
      </c>
      <c r="V4189">
        <v>26071.89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3014921</v>
      </c>
      <c r="B4190">
        <v>1</v>
      </c>
      <c r="C4190" t="s">
        <v>106</v>
      </c>
      <c r="D4190" t="s">
        <v>122</v>
      </c>
      <c r="E4190" t="s">
        <v>145</v>
      </c>
      <c r="F4190" t="s">
        <v>12101</v>
      </c>
      <c r="G4190" t="s">
        <v>256</v>
      </c>
      <c r="H4190" t="s">
        <v>61</v>
      </c>
      <c r="I4190" t="s">
        <v>129</v>
      </c>
      <c r="J4190" t="s">
        <v>130</v>
      </c>
      <c r="K4190" t="s">
        <v>131</v>
      </c>
      <c r="L4190" t="s">
        <v>12102</v>
      </c>
      <c r="M4190" t="s">
        <v>12103</v>
      </c>
      <c r="N4190">
        <v>5.9569999999999999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5.96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3016836</v>
      </c>
      <c r="B4191">
        <v>1</v>
      </c>
      <c r="C4191" t="s">
        <v>75</v>
      </c>
      <c r="D4191" t="s">
        <v>91</v>
      </c>
      <c r="E4191" t="s">
        <v>140</v>
      </c>
      <c r="F4191" t="s">
        <v>12104</v>
      </c>
      <c r="G4191" t="s">
        <v>161</v>
      </c>
      <c r="H4191" t="s">
        <v>61</v>
      </c>
      <c r="I4191" t="s">
        <v>129</v>
      </c>
      <c r="J4191" t="s">
        <v>130</v>
      </c>
      <c r="K4191" t="s">
        <v>131</v>
      </c>
      <c r="L4191" t="s">
        <v>12105</v>
      </c>
      <c r="M4191" t="s">
        <v>12106</v>
      </c>
      <c r="N4191">
        <v>0.63</v>
      </c>
      <c r="O4191">
        <v>0</v>
      </c>
      <c r="P4191">
        <v>36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22.7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3015999</v>
      </c>
      <c r="B4192">
        <v>1</v>
      </c>
      <c r="C4192" t="s">
        <v>106</v>
      </c>
      <c r="D4192" t="s">
        <v>107</v>
      </c>
      <c r="E4192" t="s">
        <v>140</v>
      </c>
      <c r="F4192" t="s">
        <v>12107</v>
      </c>
      <c r="G4192" t="s">
        <v>161</v>
      </c>
      <c r="H4192" t="s">
        <v>61</v>
      </c>
      <c r="I4192" t="s">
        <v>129</v>
      </c>
      <c r="J4192" t="s">
        <v>130</v>
      </c>
      <c r="K4192" t="s">
        <v>131</v>
      </c>
      <c r="L4192" t="s">
        <v>12108</v>
      </c>
      <c r="M4192" t="s">
        <v>12109</v>
      </c>
      <c r="N4192">
        <v>1.0469999999999999</v>
      </c>
      <c r="O4192">
        <v>0</v>
      </c>
      <c r="P4192">
        <v>64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66.989999999999995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3015897</v>
      </c>
      <c r="B4193">
        <v>1</v>
      </c>
      <c r="C4193" t="s">
        <v>106</v>
      </c>
      <c r="D4193" t="s">
        <v>115</v>
      </c>
      <c r="E4193" t="s">
        <v>140</v>
      </c>
      <c r="F4193" t="s">
        <v>12110</v>
      </c>
      <c r="G4193" t="s">
        <v>161</v>
      </c>
      <c r="H4193" t="s">
        <v>61</v>
      </c>
      <c r="I4193" t="s">
        <v>129</v>
      </c>
      <c r="J4193" t="s">
        <v>130</v>
      </c>
      <c r="K4193" t="s">
        <v>131</v>
      </c>
      <c r="L4193" t="s">
        <v>12111</v>
      </c>
      <c r="M4193" t="s">
        <v>12112</v>
      </c>
      <c r="N4193">
        <v>0.66200000000000003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20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13.23</v>
      </c>
    </row>
    <row r="4194" spans="1:26" x14ac:dyDescent="0.3">
      <c r="A4194">
        <v>3015968</v>
      </c>
      <c r="B4194">
        <v>1</v>
      </c>
      <c r="C4194" t="s">
        <v>75</v>
      </c>
      <c r="D4194" t="s">
        <v>90</v>
      </c>
      <c r="E4194" t="s">
        <v>169</v>
      </c>
      <c r="F4194" t="s">
        <v>6268</v>
      </c>
      <c r="G4194" t="s">
        <v>136</v>
      </c>
      <c r="H4194" t="s">
        <v>61</v>
      </c>
      <c r="I4194" t="s">
        <v>129</v>
      </c>
      <c r="J4194" t="s">
        <v>130</v>
      </c>
      <c r="K4194" t="s">
        <v>137</v>
      </c>
      <c r="L4194" t="s">
        <v>12113</v>
      </c>
      <c r="M4194" t="s">
        <v>12114</v>
      </c>
      <c r="N4194">
        <v>2.895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75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217.13</v>
      </c>
    </row>
    <row r="4195" spans="1:26" x14ac:dyDescent="0.3">
      <c r="A4195">
        <v>3018318</v>
      </c>
      <c r="B4195">
        <v>1</v>
      </c>
      <c r="C4195" t="s">
        <v>75</v>
      </c>
      <c r="D4195" t="s">
        <v>103</v>
      </c>
      <c r="E4195" t="s">
        <v>145</v>
      </c>
      <c r="F4195" t="s">
        <v>12115</v>
      </c>
      <c r="G4195" t="s">
        <v>147</v>
      </c>
      <c r="H4195" t="s">
        <v>61</v>
      </c>
      <c r="I4195" t="s">
        <v>129</v>
      </c>
      <c r="J4195" t="s">
        <v>130</v>
      </c>
      <c r="K4195" t="s">
        <v>131</v>
      </c>
      <c r="L4195" t="s">
        <v>12116</v>
      </c>
      <c r="M4195" t="s">
        <v>12117</v>
      </c>
      <c r="N4195">
        <v>1.6080000000000001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1.61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3017940</v>
      </c>
      <c r="B4196">
        <v>1</v>
      </c>
      <c r="C4196" t="s">
        <v>75</v>
      </c>
      <c r="D4196" t="s">
        <v>81</v>
      </c>
      <c r="E4196" t="s">
        <v>145</v>
      </c>
      <c r="F4196" t="s">
        <v>12118</v>
      </c>
      <c r="G4196" t="s">
        <v>206</v>
      </c>
      <c r="H4196" t="s">
        <v>61</v>
      </c>
      <c r="I4196" t="s">
        <v>129</v>
      </c>
      <c r="J4196" t="s">
        <v>130</v>
      </c>
      <c r="K4196" t="s">
        <v>131</v>
      </c>
      <c r="L4196" t="s">
        <v>12119</v>
      </c>
      <c r="M4196" t="s">
        <v>12120</v>
      </c>
      <c r="N4196">
        <v>4.6550000000000002</v>
      </c>
      <c r="O4196">
        <v>0</v>
      </c>
      <c r="P4196">
        <v>4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18.62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3019197</v>
      </c>
      <c r="B4197">
        <v>1</v>
      </c>
      <c r="C4197" t="s">
        <v>75</v>
      </c>
      <c r="D4197" t="s">
        <v>79</v>
      </c>
      <c r="E4197" t="s">
        <v>169</v>
      </c>
      <c r="F4197" t="s">
        <v>12121</v>
      </c>
      <c r="G4197" t="s">
        <v>161</v>
      </c>
      <c r="H4197" t="s">
        <v>61</v>
      </c>
      <c r="I4197" t="s">
        <v>129</v>
      </c>
      <c r="J4197" t="s">
        <v>130</v>
      </c>
      <c r="K4197" t="s">
        <v>131</v>
      </c>
      <c r="L4197" t="s">
        <v>12122</v>
      </c>
      <c r="M4197" t="s">
        <v>12123</v>
      </c>
      <c r="N4197">
        <v>0.68899999999999995</v>
      </c>
      <c r="O4197">
        <v>0</v>
      </c>
      <c r="P4197">
        <v>46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31.7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3016653</v>
      </c>
      <c r="B4198">
        <v>1</v>
      </c>
      <c r="C4198" t="s">
        <v>75</v>
      </c>
      <c r="D4198" t="s">
        <v>90</v>
      </c>
      <c r="E4198" t="s">
        <v>169</v>
      </c>
      <c r="F4198" t="s">
        <v>12124</v>
      </c>
      <c r="G4198" t="s">
        <v>136</v>
      </c>
      <c r="H4198" t="s">
        <v>61</v>
      </c>
      <c r="I4198" t="s">
        <v>129</v>
      </c>
      <c r="J4198" t="s">
        <v>130</v>
      </c>
      <c r="K4198" t="s">
        <v>137</v>
      </c>
      <c r="L4198" t="s">
        <v>12125</v>
      </c>
      <c r="M4198" t="s">
        <v>12126</v>
      </c>
      <c r="N4198">
        <v>1.796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285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511.81</v>
      </c>
    </row>
    <row r="4199" spans="1:26" x14ac:dyDescent="0.3">
      <c r="A4199">
        <v>3012642</v>
      </c>
      <c r="B4199">
        <v>1</v>
      </c>
      <c r="C4199" t="s">
        <v>106</v>
      </c>
      <c r="D4199" t="s">
        <v>111</v>
      </c>
      <c r="E4199" t="s">
        <v>126</v>
      </c>
      <c r="F4199" t="s">
        <v>5290</v>
      </c>
      <c r="G4199" t="s">
        <v>136</v>
      </c>
      <c r="H4199" t="s">
        <v>58</v>
      </c>
      <c r="I4199" t="s">
        <v>129</v>
      </c>
      <c r="J4199" t="s">
        <v>130</v>
      </c>
      <c r="K4199" t="s">
        <v>137</v>
      </c>
      <c r="L4199" t="s">
        <v>12127</v>
      </c>
      <c r="M4199" t="s">
        <v>12128</v>
      </c>
      <c r="N4199">
        <v>3.2770000000000001</v>
      </c>
      <c r="O4199">
        <v>0</v>
      </c>
      <c r="P4199">
        <v>0</v>
      </c>
      <c r="Q4199">
        <v>0</v>
      </c>
      <c r="R4199">
        <v>0</v>
      </c>
      <c r="S4199">
        <v>11</v>
      </c>
      <c r="T4199">
        <v>1487</v>
      </c>
      <c r="U4199">
        <v>0</v>
      </c>
      <c r="V4199">
        <v>0</v>
      </c>
      <c r="W4199">
        <v>0</v>
      </c>
      <c r="X4199">
        <v>0</v>
      </c>
      <c r="Y4199">
        <v>36.049999999999997</v>
      </c>
      <c r="Z4199">
        <v>4873.2299999999996</v>
      </c>
    </row>
    <row r="4200" spans="1:26" x14ac:dyDescent="0.3">
      <c r="A4200">
        <v>3016252</v>
      </c>
      <c r="B4200">
        <v>1</v>
      </c>
      <c r="C4200" t="s">
        <v>75</v>
      </c>
      <c r="D4200" t="s">
        <v>94</v>
      </c>
      <c r="E4200" t="s">
        <v>126</v>
      </c>
      <c r="F4200" t="s">
        <v>500</v>
      </c>
      <c r="G4200" t="s">
        <v>128</v>
      </c>
      <c r="H4200" t="s">
        <v>58</v>
      </c>
      <c r="I4200" t="s">
        <v>129</v>
      </c>
      <c r="J4200" t="s">
        <v>130</v>
      </c>
      <c r="K4200" t="s">
        <v>131</v>
      </c>
      <c r="L4200" t="s">
        <v>12129</v>
      </c>
      <c r="M4200" t="s">
        <v>12130</v>
      </c>
      <c r="N4200">
        <v>0.89700000000000002</v>
      </c>
      <c r="O4200">
        <v>0</v>
      </c>
      <c r="P4200">
        <v>0</v>
      </c>
      <c r="Q4200">
        <v>0</v>
      </c>
      <c r="R4200">
        <v>0</v>
      </c>
      <c r="S4200">
        <v>2</v>
      </c>
      <c r="T4200">
        <v>470</v>
      </c>
      <c r="U4200">
        <v>0</v>
      </c>
      <c r="V4200">
        <v>0</v>
      </c>
      <c r="W4200">
        <v>0</v>
      </c>
      <c r="X4200">
        <v>0</v>
      </c>
      <c r="Y4200">
        <v>1.79</v>
      </c>
      <c r="Z4200">
        <v>421.43</v>
      </c>
    </row>
    <row r="4201" spans="1:26" x14ac:dyDescent="0.3">
      <c r="A4201">
        <v>3014929</v>
      </c>
      <c r="B4201">
        <v>1</v>
      </c>
      <c r="C4201" t="s">
        <v>75</v>
      </c>
      <c r="D4201" t="s">
        <v>85</v>
      </c>
      <c r="E4201" t="s">
        <v>145</v>
      </c>
      <c r="F4201" t="s">
        <v>12131</v>
      </c>
      <c r="G4201" t="s">
        <v>206</v>
      </c>
      <c r="H4201" t="s">
        <v>61</v>
      </c>
      <c r="I4201" t="s">
        <v>129</v>
      </c>
      <c r="J4201" t="s">
        <v>130</v>
      </c>
      <c r="K4201" t="s">
        <v>131</v>
      </c>
      <c r="L4201" t="s">
        <v>12132</v>
      </c>
      <c r="M4201" t="s">
        <v>12133</v>
      </c>
      <c r="N4201">
        <v>6.4630000000000001</v>
      </c>
      <c r="O4201">
        <v>0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6.46</v>
      </c>
      <c r="Y4201">
        <v>0</v>
      </c>
      <c r="Z4201">
        <v>0</v>
      </c>
    </row>
    <row r="4202" spans="1:26" x14ac:dyDescent="0.3">
      <c r="A4202">
        <v>3017638</v>
      </c>
      <c r="B4202">
        <v>1</v>
      </c>
      <c r="C4202" t="s">
        <v>75</v>
      </c>
      <c r="D4202" t="s">
        <v>78</v>
      </c>
      <c r="E4202" t="s">
        <v>169</v>
      </c>
      <c r="F4202" t="s">
        <v>12134</v>
      </c>
      <c r="G4202" t="s">
        <v>166</v>
      </c>
      <c r="H4202" t="s">
        <v>61</v>
      </c>
      <c r="I4202" t="s">
        <v>129</v>
      </c>
      <c r="J4202" t="s">
        <v>130</v>
      </c>
      <c r="K4202" t="s">
        <v>131</v>
      </c>
      <c r="L4202" t="s">
        <v>12135</v>
      </c>
      <c r="M4202" t="s">
        <v>12136</v>
      </c>
      <c r="N4202">
        <v>2.1960000000000002</v>
      </c>
      <c r="O4202">
        <v>0</v>
      </c>
      <c r="P4202">
        <v>344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755.56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3018683</v>
      </c>
      <c r="B4203">
        <v>1</v>
      </c>
      <c r="C4203" t="s">
        <v>75</v>
      </c>
      <c r="D4203" t="s">
        <v>97</v>
      </c>
      <c r="E4203" t="s">
        <v>126</v>
      </c>
      <c r="F4203" t="s">
        <v>12137</v>
      </c>
      <c r="G4203" t="s">
        <v>128</v>
      </c>
      <c r="H4203" t="s">
        <v>58</v>
      </c>
      <c r="I4203" t="s">
        <v>129</v>
      </c>
      <c r="J4203" t="s">
        <v>130</v>
      </c>
      <c r="K4203" t="s">
        <v>131</v>
      </c>
      <c r="L4203" t="s">
        <v>12138</v>
      </c>
      <c r="M4203" t="s">
        <v>12139</v>
      </c>
      <c r="N4203">
        <v>1.256</v>
      </c>
      <c r="O4203">
        <v>24</v>
      </c>
      <c r="P4203">
        <v>188</v>
      </c>
      <c r="Q4203">
        <v>0</v>
      </c>
      <c r="R4203">
        <v>0</v>
      </c>
      <c r="S4203">
        <v>0</v>
      </c>
      <c r="T4203">
        <v>0</v>
      </c>
      <c r="U4203">
        <v>30.14</v>
      </c>
      <c r="V4203">
        <v>236.1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3015894</v>
      </c>
      <c r="B4204">
        <v>1</v>
      </c>
      <c r="C4204" t="s">
        <v>75</v>
      </c>
      <c r="D4204" t="s">
        <v>96</v>
      </c>
      <c r="E4204" t="s">
        <v>221</v>
      </c>
      <c r="F4204" t="s">
        <v>12140</v>
      </c>
      <c r="G4204" t="s">
        <v>962</v>
      </c>
      <c r="H4204" t="s">
        <v>58</v>
      </c>
      <c r="I4204" t="s">
        <v>129</v>
      </c>
      <c r="J4204" t="s">
        <v>130</v>
      </c>
      <c r="K4204" t="s">
        <v>131</v>
      </c>
      <c r="L4204" t="s">
        <v>12141</v>
      </c>
      <c r="M4204" t="s">
        <v>12142</v>
      </c>
      <c r="N4204">
        <v>0.33</v>
      </c>
      <c r="O4204">
        <v>0</v>
      </c>
      <c r="P4204">
        <v>161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53.18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3018325</v>
      </c>
      <c r="B4205">
        <v>1</v>
      </c>
      <c r="C4205" t="s">
        <v>106</v>
      </c>
      <c r="D4205" t="s">
        <v>122</v>
      </c>
      <c r="E4205" t="s">
        <v>221</v>
      </c>
      <c r="F4205" t="s">
        <v>12143</v>
      </c>
      <c r="G4205" t="s">
        <v>128</v>
      </c>
      <c r="H4205" t="s">
        <v>58</v>
      </c>
      <c r="I4205" t="s">
        <v>129</v>
      </c>
      <c r="J4205" t="s">
        <v>130</v>
      </c>
      <c r="K4205" t="s">
        <v>131</v>
      </c>
      <c r="L4205" t="s">
        <v>12144</v>
      </c>
      <c r="M4205" t="s">
        <v>12145</v>
      </c>
      <c r="N4205">
        <v>0.35599999999999998</v>
      </c>
      <c r="O4205">
        <v>53</v>
      </c>
      <c r="P4205">
        <v>13352</v>
      </c>
      <c r="Q4205">
        <v>0</v>
      </c>
      <c r="R4205">
        <v>0</v>
      </c>
      <c r="S4205">
        <v>0</v>
      </c>
      <c r="T4205">
        <v>0</v>
      </c>
      <c r="U4205">
        <v>18.86</v>
      </c>
      <c r="V4205">
        <v>4751.09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3018319</v>
      </c>
      <c r="B4206">
        <v>1</v>
      </c>
      <c r="C4206" t="s">
        <v>106</v>
      </c>
      <c r="D4206" t="s">
        <v>115</v>
      </c>
      <c r="E4206" t="s">
        <v>126</v>
      </c>
      <c r="F4206" t="s">
        <v>12146</v>
      </c>
      <c r="G4206" t="s">
        <v>128</v>
      </c>
      <c r="H4206" t="s">
        <v>58</v>
      </c>
      <c r="I4206" t="s">
        <v>129</v>
      </c>
      <c r="J4206" t="s">
        <v>130</v>
      </c>
      <c r="K4206" t="s">
        <v>131</v>
      </c>
      <c r="L4206" t="s">
        <v>12147</v>
      </c>
      <c r="M4206" t="s">
        <v>12148</v>
      </c>
      <c r="N4206">
        <v>0.86099999999999999</v>
      </c>
      <c r="O4206">
        <v>45</v>
      </c>
      <c r="P4206">
        <v>189</v>
      </c>
      <c r="Q4206">
        <v>0</v>
      </c>
      <c r="R4206">
        <v>0</v>
      </c>
      <c r="S4206">
        <v>0</v>
      </c>
      <c r="T4206">
        <v>0</v>
      </c>
      <c r="U4206">
        <v>38.76</v>
      </c>
      <c r="V4206">
        <v>162.80000000000001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3017996</v>
      </c>
      <c r="B4207">
        <v>1</v>
      </c>
      <c r="C4207" t="s">
        <v>75</v>
      </c>
      <c r="D4207" t="s">
        <v>97</v>
      </c>
      <c r="E4207" t="s">
        <v>145</v>
      </c>
      <c r="F4207" t="s">
        <v>10111</v>
      </c>
      <c r="G4207" t="s">
        <v>206</v>
      </c>
      <c r="H4207" t="s">
        <v>61</v>
      </c>
      <c r="I4207" t="s">
        <v>129</v>
      </c>
      <c r="J4207" t="s">
        <v>130</v>
      </c>
      <c r="K4207" t="s">
        <v>131</v>
      </c>
      <c r="L4207" t="s">
        <v>12149</v>
      </c>
      <c r="M4207" t="s">
        <v>12150</v>
      </c>
      <c r="N4207">
        <v>1.62</v>
      </c>
      <c r="O4207">
        <v>0</v>
      </c>
      <c r="P4207">
        <v>6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9.7200000000000006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3015749</v>
      </c>
      <c r="B4208">
        <v>1</v>
      </c>
      <c r="C4208" t="s">
        <v>75</v>
      </c>
      <c r="D4208" t="s">
        <v>102</v>
      </c>
      <c r="E4208" t="s">
        <v>221</v>
      </c>
      <c r="F4208" t="s">
        <v>3624</v>
      </c>
      <c r="G4208" t="s">
        <v>136</v>
      </c>
      <c r="H4208" t="s">
        <v>58</v>
      </c>
      <c r="I4208" t="s">
        <v>129</v>
      </c>
      <c r="J4208" t="s">
        <v>130</v>
      </c>
      <c r="K4208" t="s">
        <v>137</v>
      </c>
      <c r="L4208" t="s">
        <v>12151</v>
      </c>
      <c r="M4208" t="s">
        <v>12152</v>
      </c>
      <c r="N4208">
        <v>3.3980000000000001</v>
      </c>
      <c r="O4208">
        <v>27</v>
      </c>
      <c r="P4208">
        <v>694</v>
      </c>
      <c r="Q4208">
        <v>0</v>
      </c>
      <c r="R4208">
        <v>0</v>
      </c>
      <c r="S4208">
        <v>120</v>
      </c>
      <c r="T4208">
        <v>623</v>
      </c>
      <c r="U4208">
        <v>91.74</v>
      </c>
      <c r="V4208">
        <v>2358.06</v>
      </c>
      <c r="W4208">
        <v>0</v>
      </c>
      <c r="X4208">
        <v>0</v>
      </c>
      <c r="Y4208">
        <v>407.73</v>
      </c>
      <c r="Z4208">
        <v>2116.8200000000002</v>
      </c>
    </row>
    <row r="4209" spans="1:26" x14ac:dyDescent="0.3">
      <c r="A4209">
        <v>3015861</v>
      </c>
      <c r="B4209">
        <v>1</v>
      </c>
      <c r="C4209" t="s">
        <v>75</v>
      </c>
      <c r="D4209" t="s">
        <v>74</v>
      </c>
      <c r="E4209" t="s">
        <v>169</v>
      </c>
      <c r="F4209" t="s">
        <v>12153</v>
      </c>
      <c r="G4209" t="s">
        <v>161</v>
      </c>
      <c r="H4209" t="s">
        <v>61</v>
      </c>
      <c r="I4209" t="s">
        <v>129</v>
      </c>
      <c r="J4209" t="s">
        <v>130</v>
      </c>
      <c r="K4209" t="s">
        <v>131</v>
      </c>
      <c r="L4209" t="s">
        <v>12154</v>
      </c>
      <c r="M4209" t="s">
        <v>12155</v>
      </c>
      <c r="N4209">
        <v>0.72199999999999998</v>
      </c>
      <c r="O4209">
        <v>0</v>
      </c>
      <c r="P4209">
        <v>241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173.88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3017410</v>
      </c>
      <c r="B4210">
        <v>1</v>
      </c>
      <c r="C4210" t="s">
        <v>75</v>
      </c>
      <c r="D4210" t="s">
        <v>93</v>
      </c>
      <c r="E4210" t="s">
        <v>145</v>
      </c>
      <c r="F4210" t="s">
        <v>12156</v>
      </c>
      <c r="G4210" t="s">
        <v>256</v>
      </c>
      <c r="H4210" t="s">
        <v>61</v>
      </c>
      <c r="I4210" t="s">
        <v>129</v>
      </c>
      <c r="J4210" t="s">
        <v>130</v>
      </c>
      <c r="K4210" t="s">
        <v>131</v>
      </c>
      <c r="L4210" t="s">
        <v>12157</v>
      </c>
      <c r="M4210" t="s">
        <v>12158</v>
      </c>
      <c r="N4210">
        <v>1.3580000000000001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1.36</v>
      </c>
    </row>
    <row r="4211" spans="1:26" x14ac:dyDescent="0.3">
      <c r="A4211">
        <v>3015024</v>
      </c>
      <c r="B4211">
        <v>1</v>
      </c>
      <c r="C4211" t="s">
        <v>75</v>
      </c>
      <c r="D4211" t="s">
        <v>81</v>
      </c>
      <c r="E4211" t="s">
        <v>169</v>
      </c>
      <c r="F4211" t="s">
        <v>3171</v>
      </c>
      <c r="G4211" t="s">
        <v>192</v>
      </c>
      <c r="H4211" t="s">
        <v>61</v>
      </c>
      <c r="I4211" t="s">
        <v>129</v>
      </c>
      <c r="J4211" t="s">
        <v>130</v>
      </c>
      <c r="K4211" t="s">
        <v>137</v>
      </c>
      <c r="L4211" t="s">
        <v>12159</v>
      </c>
      <c r="M4211" t="s">
        <v>12160</v>
      </c>
      <c r="N4211">
        <v>2.5430000000000001</v>
      </c>
      <c r="O4211">
        <v>0</v>
      </c>
      <c r="P4211">
        <v>658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1673.15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3018687</v>
      </c>
      <c r="B4212">
        <v>1</v>
      </c>
      <c r="C4212" t="s">
        <v>106</v>
      </c>
      <c r="D4212" t="s">
        <v>115</v>
      </c>
      <c r="E4212" t="s">
        <v>126</v>
      </c>
      <c r="F4212" t="s">
        <v>12161</v>
      </c>
      <c r="G4212" t="s">
        <v>128</v>
      </c>
      <c r="H4212" t="s">
        <v>58</v>
      </c>
      <c r="I4212" t="s">
        <v>129</v>
      </c>
      <c r="J4212" t="s">
        <v>130</v>
      </c>
      <c r="K4212" t="s">
        <v>131</v>
      </c>
      <c r="L4212" t="s">
        <v>12162</v>
      </c>
      <c r="M4212" t="s">
        <v>12163</v>
      </c>
      <c r="N4212">
        <v>0.33400000000000002</v>
      </c>
      <c r="O4212">
        <v>45</v>
      </c>
      <c r="P4212">
        <v>189</v>
      </c>
      <c r="Q4212">
        <v>0</v>
      </c>
      <c r="R4212">
        <v>0</v>
      </c>
      <c r="S4212">
        <v>0</v>
      </c>
      <c r="T4212">
        <v>0</v>
      </c>
      <c r="U4212">
        <v>15.05</v>
      </c>
      <c r="V4212">
        <v>63.21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3018636</v>
      </c>
      <c r="B4213">
        <v>1</v>
      </c>
      <c r="C4213" t="s">
        <v>75</v>
      </c>
      <c r="D4213" t="s">
        <v>82</v>
      </c>
      <c r="E4213" t="s">
        <v>169</v>
      </c>
      <c r="F4213" t="s">
        <v>12164</v>
      </c>
      <c r="G4213" t="s">
        <v>192</v>
      </c>
      <c r="H4213" t="s">
        <v>61</v>
      </c>
      <c r="I4213" t="s">
        <v>129</v>
      </c>
      <c r="J4213" t="s">
        <v>130</v>
      </c>
      <c r="K4213" t="s">
        <v>137</v>
      </c>
      <c r="L4213" t="s">
        <v>12165</v>
      </c>
      <c r="M4213" t="s">
        <v>12166</v>
      </c>
      <c r="N4213">
        <v>6.5090000000000003</v>
      </c>
      <c r="O4213">
        <v>0</v>
      </c>
      <c r="P4213">
        <v>328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2134.92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3014907</v>
      </c>
      <c r="B4214">
        <v>1</v>
      </c>
      <c r="C4214" t="s">
        <v>75</v>
      </c>
      <c r="D4214" t="s">
        <v>74</v>
      </c>
      <c r="E4214" t="s">
        <v>140</v>
      </c>
      <c r="F4214" t="s">
        <v>12167</v>
      </c>
      <c r="G4214" t="s">
        <v>206</v>
      </c>
      <c r="H4214" t="s">
        <v>61</v>
      </c>
      <c r="I4214" t="s">
        <v>129</v>
      </c>
      <c r="J4214" t="s">
        <v>130</v>
      </c>
      <c r="K4214" t="s">
        <v>131</v>
      </c>
      <c r="L4214" t="s">
        <v>12168</v>
      </c>
      <c r="M4214" t="s">
        <v>12169</v>
      </c>
      <c r="N4214">
        <v>5.1660000000000004</v>
      </c>
      <c r="O4214">
        <v>0</v>
      </c>
      <c r="P4214">
        <v>224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1157.24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3013560</v>
      </c>
      <c r="B4215">
        <v>1</v>
      </c>
      <c r="C4215" t="s">
        <v>75</v>
      </c>
      <c r="D4215" t="s">
        <v>78</v>
      </c>
      <c r="E4215" t="s">
        <v>145</v>
      </c>
      <c r="F4215" t="s">
        <v>12170</v>
      </c>
      <c r="G4215" t="s">
        <v>147</v>
      </c>
      <c r="H4215" t="s">
        <v>61</v>
      </c>
      <c r="I4215" t="s">
        <v>129</v>
      </c>
      <c r="J4215" t="s">
        <v>130</v>
      </c>
      <c r="K4215" t="s">
        <v>131</v>
      </c>
      <c r="L4215" t="s">
        <v>12171</v>
      </c>
      <c r="M4215" t="s">
        <v>12172</v>
      </c>
      <c r="N4215">
        <v>4.1760000000000002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4.18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3015365</v>
      </c>
      <c r="B4216">
        <v>1</v>
      </c>
      <c r="C4216" t="s">
        <v>75</v>
      </c>
      <c r="D4216" t="s">
        <v>82</v>
      </c>
      <c r="E4216" t="s">
        <v>169</v>
      </c>
      <c r="F4216" t="s">
        <v>12173</v>
      </c>
      <c r="G4216" t="s">
        <v>136</v>
      </c>
      <c r="H4216" t="s">
        <v>61</v>
      </c>
      <c r="I4216" t="s">
        <v>129</v>
      </c>
      <c r="J4216" t="s">
        <v>130</v>
      </c>
      <c r="K4216" t="s">
        <v>137</v>
      </c>
      <c r="L4216" t="s">
        <v>12174</v>
      </c>
      <c r="M4216" t="s">
        <v>12175</v>
      </c>
      <c r="N4216">
        <v>5.4690000000000003</v>
      </c>
      <c r="O4216">
        <v>0</v>
      </c>
      <c r="P4216">
        <v>260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1421.91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3015860</v>
      </c>
      <c r="B4217">
        <v>1</v>
      </c>
      <c r="C4217" t="s">
        <v>75</v>
      </c>
      <c r="D4217" t="s">
        <v>86</v>
      </c>
      <c r="E4217" t="s">
        <v>145</v>
      </c>
      <c r="F4217" t="s">
        <v>12176</v>
      </c>
      <c r="G4217" t="s">
        <v>206</v>
      </c>
      <c r="H4217" t="s">
        <v>61</v>
      </c>
      <c r="I4217" t="s">
        <v>129</v>
      </c>
      <c r="J4217" t="s">
        <v>130</v>
      </c>
      <c r="K4217" t="s">
        <v>131</v>
      </c>
      <c r="L4217" t="s">
        <v>12177</v>
      </c>
      <c r="M4217" t="s">
        <v>12178</v>
      </c>
      <c r="N4217">
        <v>6.9109999999999996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6.91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3016828</v>
      </c>
      <c r="B4218">
        <v>1</v>
      </c>
      <c r="C4218" t="s">
        <v>106</v>
      </c>
      <c r="D4218" t="s">
        <v>119</v>
      </c>
      <c r="E4218" t="s">
        <v>126</v>
      </c>
      <c r="F4218" t="s">
        <v>12179</v>
      </c>
      <c r="G4218" t="s">
        <v>128</v>
      </c>
      <c r="H4218" t="s">
        <v>58</v>
      </c>
      <c r="I4218" t="s">
        <v>129</v>
      </c>
      <c r="J4218" t="s">
        <v>130</v>
      </c>
      <c r="K4218" t="s">
        <v>131</v>
      </c>
      <c r="L4218" t="s">
        <v>12180</v>
      </c>
      <c r="M4218" t="s">
        <v>12181</v>
      </c>
      <c r="N4218">
        <v>1.034</v>
      </c>
      <c r="O4218">
        <v>0</v>
      </c>
      <c r="P4218">
        <v>94</v>
      </c>
      <c r="Q4218">
        <v>0</v>
      </c>
      <c r="R4218">
        <v>0</v>
      </c>
      <c r="S4218">
        <v>0</v>
      </c>
      <c r="T4218">
        <v>146</v>
      </c>
      <c r="U4218">
        <v>0</v>
      </c>
      <c r="V4218">
        <v>97.21</v>
      </c>
      <c r="W4218">
        <v>0</v>
      </c>
      <c r="X4218">
        <v>0</v>
      </c>
      <c r="Y4218">
        <v>0</v>
      </c>
      <c r="Z4218">
        <v>150.99</v>
      </c>
    </row>
    <row r="4219" spans="1:26" x14ac:dyDescent="0.3">
      <c r="A4219">
        <v>3012721</v>
      </c>
      <c r="B4219">
        <v>1</v>
      </c>
      <c r="C4219" t="s">
        <v>75</v>
      </c>
      <c r="D4219" t="s">
        <v>89</v>
      </c>
      <c r="E4219" t="s">
        <v>145</v>
      </c>
      <c r="F4219" t="s">
        <v>12182</v>
      </c>
      <c r="G4219" t="s">
        <v>147</v>
      </c>
      <c r="H4219" t="s">
        <v>61</v>
      </c>
      <c r="I4219" t="s">
        <v>129</v>
      </c>
      <c r="J4219" t="s">
        <v>130</v>
      </c>
      <c r="K4219" t="s">
        <v>131</v>
      </c>
      <c r="L4219" t="s">
        <v>12183</v>
      </c>
      <c r="M4219" t="s">
        <v>12184</v>
      </c>
      <c r="N4219">
        <v>4.1509999999999998</v>
      </c>
      <c r="O4219">
        <v>0</v>
      </c>
      <c r="P4219">
        <v>2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8.3000000000000007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3019972</v>
      </c>
      <c r="B4220">
        <v>1</v>
      </c>
      <c r="C4220" t="s">
        <v>75</v>
      </c>
      <c r="D4220" t="s">
        <v>82</v>
      </c>
      <c r="E4220" t="s">
        <v>145</v>
      </c>
      <c r="F4220" t="s">
        <v>12185</v>
      </c>
      <c r="G4220" t="s">
        <v>256</v>
      </c>
      <c r="H4220" t="s">
        <v>61</v>
      </c>
      <c r="I4220" t="s">
        <v>129</v>
      </c>
      <c r="J4220" t="s">
        <v>130</v>
      </c>
      <c r="K4220" t="s">
        <v>131</v>
      </c>
      <c r="L4220" t="s">
        <v>12186</v>
      </c>
      <c r="M4220" t="s">
        <v>12187</v>
      </c>
      <c r="N4220">
        <v>1.45</v>
      </c>
      <c r="O4220">
        <v>0</v>
      </c>
      <c r="P4220">
        <v>8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11.6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3012943</v>
      </c>
      <c r="B4221">
        <v>1</v>
      </c>
      <c r="C4221" t="s">
        <v>75</v>
      </c>
      <c r="D4221" t="s">
        <v>94</v>
      </c>
      <c r="E4221" t="s">
        <v>126</v>
      </c>
      <c r="F4221" t="s">
        <v>7480</v>
      </c>
      <c r="G4221" t="s">
        <v>136</v>
      </c>
      <c r="H4221" t="s">
        <v>58</v>
      </c>
      <c r="I4221" t="s">
        <v>129</v>
      </c>
      <c r="J4221" t="s">
        <v>130</v>
      </c>
      <c r="K4221" t="s">
        <v>137</v>
      </c>
      <c r="L4221" t="s">
        <v>11950</v>
      </c>
      <c r="M4221" t="s">
        <v>12188</v>
      </c>
      <c r="N4221">
        <v>2.4580000000000002</v>
      </c>
      <c r="O4221">
        <v>0</v>
      </c>
      <c r="P4221">
        <v>0</v>
      </c>
      <c r="Q4221">
        <v>0</v>
      </c>
      <c r="R4221">
        <v>0</v>
      </c>
      <c r="S4221">
        <v>13</v>
      </c>
      <c r="T4221">
        <v>2622</v>
      </c>
      <c r="U4221">
        <v>0</v>
      </c>
      <c r="V4221">
        <v>0</v>
      </c>
      <c r="W4221">
        <v>0</v>
      </c>
      <c r="X4221">
        <v>0</v>
      </c>
      <c r="Y4221">
        <v>31.96</v>
      </c>
      <c r="Z4221">
        <v>6445.75</v>
      </c>
    </row>
    <row r="4222" spans="1:26" x14ac:dyDescent="0.3">
      <c r="A4222">
        <v>3014750</v>
      </c>
      <c r="B4222">
        <v>1</v>
      </c>
      <c r="C4222" t="s">
        <v>75</v>
      </c>
      <c r="D4222" t="s">
        <v>95</v>
      </c>
      <c r="E4222" t="s">
        <v>153</v>
      </c>
      <c r="F4222" t="s">
        <v>12189</v>
      </c>
      <c r="G4222" t="s">
        <v>136</v>
      </c>
      <c r="H4222" t="s">
        <v>58</v>
      </c>
      <c r="I4222" t="s">
        <v>129</v>
      </c>
      <c r="J4222" t="s">
        <v>130</v>
      </c>
      <c r="K4222" t="s">
        <v>137</v>
      </c>
      <c r="L4222" t="s">
        <v>12190</v>
      </c>
      <c r="M4222" t="s">
        <v>12191</v>
      </c>
      <c r="N4222">
        <v>5.9420000000000002</v>
      </c>
      <c r="O4222">
        <v>1</v>
      </c>
      <c r="P4222">
        <v>233</v>
      </c>
      <c r="Q4222">
        <v>0</v>
      </c>
      <c r="R4222">
        <v>0</v>
      </c>
      <c r="S4222">
        <v>0</v>
      </c>
      <c r="T4222">
        <v>0</v>
      </c>
      <c r="U4222">
        <v>5.94</v>
      </c>
      <c r="V4222">
        <v>1384.47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3017868</v>
      </c>
      <c r="B4223">
        <v>1</v>
      </c>
      <c r="C4223" t="s">
        <v>106</v>
      </c>
      <c r="D4223" t="s">
        <v>116</v>
      </c>
      <c r="E4223" t="s">
        <v>140</v>
      </c>
      <c r="F4223" t="s">
        <v>12192</v>
      </c>
      <c r="G4223" t="s">
        <v>161</v>
      </c>
      <c r="H4223" t="s">
        <v>61</v>
      </c>
      <c r="I4223" t="s">
        <v>129</v>
      </c>
      <c r="J4223" t="s">
        <v>130</v>
      </c>
      <c r="K4223" t="s">
        <v>131</v>
      </c>
      <c r="L4223" t="s">
        <v>12193</v>
      </c>
      <c r="M4223" t="s">
        <v>12194</v>
      </c>
      <c r="N4223">
        <v>1.1240000000000001</v>
      </c>
      <c r="O4223">
        <v>0</v>
      </c>
      <c r="P4223">
        <v>0</v>
      </c>
      <c r="Q4223">
        <v>0</v>
      </c>
      <c r="R4223">
        <v>17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19.11</v>
      </c>
      <c r="Y4223">
        <v>0</v>
      </c>
      <c r="Z4223">
        <v>0</v>
      </c>
    </row>
    <row r="4224" spans="1:26" x14ac:dyDescent="0.3">
      <c r="A4224">
        <v>3016029</v>
      </c>
      <c r="B4224">
        <v>1</v>
      </c>
      <c r="C4224" t="s">
        <v>75</v>
      </c>
      <c r="D4224" t="s">
        <v>83</v>
      </c>
      <c r="E4224" t="s">
        <v>134</v>
      </c>
      <c r="F4224" t="s">
        <v>12195</v>
      </c>
      <c r="G4224" t="s">
        <v>161</v>
      </c>
      <c r="H4224" t="s">
        <v>58</v>
      </c>
      <c r="I4224" t="s">
        <v>1703</v>
      </c>
      <c r="J4224" t="s">
        <v>130</v>
      </c>
      <c r="K4224" t="s">
        <v>131</v>
      </c>
      <c r="L4224" t="s">
        <v>12196</v>
      </c>
      <c r="M4224" t="s">
        <v>12197</v>
      </c>
      <c r="N4224">
        <v>6.0000000000000001E-3</v>
      </c>
      <c r="O4224">
        <v>0</v>
      </c>
      <c r="P4224">
        <v>0</v>
      </c>
      <c r="Q4224">
        <v>46</v>
      </c>
      <c r="R4224">
        <v>8329</v>
      </c>
      <c r="S4224">
        <v>0</v>
      </c>
      <c r="T4224">
        <v>0</v>
      </c>
      <c r="U4224">
        <v>0</v>
      </c>
      <c r="V4224">
        <v>0</v>
      </c>
      <c r="W4224">
        <v>0.28999999999999998</v>
      </c>
      <c r="X4224">
        <v>53.21</v>
      </c>
      <c r="Y4224">
        <v>0</v>
      </c>
      <c r="Z4224">
        <v>0</v>
      </c>
    </row>
    <row r="4225" spans="1:26" x14ac:dyDescent="0.3">
      <c r="A4225">
        <v>3016190</v>
      </c>
      <c r="B4225">
        <v>1</v>
      </c>
      <c r="C4225" t="s">
        <v>75</v>
      </c>
      <c r="D4225" t="s">
        <v>84</v>
      </c>
      <c r="E4225" t="s">
        <v>153</v>
      </c>
      <c r="F4225" t="s">
        <v>12198</v>
      </c>
      <c r="G4225" t="s">
        <v>128</v>
      </c>
      <c r="H4225" t="s">
        <v>58</v>
      </c>
      <c r="I4225" t="s">
        <v>129</v>
      </c>
      <c r="J4225" t="s">
        <v>130</v>
      </c>
      <c r="K4225" t="s">
        <v>131</v>
      </c>
      <c r="L4225" t="s">
        <v>12199</v>
      </c>
      <c r="M4225" t="s">
        <v>12200</v>
      </c>
      <c r="N4225">
        <v>1.3149999999999999</v>
      </c>
      <c r="O4225">
        <v>2</v>
      </c>
      <c r="P4225">
        <v>253</v>
      </c>
      <c r="Q4225">
        <v>0</v>
      </c>
      <c r="R4225">
        <v>0</v>
      </c>
      <c r="S4225">
        <v>0</v>
      </c>
      <c r="T4225">
        <v>0</v>
      </c>
      <c r="U4225">
        <v>2.63</v>
      </c>
      <c r="V4225">
        <v>332.7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3017699</v>
      </c>
      <c r="B4226">
        <v>1</v>
      </c>
      <c r="C4226" t="s">
        <v>106</v>
      </c>
      <c r="D4226" t="s">
        <v>114</v>
      </c>
      <c r="E4226" t="s">
        <v>153</v>
      </c>
      <c r="F4226" t="s">
        <v>12201</v>
      </c>
      <c r="G4226" t="s">
        <v>196</v>
      </c>
      <c r="H4226" t="s">
        <v>58</v>
      </c>
      <c r="I4226" t="s">
        <v>129</v>
      </c>
      <c r="J4226" t="s">
        <v>130</v>
      </c>
      <c r="K4226" t="s">
        <v>131</v>
      </c>
      <c r="L4226" t="s">
        <v>12202</v>
      </c>
      <c r="M4226" t="s">
        <v>12203</v>
      </c>
      <c r="N4226">
        <v>2.298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36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82.73</v>
      </c>
    </row>
    <row r="4227" spans="1:26" x14ac:dyDescent="0.3">
      <c r="A4227">
        <v>3015958</v>
      </c>
      <c r="B4227">
        <v>1</v>
      </c>
      <c r="C4227" t="s">
        <v>75</v>
      </c>
      <c r="D4227" t="s">
        <v>81</v>
      </c>
      <c r="E4227" t="s">
        <v>153</v>
      </c>
      <c r="F4227" t="s">
        <v>12204</v>
      </c>
      <c r="G4227" t="s">
        <v>136</v>
      </c>
      <c r="H4227" t="s">
        <v>58</v>
      </c>
      <c r="I4227" t="s">
        <v>129</v>
      </c>
      <c r="J4227" t="s">
        <v>130</v>
      </c>
      <c r="K4227" t="s">
        <v>137</v>
      </c>
      <c r="L4227" t="s">
        <v>12205</v>
      </c>
      <c r="M4227" t="s">
        <v>12206</v>
      </c>
      <c r="N4227">
        <v>7.3609999999999998</v>
      </c>
      <c r="O4227">
        <v>0</v>
      </c>
      <c r="P4227">
        <v>154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1133.53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3017921</v>
      </c>
      <c r="B4228">
        <v>1</v>
      </c>
      <c r="C4228" t="s">
        <v>106</v>
      </c>
      <c r="D4228" t="s">
        <v>117</v>
      </c>
      <c r="E4228" t="s">
        <v>221</v>
      </c>
      <c r="F4228" t="s">
        <v>912</v>
      </c>
      <c r="G4228" t="s">
        <v>128</v>
      </c>
      <c r="H4228" t="s">
        <v>58</v>
      </c>
      <c r="I4228" t="s">
        <v>129</v>
      </c>
      <c r="J4228" t="s">
        <v>130</v>
      </c>
      <c r="K4228" t="s">
        <v>131</v>
      </c>
      <c r="L4228" t="s">
        <v>12207</v>
      </c>
      <c r="M4228" t="s">
        <v>12208</v>
      </c>
      <c r="N4228">
        <v>1.1519999999999999</v>
      </c>
      <c r="O4228">
        <v>117</v>
      </c>
      <c r="P4228">
        <v>374</v>
      </c>
      <c r="Q4228">
        <v>0</v>
      </c>
      <c r="R4228">
        <v>0</v>
      </c>
      <c r="S4228">
        <v>0</v>
      </c>
      <c r="T4228">
        <v>0</v>
      </c>
      <c r="U4228">
        <v>134.75</v>
      </c>
      <c r="V4228">
        <v>430.72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3015044</v>
      </c>
      <c r="B4229">
        <v>1</v>
      </c>
      <c r="C4229" t="s">
        <v>75</v>
      </c>
      <c r="D4229" t="s">
        <v>97</v>
      </c>
      <c r="E4229" t="s">
        <v>153</v>
      </c>
      <c r="F4229" t="s">
        <v>10194</v>
      </c>
      <c r="G4229" t="s">
        <v>192</v>
      </c>
      <c r="H4229" t="s">
        <v>58</v>
      </c>
      <c r="I4229" t="s">
        <v>129</v>
      </c>
      <c r="J4229" t="s">
        <v>130</v>
      </c>
      <c r="K4229" t="s">
        <v>137</v>
      </c>
      <c r="L4229" t="s">
        <v>12209</v>
      </c>
      <c r="M4229" t="s">
        <v>12210</v>
      </c>
      <c r="N4229">
        <v>2.1669999999999998</v>
      </c>
      <c r="O4229">
        <v>0</v>
      </c>
      <c r="P4229">
        <v>229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496.23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3015875</v>
      </c>
      <c r="B4230">
        <v>1</v>
      </c>
      <c r="C4230" t="s">
        <v>75</v>
      </c>
      <c r="D4230" t="s">
        <v>95</v>
      </c>
      <c r="E4230" t="s">
        <v>169</v>
      </c>
      <c r="F4230" t="s">
        <v>12211</v>
      </c>
      <c r="G4230" t="s">
        <v>166</v>
      </c>
      <c r="H4230" t="s">
        <v>61</v>
      </c>
      <c r="I4230" t="s">
        <v>129</v>
      </c>
      <c r="J4230" t="s">
        <v>130</v>
      </c>
      <c r="K4230" t="s">
        <v>131</v>
      </c>
      <c r="L4230" t="s">
        <v>12212</v>
      </c>
      <c r="M4230" t="s">
        <v>12213</v>
      </c>
      <c r="N4230">
        <v>1.73</v>
      </c>
      <c r="O4230">
        <v>0</v>
      </c>
      <c r="P4230">
        <v>924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1598.79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3015850</v>
      </c>
      <c r="B4231">
        <v>1</v>
      </c>
      <c r="C4231" t="s">
        <v>106</v>
      </c>
      <c r="D4231" t="s">
        <v>119</v>
      </c>
      <c r="E4231" t="s">
        <v>169</v>
      </c>
      <c r="F4231" t="s">
        <v>12214</v>
      </c>
      <c r="G4231" t="s">
        <v>1638</v>
      </c>
      <c r="H4231" t="s">
        <v>61</v>
      </c>
      <c r="I4231" t="s">
        <v>129</v>
      </c>
      <c r="J4231" t="s">
        <v>130</v>
      </c>
      <c r="K4231" t="s">
        <v>131</v>
      </c>
      <c r="L4231" t="s">
        <v>12215</v>
      </c>
      <c r="M4231" t="s">
        <v>12216</v>
      </c>
      <c r="N4231">
        <v>2.7360000000000002</v>
      </c>
      <c r="O4231">
        <v>0</v>
      </c>
      <c r="P4231">
        <v>443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1212.1300000000001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3012958</v>
      </c>
      <c r="B4232">
        <v>1</v>
      </c>
      <c r="C4232" t="s">
        <v>75</v>
      </c>
      <c r="D4232" t="s">
        <v>81</v>
      </c>
      <c r="E4232" t="s">
        <v>140</v>
      </c>
      <c r="F4232" t="s">
        <v>12217</v>
      </c>
      <c r="G4232" t="s">
        <v>192</v>
      </c>
      <c r="H4232" t="s">
        <v>61</v>
      </c>
      <c r="I4232" t="s">
        <v>129</v>
      </c>
      <c r="J4232" t="s">
        <v>130</v>
      </c>
      <c r="K4232" t="s">
        <v>137</v>
      </c>
      <c r="L4232" t="s">
        <v>12218</v>
      </c>
      <c r="M4232" t="s">
        <v>12219</v>
      </c>
      <c r="N4232">
        <v>5.016</v>
      </c>
      <c r="O4232">
        <v>0</v>
      </c>
      <c r="P4232">
        <v>103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516.63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3010568</v>
      </c>
      <c r="B4233">
        <v>1</v>
      </c>
      <c r="C4233" t="s">
        <v>75</v>
      </c>
      <c r="D4233" t="s">
        <v>79</v>
      </c>
      <c r="E4233" t="s">
        <v>221</v>
      </c>
      <c r="F4233" t="s">
        <v>2689</v>
      </c>
      <c r="G4233" t="s">
        <v>136</v>
      </c>
      <c r="H4233" t="s">
        <v>58</v>
      </c>
      <c r="I4233" t="s">
        <v>129</v>
      </c>
      <c r="J4233" t="s">
        <v>130</v>
      </c>
      <c r="K4233" t="s">
        <v>137</v>
      </c>
      <c r="L4233" t="s">
        <v>12220</v>
      </c>
      <c r="M4233" t="s">
        <v>12221</v>
      </c>
      <c r="N4233">
        <v>2.226</v>
      </c>
      <c r="O4233">
        <v>0</v>
      </c>
      <c r="P4233">
        <v>0</v>
      </c>
      <c r="Q4233">
        <v>0</v>
      </c>
      <c r="R4233">
        <v>0</v>
      </c>
      <c r="S4233">
        <v>12</v>
      </c>
      <c r="T4233">
        <v>124</v>
      </c>
      <c r="U4233">
        <v>0</v>
      </c>
      <c r="V4233">
        <v>0</v>
      </c>
      <c r="W4233">
        <v>0</v>
      </c>
      <c r="X4233">
        <v>0</v>
      </c>
      <c r="Y4233">
        <v>26.71</v>
      </c>
      <c r="Z4233">
        <v>275.97000000000003</v>
      </c>
    </row>
    <row r="4234" spans="1:26" x14ac:dyDescent="0.3">
      <c r="A4234">
        <v>3016638</v>
      </c>
      <c r="B4234">
        <v>1</v>
      </c>
      <c r="C4234" t="s">
        <v>75</v>
      </c>
      <c r="D4234" t="s">
        <v>77</v>
      </c>
      <c r="E4234" t="s">
        <v>126</v>
      </c>
      <c r="F4234" t="s">
        <v>11416</v>
      </c>
      <c r="G4234" t="s">
        <v>128</v>
      </c>
      <c r="H4234" t="s">
        <v>58</v>
      </c>
      <c r="I4234" t="s">
        <v>129</v>
      </c>
      <c r="J4234" t="s">
        <v>130</v>
      </c>
      <c r="K4234" t="s">
        <v>131</v>
      </c>
      <c r="L4234" t="s">
        <v>12222</v>
      </c>
      <c r="M4234" t="s">
        <v>12223</v>
      </c>
      <c r="N4234">
        <v>1.214</v>
      </c>
      <c r="O4234">
        <v>0</v>
      </c>
      <c r="P4234">
        <v>3</v>
      </c>
      <c r="Q4234">
        <v>0</v>
      </c>
      <c r="R4234">
        <v>0</v>
      </c>
      <c r="S4234">
        <v>2</v>
      </c>
      <c r="T4234">
        <v>324</v>
      </c>
      <c r="U4234">
        <v>0</v>
      </c>
      <c r="V4234">
        <v>3.64</v>
      </c>
      <c r="W4234">
        <v>0</v>
      </c>
      <c r="X4234">
        <v>0</v>
      </c>
      <c r="Y4234">
        <v>2.4300000000000002</v>
      </c>
      <c r="Z4234">
        <v>393.21</v>
      </c>
    </row>
    <row r="4235" spans="1:26" x14ac:dyDescent="0.3">
      <c r="A4235">
        <v>3017891</v>
      </c>
      <c r="B4235">
        <v>1</v>
      </c>
      <c r="C4235" t="s">
        <v>106</v>
      </c>
      <c r="D4235" t="s">
        <v>115</v>
      </c>
      <c r="E4235" t="s">
        <v>126</v>
      </c>
      <c r="F4235" t="s">
        <v>2323</v>
      </c>
      <c r="G4235" t="s">
        <v>128</v>
      </c>
      <c r="H4235" t="s">
        <v>58</v>
      </c>
      <c r="I4235" t="s">
        <v>1703</v>
      </c>
      <c r="J4235" t="s">
        <v>130</v>
      </c>
      <c r="K4235" t="s">
        <v>131</v>
      </c>
      <c r="L4235" t="s">
        <v>12224</v>
      </c>
      <c r="M4235" t="s">
        <v>12225</v>
      </c>
      <c r="N4235">
        <v>2.5999999999999999E-2</v>
      </c>
      <c r="O4235">
        <v>47</v>
      </c>
      <c r="P4235">
        <v>254</v>
      </c>
      <c r="Q4235">
        <v>0</v>
      </c>
      <c r="R4235">
        <v>0</v>
      </c>
      <c r="S4235">
        <v>0</v>
      </c>
      <c r="T4235">
        <v>0</v>
      </c>
      <c r="U4235">
        <v>1.23</v>
      </c>
      <c r="V4235">
        <v>6.63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3017554</v>
      </c>
      <c r="B4236">
        <v>2</v>
      </c>
      <c r="C4236" t="s">
        <v>106</v>
      </c>
      <c r="D4236" t="s">
        <v>119</v>
      </c>
      <c r="E4236" t="s">
        <v>169</v>
      </c>
      <c r="F4236" t="s">
        <v>12226</v>
      </c>
      <c r="G4236" t="s">
        <v>161</v>
      </c>
      <c r="H4236" t="s">
        <v>61</v>
      </c>
      <c r="I4236" t="s">
        <v>129</v>
      </c>
      <c r="J4236" t="s">
        <v>130</v>
      </c>
      <c r="K4236" t="s">
        <v>131</v>
      </c>
      <c r="L4236" t="s">
        <v>12227</v>
      </c>
      <c r="M4236" t="s">
        <v>12228</v>
      </c>
      <c r="N4236">
        <v>0.82799999999999996</v>
      </c>
      <c r="O4236">
        <v>0</v>
      </c>
      <c r="P4236">
        <v>197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163.02000000000001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3018699</v>
      </c>
      <c r="B4237">
        <v>1</v>
      </c>
      <c r="C4237" t="s">
        <v>75</v>
      </c>
      <c r="D4237" t="s">
        <v>92</v>
      </c>
      <c r="E4237" t="s">
        <v>153</v>
      </c>
      <c r="F4237" t="s">
        <v>12229</v>
      </c>
      <c r="G4237" t="s">
        <v>128</v>
      </c>
      <c r="H4237" t="s">
        <v>58</v>
      </c>
      <c r="I4237" t="s">
        <v>129</v>
      </c>
      <c r="J4237" t="s">
        <v>130</v>
      </c>
      <c r="K4237" t="s">
        <v>131</v>
      </c>
      <c r="L4237" t="s">
        <v>12230</v>
      </c>
      <c r="M4237" t="s">
        <v>12231</v>
      </c>
      <c r="N4237">
        <v>1.1859999999999999</v>
      </c>
      <c r="O4237">
        <v>13</v>
      </c>
      <c r="P4237">
        <v>163</v>
      </c>
      <c r="Q4237">
        <v>0</v>
      </c>
      <c r="R4237">
        <v>0</v>
      </c>
      <c r="S4237">
        <v>0</v>
      </c>
      <c r="T4237">
        <v>0</v>
      </c>
      <c r="U4237">
        <v>15.42</v>
      </c>
      <c r="V4237">
        <v>193.34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3014862</v>
      </c>
      <c r="B4238">
        <v>1</v>
      </c>
      <c r="C4238" t="s">
        <v>106</v>
      </c>
      <c r="D4238" t="s">
        <v>111</v>
      </c>
      <c r="E4238" t="s">
        <v>153</v>
      </c>
      <c r="F4238" t="s">
        <v>12232</v>
      </c>
      <c r="G4238" t="s">
        <v>1443</v>
      </c>
      <c r="H4238" t="s">
        <v>58</v>
      </c>
      <c r="I4238" t="s">
        <v>129</v>
      </c>
      <c r="J4238" t="s">
        <v>130</v>
      </c>
      <c r="K4238" t="s">
        <v>131</v>
      </c>
      <c r="L4238" t="s">
        <v>12233</v>
      </c>
      <c r="M4238" t="s">
        <v>12234</v>
      </c>
      <c r="N4238">
        <v>0.86099999999999999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18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15.5</v>
      </c>
    </row>
    <row r="4239" spans="1:26" x14ac:dyDescent="0.3">
      <c r="A4239">
        <v>3016240</v>
      </c>
      <c r="B4239">
        <v>1</v>
      </c>
      <c r="C4239" t="s">
        <v>106</v>
      </c>
      <c r="D4239" t="s">
        <v>108</v>
      </c>
      <c r="E4239" t="s">
        <v>126</v>
      </c>
      <c r="F4239" t="s">
        <v>12235</v>
      </c>
      <c r="G4239" t="s">
        <v>128</v>
      </c>
      <c r="H4239" t="s">
        <v>58</v>
      </c>
      <c r="I4239" t="s">
        <v>129</v>
      </c>
      <c r="J4239" t="s">
        <v>130</v>
      </c>
      <c r="K4239" t="s">
        <v>131</v>
      </c>
      <c r="L4239" t="s">
        <v>12236</v>
      </c>
      <c r="M4239" t="s">
        <v>12237</v>
      </c>
      <c r="N4239">
        <v>1.6</v>
      </c>
      <c r="O4239">
        <v>4</v>
      </c>
      <c r="P4239">
        <v>199</v>
      </c>
      <c r="Q4239">
        <v>0</v>
      </c>
      <c r="R4239">
        <v>0</v>
      </c>
      <c r="S4239">
        <v>0</v>
      </c>
      <c r="T4239">
        <v>0</v>
      </c>
      <c r="U4239">
        <v>6.4</v>
      </c>
      <c r="V4239">
        <v>318.39999999999998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3017794</v>
      </c>
      <c r="B4240">
        <v>1</v>
      </c>
      <c r="C4240" t="s">
        <v>75</v>
      </c>
      <c r="D4240" t="s">
        <v>81</v>
      </c>
      <c r="E4240" t="s">
        <v>145</v>
      </c>
      <c r="F4240" t="s">
        <v>12238</v>
      </c>
      <c r="G4240" t="s">
        <v>206</v>
      </c>
      <c r="H4240" t="s">
        <v>61</v>
      </c>
      <c r="I4240" t="s">
        <v>129</v>
      </c>
      <c r="J4240" t="s">
        <v>130</v>
      </c>
      <c r="K4240" t="s">
        <v>131</v>
      </c>
      <c r="L4240" t="s">
        <v>12239</v>
      </c>
      <c r="M4240" t="s">
        <v>12240</v>
      </c>
      <c r="N4240">
        <v>4.4260000000000002</v>
      </c>
      <c r="O4240">
        <v>0</v>
      </c>
      <c r="P4240">
        <v>10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44.26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3020619</v>
      </c>
      <c r="B4241">
        <v>1</v>
      </c>
      <c r="C4241" t="s">
        <v>75</v>
      </c>
      <c r="D4241" t="s">
        <v>97</v>
      </c>
      <c r="E4241" t="s">
        <v>140</v>
      </c>
      <c r="F4241" t="s">
        <v>12241</v>
      </c>
      <c r="G4241" t="s">
        <v>161</v>
      </c>
      <c r="H4241" t="s">
        <v>61</v>
      </c>
      <c r="I4241" t="s">
        <v>129</v>
      </c>
      <c r="J4241" t="s">
        <v>130</v>
      </c>
      <c r="K4241" t="s">
        <v>131</v>
      </c>
      <c r="L4241" t="s">
        <v>12242</v>
      </c>
      <c r="M4241" t="s">
        <v>12243</v>
      </c>
      <c r="N4241">
        <v>0.995</v>
      </c>
      <c r="O4241">
        <v>0</v>
      </c>
      <c r="P4241">
        <v>98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97.52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3015903</v>
      </c>
      <c r="B4242">
        <v>1</v>
      </c>
      <c r="C4242" t="s">
        <v>75</v>
      </c>
      <c r="D4242" t="s">
        <v>97</v>
      </c>
      <c r="E4242" t="s">
        <v>145</v>
      </c>
      <c r="F4242" t="s">
        <v>12244</v>
      </c>
      <c r="G4242" t="s">
        <v>206</v>
      </c>
      <c r="H4242" t="s">
        <v>61</v>
      </c>
      <c r="I4242" t="s">
        <v>129</v>
      </c>
      <c r="J4242" t="s">
        <v>130</v>
      </c>
      <c r="K4242" t="s">
        <v>131</v>
      </c>
      <c r="L4242" t="s">
        <v>12245</v>
      </c>
      <c r="M4242" t="s">
        <v>12246</v>
      </c>
      <c r="N4242">
        <v>3.6160000000000001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3.62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3016274</v>
      </c>
      <c r="B4243">
        <v>1</v>
      </c>
      <c r="C4243" t="s">
        <v>106</v>
      </c>
      <c r="D4243" t="s">
        <v>117</v>
      </c>
      <c r="E4243" t="s">
        <v>169</v>
      </c>
      <c r="F4243" t="s">
        <v>12247</v>
      </c>
      <c r="G4243" t="s">
        <v>161</v>
      </c>
      <c r="H4243" t="s">
        <v>61</v>
      </c>
      <c r="I4243" t="s">
        <v>129</v>
      </c>
      <c r="J4243" t="s">
        <v>130</v>
      </c>
      <c r="K4243" t="s">
        <v>131</v>
      </c>
      <c r="L4243" t="s">
        <v>12248</v>
      </c>
      <c r="M4243" t="s">
        <v>12249</v>
      </c>
      <c r="N4243">
        <v>0.621</v>
      </c>
      <c r="O4243">
        <v>0</v>
      </c>
      <c r="P4243">
        <v>12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7.46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3013469</v>
      </c>
      <c r="B4244">
        <v>1</v>
      </c>
      <c r="C4244" t="s">
        <v>106</v>
      </c>
      <c r="D4244" t="s">
        <v>121</v>
      </c>
      <c r="E4244" t="s">
        <v>169</v>
      </c>
      <c r="F4244" t="s">
        <v>12250</v>
      </c>
      <c r="G4244" t="s">
        <v>136</v>
      </c>
      <c r="H4244" t="s">
        <v>61</v>
      </c>
      <c r="I4244" t="s">
        <v>129</v>
      </c>
      <c r="J4244" t="s">
        <v>130</v>
      </c>
      <c r="K4244" t="s">
        <v>137</v>
      </c>
      <c r="L4244" t="s">
        <v>12251</v>
      </c>
      <c r="M4244" t="s">
        <v>12252</v>
      </c>
      <c r="N4244">
        <v>3.335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106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353.54</v>
      </c>
    </row>
    <row r="4245" spans="1:26" x14ac:dyDescent="0.3">
      <c r="A4245">
        <v>3019783</v>
      </c>
      <c r="B4245">
        <v>1</v>
      </c>
      <c r="C4245" t="s">
        <v>106</v>
      </c>
      <c r="D4245" t="s">
        <v>121</v>
      </c>
      <c r="E4245" t="s">
        <v>164</v>
      </c>
      <c r="F4245" t="s">
        <v>12253</v>
      </c>
      <c r="G4245" t="s">
        <v>142</v>
      </c>
      <c r="H4245" t="s">
        <v>61</v>
      </c>
      <c r="I4245" t="s">
        <v>129</v>
      </c>
      <c r="J4245" t="s">
        <v>130</v>
      </c>
      <c r="K4245" t="s">
        <v>131</v>
      </c>
      <c r="L4245" t="s">
        <v>12254</v>
      </c>
      <c r="M4245" t="s">
        <v>12255</v>
      </c>
      <c r="N4245">
        <v>4.0330000000000004</v>
      </c>
      <c r="O4245">
        <v>0</v>
      </c>
      <c r="P4245">
        <v>77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310.51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3014850</v>
      </c>
      <c r="B4246">
        <v>1</v>
      </c>
      <c r="C4246" t="s">
        <v>75</v>
      </c>
      <c r="D4246" t="s">
        <v>81</v>
      </c>
      <c r="E4246" t="s">
        <v>153</v>
      </c>
      <c r="F4246" t="s">
        <v>12256</v>
      </c>
      <c r="G4246" t="s">
        <v>136</v>
      </c>
      <c r="H4246" t="s">
        <v>58</v>
      </c>
      <c r="I4246" t="s">
        <v>129</v>
      </c>
      <c r="J4246" t="s">
        <v>130</v>
      </c>
      <c r="K4246" t="s">
        <v>137</v>
      </c>
      <c r="L4246" t="s">
        <v>12257</v>
      </c>
      <c r="M4246" t="s">
        <v>12258</v>
      </c>
      <c r="N4246">
        <v>0.376</v>
      </c>
      <c r="O4246">
        <v>3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1.1299999999999999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3015589</v>
      </c>
      <c r="B4247">
        <v>1</v>
      </c>
      <c r="C4247" t="s">
        <v>106</v>
      </c>
      <c r="D4247" t="s">
        <v>120</v>
      </c>
      <c r="E4247" t="s">
        <v>169</v>
      </c>
      <c r="F4247" t="s">
        <v>12259</v>
      </c>
      <c r="G4247" t="s">
        <v>934</v>
      </c>
      <c r="H4247" t="s">
        <v>61</v>
      </c>
      <c r="I4247" t="s">
        <v>129</v>
      </c>
      <c r="J4247" t="s">
        <v>130</v>
      </c>
      <c r="K4247" t="s">
        <v>131</v>
      </c>
      <c r="L4247" t="s">
        <v>12260</v>
      </c>
      <c r="M4247" t="s">
        <v>11291</v>
      </c>
      <c r="N4247">
        <v>1.92</v>
      </c>
      <c r="O4247">
        <v>0</v>
      </c>
      <c r="P4247">
        <v>98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188.2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3016006</v>
      </c>
      <c r="B4248">
        <v>1</v>
      </c>
      <c r="C4248" t="s">
        <v>75</v>
      </c>
      <c r="D4248" t="s">
        <v>86</v>
      </c>
      <c r="E4248" t="s">
        <v>145</v>
      </c>
      <c r="F4248" t="s">
        <v>12261</v>
      </c>
      <c r="G4248" t="s">
        <v>147</v>
      </c>
      <c r="H4248" t="s">
        <v>61</v>
      </c>
      <c r="I4248" t="s">
        <v>129</v>
      </c>
      <c r="J4248" t="s">
        <v>130</v>
      </c>
      <c r="K4248" t="s">
        <v>131</v>
      </c>
      <c r="L4248" t="s">
        <v>12262</v>
      </c>
      <c r="M4248" t="s">
        <v>12263</v>
      </c>
      <c r="N4248">
        <v>1.349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1.35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3017897</v>
      </c>
      <c r="B4249">
        <v>1</v>
      </c>
      <c r="C4249" t="s">
        <v>106</v>
      </c>
      <c r="D4249" t="s">
        <v>119</v>
      </c>
      <c r="E4249" t="s">
        <v>221</v>
      </c>
      <c r="F4249" t="s">
        <v>12264</v>
      </c>
      <c r="G4249" t="s">
        <v>128</v>
      </c>
      <c r="H4249" t="s">
        <v>58</v>
      </c>
      <c r="I4249" t="s">
        <v>129</v>
      </c>
      <c r="J4249" t="s">
        <v>130</v>
      </c>
      <c r="K4249" t="s">
        <v>131</v>
      </c>
      <c r="L4249" t="s">
        <v>12265</v>
      </c>
      <c r="M4249" t="s">
        <v>12266</v>
      </c>
      <c r="N4249">
        <v>1.641</v>
      </c>
      <c r="O4249">
        <v>11</v>
      </c>
      <c r="P4249">
        <v>7</v>
      </c>
      <c r="Q4249">
        <v>760</v>
      </c>
      <c r="R4249">
        <v>14627</v>
      </c>
      <c r="S4249">
        <v>197</v>
      </c>
      <c r="T4249">
        <v>6275</v>
      </c>
      <c r="U4249">
        <v>18.05</v>
      </c>
      <c r="V4249">
        <v>11.49</v>
      </c>
      <c r="W4249">
        <v>1247.03</v>
      </c>
      <c r="X4249">
        <v>24000.47</v>
      </c>
      <c r="Y4249">
        <v>323.24</v>
      </c>
      <c r="Z4249">
        <v>10296.23</v>
      </c>
    </row>
    <row r="4250" spans="1:26" x14ac:dyDescent="0.3">
      <c r="A4250">
        <v>3017910</v>
      </c>
      <c r="B4250">
        <v>1</v>
      </c>
      <c r="C4250" t="s">
        <v>106</v>
      </c>
      <c r="D4250" t="s">
        <v>119</v>
      </c>
      <c r="E4250" t="s">
        <v>126</v>
      </c>
      <c r="F4250" t="s">
        <v>2910</v>
      </c>
      <c r="G4250" t="s">
        <v>128</v>
      </c>
      <c r="H4250" t="s">
        <v>58</v>
      </c>
      <c r="I4250" t="s">
        <v>129</v>
      </c>
      <c r="J4250" t="s">
        <v>130</v>
      </c>
      <c r="K4250" t="s">
        <v>131</v>
      </c>
      <c r="L4250" t="s">
        <v>12267</v>
      </c>
      <c r="M4250" t="s">
        <v>12268</v>
      </c>
      <c r="N4250">
        <v>0.998</v>
      </c>
      <c r="O4250">
        <v>4</v>
      </c>
      <c r="P4250">
        <v>152</v>
      </c>
      <c r="Q4250">
        <v>0</v>
      </c>
      <c r="R4250">
        <v>0</v>
      </c>
      <c r="S4250">
        <v>11</v>
      </c>
      <c r="T4250">
        <v>0</v>
      </c>
      <c r="U4250">
        <v>3.99</v>
      </c>
      <c r="V4250">
        <v>151.62</v>
      </c>
      <c r="W4250">
        <v>0</v>
      </c>
      <c r="X4250">
        <v>0</v>
      </c>
      <c r="Y4250">
        <v>10.97</v>
      </c>
      <c r="Z4250">
        <v>0</v>
      </c>
    </row>
    <row r="4251" spans="1:26" x14ac:dyDescent="0.3">
      <c r="A4251">
        <v>3015949</v>
      </c>
      <c r="B4251">
        <v>1</v>
      </c>
      <c r="C4251" t="s">
        <v>75</v>
      </c>
      <c r="D4251" t="s">
        <v>99</v>
      </c>
      <c r="E4251" t="s">
        <v>221</v>
      </c>
      <c r="F4251" t="s">
        <v>12269</v>
      </c>
      <c r="G4251" t="s">
        <v>192</v>
      </c>
      <c r="H4251" t="s">
        <v>58</v>
      </c>
      <c r="I4251" t="s">
        <v>129</v>
      </c>
      <c r="J4251" t="s">
        <v>130</v>
      </c>
      <c r="K4251" t="s">
        <v>137</v>
      </c>
      <c r="L4251" t="s">
        <v>12270</v>
      </c>
      <c r="M4251" t="s">
        <v>12271</v>
      </c>
      <c r="N4251">
        <v>7.1379999999999999</v>
      </c>
      <c r="O4251">
        <v>18</v>
      </c>
      <c r="P4251">
        <v>213</v>
      </c>
      <c r="Q4251">
        <v>0</v>
      </c>
      <c r="R4251">
        <v>0</v>
      </c>
      <c r="S4251">
        <v>0</v>
      </c>
      <c r="T4251">
        <v>0</v>
      </c>
      <c r="U4251">
        <v>128.47999999999999</v>
      </c>
      <c r="V4251">
        <v>1520.35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3014762</v>
      </c>
      <c r="B4252">
        <v>1</v>
      </c>
      <c r="C4252" t="s">
        <v>75</v>
      </c>
      <c r="D4252" t="s">
        <v>81</v>
      </c>
      <c r="E4252" t="s">
        <v>134</v>
      </c>
      <c r="F4252" t="s">
        <v>9132</v>
      </c>
      <c r="G4252" t="s">
        <v>602</v>
      </c>
      <c r="H4252" t="s">
        <v>58</v>
      </c>
      <c r="I4252" t="s">
        <v>129</v>
      </c>
      <c r="J4252" t="s">
        <v>130</v>
      </c>
      <c r="K4252" t="s">
        <v>131</v>
      </c>
      <c r="L4252" t="s">
        <v>12272</v>
      </c>
      <c r="M4252" t="s">
        <v>12273</v>
      </c>
      <c r="N4252">
        <v>1.161</v>
      </c>
      <c r="O4252">
        <v>100</v>
      </c>
      <c r="P4252">
        <v>3706</v>
      </c>
      <c r="Q4252">
        <v>0</v>
      </c>
      <c r="R4252">
        <v>0</v>
      </c>
      <c r="S4252">
        <v>0</v>
      </c>
      <c r="T4252">
        <v>0</v>
      </c>
      <c r="U4252">
        <v>116.08</v>
      </c>
      <c r="V4252">
        <v>4302.05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3012861</v>
      </c>
      <c r="B4253">
        <v>1</v>
      </c>
      <c r="C4253" t="s">
        <v>75</v>
      </c>
      <c r="D4253" t="s">
        <v>83</v>
      </c>
      <c r="E4253" t="s">
        <v>221</v>
      </c>
      <c r="F4253" t="s">
        <v>3580</v>
      </c>
      <c r="G4253" t="s">
        <v>136</v>
      </c>
      <c r="H4253" t="s">
        <v>58</v>
      </c>
      <c r="I4253" t="s">
        <v>129</v>
      </c>
      <c r="J4253" t="s">
        <v>130</v>
      </c>
      <c r="K4253" t="s">
        <v>137</v>
      </c>
      <c r="L4253" t="s">
        <v>12274</v>
      </c>
      <c r="M4253" t="s">
        <v>12275</v>
      </c>
      <c r="N4253">
        <v>8.0120000000000005</v>
      </c>
      <c r="O4253">
        <v>0</v>
      </c>
      <c r="P4253">
        <v>0</v>
      </c>
      <c r="Q4253">
        <v>3</v>
      </c>
      <c r="R4253">
        <v>446</v>
      </c>
      <c r="S4253">
        <v>0</v>
      </c>
      <c r="T4253">
        <v>0</v>
      </c>
      <c r="U4253">
        <v>0</v>
      </c>
      <c r="V4253">
        <v>0</v>
      </c>
      <c r="W4253">
        <v>24.04</v>
      </c>
      <c r="X4253">
        <v>3573.45</v>
      </c>
      <c r="Y4253">
        <v>0</v>
      </c>
      <c r="Z4253">
        <v>0</v>
      </c>
    </row>
    <row r="4254" spans="1:26" x14ac:dyDescent="0.3">
      <c r="A4254">
        <v>3017193</v>
      </c>
      <c r="B4254">
        <v>1</v>
      </c>
      <c r="C4254" t="s">
        <v>75</v>
      </c>
      <c r="D4254" t="s">
        <v>78</v>
      </c>
      <c r="E4254" t="s">
        <v>153</v>
      </c>
      <c r="F4254" t="s">
        <v>12276</v>
      </c>
      <c r="G4254" t="s">
        <v>136</v>
      </c>
      <c r="H4254" t="s">
        <v>58</v>
      </c>
      <c r="I4254" t="s">
        <v>129</v>
      </c>
      <c r="J4254" t="s">
        <v>130</v>
      </c>
      <c r="K4254" t="s">
        <v>137</v>
      </c>
      <c r="L4254" t="s">
        <v>12277</v>
      </c>
      <c r="M4254" t="s">
        <v>12278</v>
      </c>
      <c r="N4254">
        <v>6.5389999999999997</v>
      </c>
      <c r="O4254">
        <v>0</v>
      </c>
      <c r="P4254">
        <v>1930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12620.59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3020643</v>
      </c>
      <c r="B4255">
        <v>1</v>
      </c>
      <c r="C4255" t="s">
        <v>75</v>
      </c>
      <c r="D4255" t="s">
        <v>79</v>
      </c>
      <c r="E4255" t="s">
        <v>140</v>
      </c>
      <c r="F4255" t="s">
        <v>12279</v>
      </c>
      <c r="G4255" t="s">
        <v>1638</v>
      </c>
      <c r="H4255" t="s">
        <v>61</v>
      </c>
      <c r="I4255" t="s">
        <v>129</v>
      </c>
      <c r="J4255" t="s">
        <v>130</v>
      </c>
      <c r="K4255" t="s">
        <v>131</v>
      </c>
      <c r="L4255" t="s">
        <v>12280</v>
      </c>
      <c r="M4255" t="s">
        <v>12281</v>
      </c>
      <c r="N4255">
        <v>2.105</v>
      </c>
      <c r="O4255">
        <v>0</v>
      </c>
      <c r="P4255">
        <v>0</v>
      </c>
      <c r="Q4255">
        <v>0</v>
      </c>
      <c r="R4255">
        <v>35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73.67</v>
      </c>
      <c r="Y4255">
        <v>0</v>
      </c>
      <c r="Z4255">
        <v>0</v>
      </c>
    </row>
    <row r="4256" spans="1:26" x14ac:dyDescent="0.3">
      <c r="A4256">
        <v>3017490</v>
      </c>
      <c r="B4256">
        <v>1</v>
      </c>
      <c r="C4256" t="s">
        <v>75</v>
      </c>
      <c r="D4256" t="s">
        <v>95</v>
      </c>
      <c r="E4256" t="s">
        <v>140</v>
      </c>
      <c r="F4256" t="s">
        <v>12282</v>
      </c>
      <c r="G4256" t="s">
        <v>142</v>
      </c>
      <c r="H4256" t="s">
        <v>61</v>
      </c>
      <c r="I4256" t="s">
        <v>129</v>
      </c>
      <c r="J4256" t="s">
        <v>130</v>
      </c>
      <c r="K4256" t="s">
        <v>131</v>
      </c>
      <c r="L4256" t="s">
        <v>12283</v>
      </c>
      <c r="M4256" t="s">
        <v>12284</v>
      </c>
      <c r="N4256">
        <v>1.629</v>
      </c>
      <c r="O4256">
        <v>0</v>
      </c>
      <c r="P4256">
        <v>226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368.11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3019163</v>
      </c>
      <c r="B4257">
        <v>1</v>
      </c>
      <c r="C4257" t="s">
        <v>106</v>
      </c>
      <c r="D4257" t="s">
        <v>115</v>
      </c>
      <c r="E4257" t="s">
        <v>145</v>
      </c>
      <c r="F4257" t="s">
        <v>12285</v>
      </c>
      <c r="G4257" t="s">
        <v>256</v>
      </c>
      <c r="H4257" t="s">
        <v>61</v>
      </c>
      <c r="I4257" t="s">
        <v>129</v>
      </c>
      <c r="J4257" t="s">
        <v>130</v>
      </c>
      <c r="K4257" t="s">
        <v>131</v>
      </c>
      <c r="L4257" t="s">
        <v>12286</v>
      </c>
      <c r="M4257" t="s">
        <v>12287</v>
      </c>
      <c r="N4257">
        <v>1.0289999999999999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1.03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3015743</v>
      </c>
      <c r="B4258">
        <v>1</v>
      </c>
      <c r="C4258" t="s">
        <v>75</v>
      </c>
      <c r="D4258" t="s">
        <v>103</v>
      </c>
      <c r="E4258" t="s">
        <v>145</v>
      </c>
      <c r="F4258" t="s">
        <v>12288</v>
      </c>
      <c r="G4258" t="s">
        <v>147</v>
      </c>
      <c r="H4258" t="s">
        <v>61</v>
      </c>
      <c r="I4258" t="s">
        <v>129</v>
      </c>
      <c r="J4258" t="s">
        <v>130</v>
      </c>
      <c r="K4258" t="s">
        <v>131</v>
      </c>
      <c r="L4258" t="s">
        <v>12289</v>
      </c>
      <c r="M4258" t="s">
        <v>12290</v>
      </c>
      <c r="N4258">
        <v>4.1989999999999998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4.2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3016665</v>
      </c>
      <c r="B4259">
        <v>1</v>
      </c>
      <c r="C4259" t="s">
        <v>75</v>
      </c>
      <c r="D4259" t="s">
        <v>81</v>
      </c>
      <c r="E4259" t="s">
        <v>153</v>
      </c>
      <c r="F4259" t="s">
        <v>12291</v>
      </c>
      <c r="G4259" t="s">
        <v>128</v>
      </c>
      <c r="H4259" t="s">
        <v>58</v>
      </c>
      <c r="I4259" t="s">
        <v>129</v>
      </c>
      <c r="J4259" t="s">
        <v>130</v>
      </c>
      <c r="K4259" t="s">
        <v>131</v>
      </c>
      <c r="L4259" t="s">
        <v>12292</v>
      </c>
      <c r="M4259" t="s">
        <v>12293</v>
      </c>
      <c r="N4259">
        <v>2.774</v>
      </c>
      <c r="O4259">
        <v>20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55.49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3015954</v>
      </c>
      <c r="B4260">
        <v>1</v>
      </c>
      <c r="C4260" t="s">
        <v>106</v>
      </c>
      <c r="D4260" t="s">
        <v>122</v>
      </c>
      <c r="E4260" t="s">
        <v>126</v>
      </c>
      <c r="F4260" t="s">
        <v>12294</v>
      </c>
      <c r="G4260" t="s">
        <v>128</v>
      </c>
      <c r="H4260" t="s">
        <v>58</v>
      </c>
      <c r="I4260" t="s">
        <v>129</v>
      </c>
      <c r="J4260" t="s">
        <v>130</v>
      </c>
      <c r="K4260" t="s">
        <v>131</v>
      </c>
      <c r="L4260" t="s">
        <v>12295</v>
      </c>
      <c r="M4260" t="s">
        <v>12296</v>
      </c>
      <c r="N4260">
        <v>2.496</v>
      </c>
      <c r="O4260">
        <v>2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4.99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3016641</v>
      </c>
      <c r="B4261">
        <v>1</v>
      </c>
      <c r="C4261" t="s">
        <v>75</v>
      </c>
      <c r="D4261" t="s">
        <v>95</v>
      </c>
      <c r="E4261" t="s">
        <v>221</v>
      </c>
      <c r="F4261" t="s">
        <v>12297</v>
      </c>
      <c r="G4261" t="s">
        <v>136</v>
      </c>
      <c r="H4261" t="s">
        <v>58</v>
      </c>
      <c r="I4261" t="s">
        <v>129</v>
      </c>
      <c r="J4261" t="s">
        <v>130</v>
      </c>
      <c r="K4261" t="s">
        <v>137</v>
      </c>
      <c r="L4261" t="s">
        <v>12298</v>
      </c>
      <c r="M4261" t="s">
        <v>12299</v>
      </c>
      <c r="N4261">
        <v>0.46600000000000003</v>
      </c>
      <c r="O4261">
        <v>2</v>
      </c>
      <c r="P4261">
        <v>2742</v>
      </c>
      <c r="Q4261">
        <v>0</v>
      </c>
      <c r="R4261">
        <v>0</v>
      </c>
      <c r="S4261">
        <v>0</v>
      </c>
      <c r="T4261">
        <v>0</v>
      </c>
      <c r="U4261">
        <v>0.93</v>
      </c>
      <c r="V4261">
        <v>1277.32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3017367</v>
      </c>
      <c r="B4262">
        <v>1</v>
      </c>
      <c r="C4262" t="s">
        <v>75</v>
      </c>
      <c r="D4262" t="s">
        <v>74</v>
      </c>
      <c r="E4262" t="s">
        <v>145</v>
      </c>
      <c r="F4262" t="s">
        <v>12300</v>
      </c>
      <c r="G4262" t="s">
        <v>206</v>
      </c>
      <c r="H4262" t="s">
        <v>61</v>
      </c>
      <c r="I4262" t="s">
        <v>129</v>
      </c>
      <c r="J4262" t="s">
        <v>130</v>
      </c>
      <c r="K4262" t="s">
        <v>131</v>
      </c>
      <c r="L4262" t="s">
        <v>12301</v>
      </c>
      <c r="M4262" t="s">
        <v>12302</v>
      </c>
      <c r="N4262">
        <v>2.7429999999999999</v>
      </c>
      <c r="O4262">
        <v>0</v>
      </c>
      <c r="P4262">
        <v>8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21.95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3016821</v>
      </c>
      <c r="B4263">
        <v>1</v>
      </c>
      <c r="C4263" t="s">
        <v>75</v>
      </c>
      <c r="D4263" t="s">
        <v>79</v>
      </c>
      <c r="E4263" t="s">
        <v>169</v>
      </c>
      <c r="F4263" t="s">
        <v>4888</v>
      </c>
      <c r="G4263" t="s">
        <v>161</v>
      </c>
      <c r="H4263" t="s">
        <v>61</v>
      </c>
      <c r="I4263" t="s">
        <v>129</v>
      </c>
      <c r="J4263" t="s">
        <v>130</v>
      </c>
      <c r="K4263" t="s">
        <v>131</v>
      </c>
      <c r="L4263" t="s">
        <v>12303</v>
      </c>
      <c r="M4263" t="s">
        <v>12304</v>
      </c>
      <c r="N4263">
        <v>0.75600000000000001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147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111.19</v>
      </c>
    </row>
    <row r="4264" spans="1:26" x14ac:dyDescent="0.3">
      <c r="A4264">
        <v>3017554</v>
      </c>
      <c r="B4264">
        <v>1</v>
      </c>
      <c r="C4264" t="s">
        <v>106</v>
      </c>
      <c r="D4264" t="s">
        <v>119</v>
      </c>
      <c r="E4264" t="s">
        <v>145</v>
      </c>
      <c r="F4264" t="s">
        <v>12305</v>
      </c>
      <c r="G4264" t="s">
        <v>147</v>
      </c>
      <c r="H4264" t="s">
        <v>61</v>
      </c>
      <c r="I4264" t="s">
        <v>129</v>
      </c>
      <c r="J4264" t="s">
        <v>130</v>
      </c>
      <c r="K4264" t="s">
        <v>131</v>
      </c>
      <c r="L4264" t="s">
        <v>12306</v>
      </c>
      <c r="M4264" t="s">
        <v>12227</v>
      </c>
      <c r="N4264">
        <v>0.621</v>
      </c>
      <c r="O4264">
        <v>0</v>
      </c>
      <c r="P4264">
        <v>2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1.24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3017941</v>
      </c>
      <c r="B4265">
        <v>1</v>
      </c>
      <c r="C4265" t="s">
        <v>75</v>
      </c>
      <c r="D4265" t="s">
        <v>83</v>
      </c>
      <c r="E4265" t="s">
        <v>145</v>
      </c>
      <c r="F4265" t="s">
        <v>12307</v>
      </c>
      <c r="G4265" t="s">
        <v>206</v>
      </c>
      <c r="H4265" t="s">
        <v>61</v>
      </c>
      <c r="I4265" t="s">
        <v>129</v>
      </c>
      <c r="J4265" t="s">
        <v>130</v>
      </c>
      <c r="K4265" t="s">
        <v>131</v>
      </c>
      <c r="L4265" t="s">
        <v>12308</v>
      </c>
      <c r="M4265" t="s">
        <v>12309</v>
      </c>
      <c r="N4265">
        <v>4.806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2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9.61</v>
      </c>
    </row>
    <row r="4266" spans="1:26" x14ac:dyDescent="0.3">
      <c r="A4266">
        <v>3013443</v>
      </c>
      <c r="B4266">
        <v>1</v>
      </c>
      <c r="C4266" t="s">
        <v>75</v>
      </c>
      <c r="D4266" t="s">
        <v>100</v>
      </c>
      <c r="E4266" t="s">
        <v>153</v>
      </c>
      <c r="F4266" t="s">
        <v>12310</v>
      </c>
      <c r="G4266" t="s">
        <v>136</v>
      </c>
      <c r="H4266" t="s">
        <v>58</v>
      </c>
      <c r="I4266" t="s">
        <v>129</v>
      </c>
      <c r="J4266" t="s">
        <v>130</v>
      </c>
      <c r="K4266" t="s">
        <v>137</v>
      </c>
      <c r="L4266" t="s">
        <v>12311</v>
      </c>
      <c r="M4266" t="s">
        <v>12312</v>
      </c>
      <c r="N4266">
        <v>9.625</v>
      </c>
      <c r="O4266">
        <v>5</v>
      </c>
      <c r="P4266">
        <v>341</v>
      </c>
      <c r="Q4266">
        <v>0</v>
      </c>
      <c r="R4266">
        <v>0</v>
      </c>
      <c r="S4266">
        <v>0</v>
      </c>
      <c r="T4266">
        <v>0</v>
      </c>
      <c r="U4266">
        <v>48.13</v>
      </c>
      <c r="V4266">
        <v>3282.22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3011570</v>
      </c>
      <c r="B4267">
        <v>1</v>
      </c>
      <c r="C4267" t="s">
        <v>106</v>
      </c>
      <c r="D4267" t="s">
        <v>117</v>
      </c>
      <c r="E4267" t="s">
        <v>153</v>
      </c>
      <c r="F4267" t="s">
        <v>12313</v>
      </c>
      <c r="G4267" t="s">
        <v>136</v>
      </c>
      <c r="H4267" t="s">
        <v>58</v>
      </c>
      <c r="I4267" t="s">
        <v>129</v>
      </c>
      <c r="J4267" t="s">
        <v>130</v>
      </c>
      <c r="K4267" t="s">
        <v>137</v>
      </c>
      <c r="L4267" t="s">
        <v>12314</v>
      </c>
      <c r="M4267" t="s">
        <v>12315</v>
      </c>
      <c r="N4267">
        <v>2.6819999999999999</v>
      </c>
      <c r="O4267">
        <v>25</v>
      </c>
      <c r="P4267">
        <v>179</v>
      </c>
      <c r="Q4267">
        <v>0</v>
      </c>
      <c r="R4267">
        <v>0</v>
      </c>
      <c r="S4267">
        <v>0</v>
      </c>
      <c r="T4267">
        <v>0</v>
      </c>
      <c r="U4267">
        <v>67.05</v>
      </c>
      <c r="V4267">
        <v>480.07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3014912</v>
      </c>
      <c r="B4268">
        <v>1</v>
      </c>
      <c r="C4268" t="s">
        <v>106</v>
      </c>
      <c r="D4268" t="s">
        <v>121</v>
      </c>
      <c r="E4268" t="s">
        <v>145</v>
      </c>
      <c r="F4268" t="s">
        <v>12316</v>
      </c>
      <c r="G4268" t="s">
        <v>206</v>
      </c>
      <c r="H4268" t="s">
        <v>61</v>
      </c>
      <c r="I4268" t="s">
        <v>129</v>
      </c>
      <c r="J4268" t="s">
        <v>130</v>
      </c>
      <c r="K4268" t="s">
        <v>131</v>
      </c>
      <c r="L4268" t="s">
        <v>12317</v>
      </c>
      <c r="M4268" t="s">
        <v>12318</v>
      </c>
      <c r="N4268">
        <v>3.3069999999999999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3.31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3018230</v>
      </c>
      <c r="B4269">
        <v>1</v>
      </c>
      <c r="C4269" t="s">
        <v>106</v>
      </c>
      <c r="D4269" t="s">
        <v>107</v>
      </c>
      <c r="E4269" t="s">
        <v>153</v>
      </c>
      <c r="F4269" t="s">
        <v>12319</v>
      </c>
      <c r="G4269" t="s">
        <v>352</v>
      </c>
      <c r="H4269" t="s">
        <v>58</v>
      </c>
      <c r="I4269" t="s">
        <v>129</v>
      </c>
      <c r="J4269" t="s">
        <v>130</v>
      </c>
      <c r="K4269" t="s">
        <v>131</v>
      </c>
      <c r="L4269" t="s">
        <v>12320</v>
      </c>
      <c r="M4269" t="s">
        <v>12321</v>
      </c>
      <c r="N4269">
        <v>2.2829999999999999</v>
      </c>
      <c r="O4269">
        <v>25</v>
      </c>
      <c r="P4269">
        <v>156</v>
      </c>
      <c r="Q4269">
        <v>0</v>
      </c>
      <c r="R4269">
        <v>0</v>
      </c>
      <c r="S4269">
        <v>0</v>
      </c>
      <c r="T4269">
        <v>0</v>
      </c>
      <c r="U4269">
        <v>57.07</v>
      </c>
      <c r="V4269">
        <v>356.15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3017026</v>
      </c>
      <c r="B4270">
        <v>1</v>
      </c>
      <c r="C4270" t="s">
        <v>106</v>
      </c>
      <c r="D4270" t="s">
        <v>115</v>
      </c>
      <c r="E4270" t="s">
        <v>145</v>
      </c>
      <c r="F4270" t="s">
        <v>12322</v>
      </c>
      <c r="G4270" t="s">
        <v>256</v>
      </c>
      <c r="H4270" t="s">
        <v>61</v>
      </c>
      <c r="I4270" t="s">
        <v>129</v>
      </c>
      <c r="J4270" t="s">
        <v>130</v>
      </c>
      <c r="K4270" t="s">
        <v>131</v>
      </c>
      <c r="L4270" t="s">
        <v>12323</v>
      </c>
      <c r="M4270" t="s">
        <v>12324</v>
      </c>
      <c r="N4270">
        <v>1.0349999999999999</v>
      </c>
      <c r="O4270">
        <v>0</v>
      </c>
      <c r="P4270">
        <v>7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7.25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3016739</v>
      </c>
      <c r="B4271">
        <v>1</v>
      </c>
      <c r="C4271" t="s">
        <v>75</v>
      </c>
      <c r="D4271" t="s">
        <v>96</v>
      </c>
      <c r="E4271" t="s">
        <v>221</v>
      </c>
      <c r="F4271" t="s">
        <v>12325</v>
      </c>
      <c r="G4271" t="s">
        <v>181</v>
      </c>
      <c r="H4271" t="s">
        <v>58</v>
      </c>
      <c r="I4271" t="s">
        <v>129</v>
      </c>
      <c r="J4271" t="s">
        <v>130</v>
      </c>
      <c r="K4271" t="s">
        <v>137</v>
      </c>
      <c r="L4271" t="s">
        <v>12326</v>
      </c>
      <c r="M4271" t="s">
        <v>12327</v>
      </c>
      <c r="N4271">
        <v>3.2530000000000001</v>
      </c>
      <c r="O4271">
        <v>3</v>
      </c>
      <c r="P4271">
        <v>401</v>
      </c>
      <c r="Q4271">
        <v>0</v>
      </c>
      <c r="R4271">
        <v>0</v>
      </c>
      <c r="S4271">
        <v>0</v>
      </c>
      <c r="T4271">
        <v>0</v>
      </c>
      <c r="U4271">
        <v>9.76</v>
      </c>
      <c r="V4271">
        <v>1304.3599999999999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3014772</v>
      </c>
      <c r="B4272">
        <v>1</v>
      </c>
      <c r="C4272" t="s">
        <v>75</v>
      </c>
      <c r="D4272" t="s">
        <v>77</v>
      </c>
      <c r="E4272" t="s">
        <v>145</v>
      </c>
      <c r="F4272" t="s">
        <v>12328</v>
      </c>
      <c r="G4272" t="s">
        <v>147</v>
      </c>
      <c r="H4272" t="s">
        <v>61</v>
      </c>
      <c r="I4272" t="s">
        <v>129</v>
      </c>
      <c r="J4272" t="s">
        <v>130</v>
      </c>
      <c r="K4272" t="s">
        <v>131</v>
      </c>
      <c r="L4272" t="s">
        <v>12329</v>
      </c>
      <c r="M4272" t="s">
        <v>12330</v>
      </c>
      <c r="N4272">
        <v>2.363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2.36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3018675</v>
      </c>
      <c r="B4273">
        <v>1</v>
      </c>
      <c r="C4273" t="s">
        <v>75</v>
      </c>
      <c r="D4273" t="s">
        <v>77</v>
      </c>
      <c r="E4273" t="s">
        <v>221</v>
      </c>
      <c r="F4273" t="s">
        <v>8413</v>
      </c>
      <c r="G4273" t="s">
        <v>128</v>
      </c>
      <c r="H4273" t="s">
        <v>58</v>
      </c>
      <c r="I4273" t="s">
        <v>129</v>
      </c>
      <c r="J4273" t="s">
        <v>130</v>
      </c>
      <c r="K4273" t="s">
        <v>131</v>
      </c>
      <c r="L4273" t="s">
        <v>12331</v>
      </c>
      <c r="M4273" t="s">
        <v>12332</v>
      </c>
      <c r="N4273">
        <v>2.9750000000000001</v>
      </c>
      <c r="O4273">
        <v>19</v>
      </c>
      <c r="P4273">
        <v>69</v>
      </c>
      <c r="Q4273">
        <v>0</v>
      </c>
      <c r="R4273">
        <v>0</v>
      </c>
      <c r="S4273">
        <v>0</v>
      </c>
      <c r="T4273">
        <v>0</v>
      </c>
      <c r="U4273">
        <v>56.52</v>
      </c>
      <c r="V4273">
        <v>205.26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3015910</v>
      </c>
      <c r="B4274">
        <v>1</v>
      </c>
      <c r="C4274" t="s">
        <v>75</v>
      </c>
      <c r="D4274" t="s">
        <v>74</v>
      </c>
      <c r="E4274" t="s">
        <v>169</v>
      </c>
      <c r="F4274" t="s">
        <v>12333</v>
      </c>
      <c r="G4274" t="s">
        <v>161</v>
      </c>
      <c r="H4274" t="s">
        <v>61</v>
      </c>
      <c r="I4274" t="s">
        <v>129</v>
      </c>
      <c r="J4274" t="s">
        <v>130</v>
      </c>
      <c r="K4274" t="s">
        <v>131</v>
      </c>
      <c r="L4274" t="s">
        <v>12334</v>
      </c>
      <c r="M4274" t="s">
        <v>12335</v>
      </c>
      <c r="N4274">
        <v>0.69</v>
      </c>
      <c r="O4274">
        <v>0</v>
      </c>
      <c r="P4274">
        <v>23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15.86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3007487</v>
      </c>
      <c r="B4275">
        <v>1</v>
      </c>
      <c r="C4275" t="s">
        <v>75</v>
      </c>
      <c r="D4275" t="s">
        <v>102</v>
      </c>
      <c r="E4275" t="s">
        <v>140</v>
      </c>
      <c r="F4275" t="s">
        <v>12336</v>
      </c>
      <c r="G4275" t="s">
        <v>1430</v>
      </c>
      <c r="H4275" t="s">
        <v>61</v>
      </c>
      <c r="I4275" t="s">
        <v>129</v>
      </c>
      <c r="J4275" t="s">
        <v>130</v>
      </c>
      <c r="K4275" t="s">
        <v>131</v>
      </c>
      <c r="L4275" t="s">
        <v>12337</v>
      </c>
      <c r="M4275" t="s">
        <v>12338</v>
      </c>
      <c r="N4275">
        <v>1.4430000000000001</v>
      </c>
      <c r="O4275">
        <v>0</v>
      </c>
      <c r="P4275">
        <v>11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15.87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3016631</v>
      </c>
      <c r="B4276">
        <v>2</v>
      </c>
      <c r="C4276" t="s">
        <v>75</v>
      </c>
      <c r="D4276" t="s">
        <v>89</v>
      </c>
      <c r="E4276" t="s">
        <v>169</v>
      </c>
      <c r="F4276" t="s">
        <v>9419</v>
      </c>
      <c r="G4276" t="s">
        <v>142</v>
      </c>
      <c r="H4276" t="s">
        <v>61</v>
      </c>
      <c r="I4276" t="s">
        <v>129</v>
      </c>
      <c r="J4276" t="s">
        <v>130</v>
      </c>
      <c r="K4276" t="s">
        <v>131</v>
      </c>
      <c r="L4276" t="s">
        <v>11480</v>
      </c>
      <c r="M4276" t="s">
        <v>12339</v>
      </c>
      <c r="N4276">
        <v>0.57599999999999996</v>
      </c>
      <c r="O4276">
        <v>0</v>
      </c>
      <c r="P4276">
        <v>761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438.42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3015842</v>
      </c>
      <c r="B4277">
        <v>1</v>
      </c>
      <c r="C4277" t="s">
        <v>106</v>
      </c>
      <c r="D4277" t="s">
        <v>115</v>
      </c>
      <c r="E4277" t="s">
        <v>140</v>
      </c>
      <c r="F4277" t="s">
        <v>12340</v>
      </c>
      <c r="G4277" t="s">
        <v>161</v>
      </c>
      <c r="H4277" t="s">
        <v>61</v>
      </c>
      <c r="I4277" t="s">
        <v>129</v>
      </c>
      <c r="J4277" t="s">
        <v>130</v>
      </c>
      <c r="K4277" t="s">
        <v>131</v>
      </c>
      <c r="L4277" t="s">
        <v>12341</v>
      </c>
      <c r="M4277" t="s">
        <v>12342</v>
      </c>
      <c r="N4277">
        <v>0.41599999999999998</v>
      </c>
      <c r="O4277">
        <v>0</v>
      </c>
      <c r="P4277">
        <v>170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70.78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3015847</v>
      </c>
      <c r="B4278">
        <v>1</v>
      </c>
      <c r="C4278" t="s">
        <v>106</v>
      </c>
      <c r="D4278" t="s">
        <v>122</v>
      </c>
      <c r="E4278" t="s">
        <v>169</v>
      </c>
      <c r="F4278" t="s">
        <v>12343</v>
      </c>
      <c r="G4278" t="s">
        <v>161</v>
      </c>
      <c r="H4278" t="s">
        <v>61</v>
      </c>
      <c r="I4278" t="s">
        <v>129</v>
      </c>
      <c r="J4278" t="s">
        <v>130</v>
      </c>
      <c r="K4278" t="s">
        <v>131</v>
      </c>
      <c r="L4278" t="s">
        <v>12344</v>
      </c>
      <c r="M4278" t="s">
        <v>12345</v>
      </c>
      <c r="N4278">
        <v>1.3280000000000001</v>
      </c>
      <c r="O4278">
        <v>0</v>
      </c>
      <c r="P4278">
        <v>66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87.67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3018639</v>
      </c>
      <c r="B4279">
        <v>1</v>
      </c>
      <c r="C4279" t="s">
        <v>75</v>
      </c>
      <c r="D4279" t="s">
        <v>82</v>
      </c>
      <c r="E4279" t="s">
        <v>169</v>
      </c>
      <c r="F4279" t="s">
        <v>9633</v>
      </c>
      <c r="G4279" t="s">
        <v>192</v>
      </c>
      <c r="H4279" t="s">
        <v>61</v>
      </c>
      <c r="I4279" t="s">
        <v>129</v>
      </c>
      <c r="J4279" t="s">
        <v>130</v>
      </c>
      <c r="K4279" t="s">
        <v>137</v>
      </c>
      <c r="L4279" t="s">
        <v>12346</v>
      </c>
      <c r="M4279" t="s">
        <v>12347</v>
      </c>
      <c r="N4279">
        <v>7.431</v>
      </c>
      <c r="O4279">
        <v>0</v>
      </c>
      <c r="P4279">
        <v>1343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9979.24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3020623</v>
      </c>
      <c r="B4280">
        <v>1</v>
      </c>
      <c r="C4280" t="s">
        <v>75</v>
      </c>
      <c r="D4280" t="s">
        <v>104</v>
      </c>
      <c r="E4280" t="s">
        <v>145</v>
      </c>
      <c r="F4280" t="s">
        <v>12348</v>
      </c>
      <c r="G4280" t="s">
        <v>206</v>
      </c>
      <c r="H4280" t="s">
        <v>61</v>
      </c>
      <c r="I4280" t="s">
        <v>129</v>
      </c>
      <c r="J4280" t="s">
        <v>130</v>
      </c>
      <c r="K4280" t="s">
        <v>131</v>
      </c>
      <c r="L4280" t="s">
        <v>12349</v>
      </c>
      <c r="M4280" t="s">
        <v>12350</v>
      </c>
      <c r="N4280">
        <v>0.60899999999999999</v>
      </c>
      <c r="O4280">
        <v>0</v>
      </c>
      <c r="P4280">
        <v>2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1.22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3015878</v>
      </c>
      <c r="B4281">
        <v>1</v>
      </c>
      <c r="C4281" t="s">
        <v>75</v>
      </c>
      <c r="D4281" t="s">
        <v>97</v>
      </c>
      <c r="E4281" t="s">
        <v>140</v>
      </c>
      <c r="F4281" t="s">
        <v>12351</v>
      </c>
      <c r="G4281" t="s">
        <v>142</v>
      </c>
      <c r="H4281" t="s">
        <v>61</v>
      </c>
      <c r="I4281" t="s">
        <v>129</v>
      </c>
      <c r="J4281" t="s">
        <v>130</v>
      </c>
      <c r="K4281" t="s">
        <v>131</v>
      </c>
      <c r="L4281" t="s">
        <v>12352</v>
      </c>
      <c r="M4281" t="s">
        <v>12353</v>
      </c>
      <c r="N4281">
        <v>1.4550000000000001</v>
      </c>
      <c r="O4281">
        <v>0</v>
      </c>
      <c r="P4281">
        <v>283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411.83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3018252</v>
      </c>
      <c r="B4282">
        <v>1</v>
      </c>
      <c r="C4282" t="s">
        <v>75</v>
      </c>
      <c r="D4282" t="s">
        <v>81</v>
      </c>
      <c r="E4282" t="s">
        <v>145</v>
      </c>
      <c r="F4282" t="s">
        <v>12354</v>
      </c>
      <c r="G4282" t="s">
        <v>206</v>
      </c>
      <c r="H4282" t="s">
        <v>61</v>
      </c>
      <c r="I4282" t="s">
        <v>129</v>
      </c>
      <c r="J4282" t="s">
        <v>130</v>
      </c>
      <c r="K4282" t="s">
        <v>131</v>
      </c>
      <c r="L4282" t="s">
        <v>12355</v>
      </c>
      <c r="M4282" t="s">
        <v>12356</v>
      </c>
      <c r="N4282">
        <v>1.8440000000000001</v>
      </c>
      <c r="O4282">
        <v>0</v>
      </c>
      <c r="P4282">
        <v>18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33.19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3016647</v>
      </c>
      <c r="B4283">
        <v>1</v>
      </c>
      <c r="C4283" t="s">
        <v>75</v>
      </c>
      <c r="D4283" t="s">
        <v>79</v>
      </c>
      <c r="E4283" t="s">
        <v>140</v>
      </c>
      <c r="F4283" t="s">
        <v>12357</v>
      </c>
      <c r="G4283" t="s">
        <v>136</v>
      </c>
      <c r="H4283" t="s">
        <v>61</v>
      </c>
      <c r="I4283" t="s">
        <v>129</v>
      </c>
      <c r="J4283" t="s">
        <v>130</v>
      </c>
      <c r="K4283" t="s">
        <v>137</v>
      </c>
      <c r="L4283" t="s">
        <v>12358</v>
      </c>
      <c r="M4283" t="s">
        <v>12359</v>
      </c>
      <c r="N4283">
        <v>2.359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26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61.34</v>
      </c>
    </row>
    <row r="4284" spans="1:26" x14ac:dyDescent="0.3">
      <c r="A4284">
        <v>3018294</v>
      </c>
      <c r="B4284">
        <v>1</v>
      </c>
      <c r="C4284" t="s">
        <v>75</v>
      </c>
      <c r="D4284" t="s">
        <v>103</v>
      </c>
      <c r="E4284" t="s">
        <v>145</v>
      </c>
      <c r="F4284" t="s">
        <v>12360</v>
      </c>
      <c r="G4284" t="s">
        <v>256</v>
      </c>
      <c r="H4284" t="s">
        <v>61</v>
      </c>
      <c r="I4284" t="s">
        <v>129</v>
      </c>
      <c r="J4284" t="s">
        <v>130</v>
      </c>
      <c r="K4284" t="s">
        <v>131</v>
      </c>
      <c r="L4284" t="s">
        <v>12361</v>
      </c>
      <c r="M4284" t="s">
        <v>12362</v>
      </c>
      <c r="N4284">
        <v>1.3759999999999999</v>
      </c>
      <c r="O4284">
        <v>0</v>
      </c>
      <c r="P4284">
        <v>11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15.14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3014768</v>
      </c>
      <c r="B4285">
        <v>1</v>
      </c>
      <c r="C4285" t="s">
        <v>106</v>
      </c>
      <c r="D4285" t="s">
        <v>122</v>
      </c>
      <c r="E4285" t="s">
        <v>169</v>
      </c>
      <c r="F4285" t="s">
        <v>12363</v>
      </c>
      <c r="G4285" t="s">
        <v>136</v>
      </c>
      <c r="H4285" t="s">
        <v>61</v>
      </c>
      <c r="I4285" t="s">
        <v>129</v>
      </c>
      <c r="J4285" t="s">
        <v>130</v>
      </c>
      <c r="K4285" t="s">
        <v>137</v>
      </c>
      <c r="L4285" t="s">
        <v>12364</v>
      </c>
      <c r="M4285" t="s">
        <v>12365</v>
      </c>
      <c r="N4285">
        <v>7.806</v>
      </c>
      <c r="O4285">
        <v>0</v>
      </c>
      <c r="P4285">
        <v>193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1506.58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3016649</v>
      </c>
      <c r="B4286">
        <v>1</v>
      </c>
      <c r="C4286" t="s">
        <v>75</v>
      </c>
      <c r="D4286" t="s">
        <v>93</v>
      </c>
      <c r="E4286" t="s">
        <v>140</v>
      </c>
      <c r="F4286" t="s">
        <v>12366</v>
      </c>
      <c r="G4286" t="s">
        <v>136</v>
      </c>
      <c r="H4286" t="s">
        <v>61</v>
      </c>
      <c r="I4286" t="s">
        <v>129</v>
      </c>
      <c r="J4286" t="s">
        <v>130</v>
      </c>
      <c r="K4286" t="s">
        <v>137</v>
      </c>
      <c r="L4286" t="s">
        <v>12367</v>
      </c>
      <c r="M4286" t="s">
        <v>12368</v>
      </c>
      <c r="N4286">
        <v>2.214</v>
      </c>
      <c r="O4286">
        <v>0</v>
      </c>
      <c r="P4286">
        <v>0</v>
      </c>
      <c r="Q4286">
        <v>0</v>
      </c>
      <c r="R4286">
        <v>30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66.430000000000007</v>
      </c>
      <c r="Y4286">
        <v>0</v>
      </c>
      <c r="Z4286">
        <v>0</v>
      </c>
    </row>
    <row r="4287" spans="1:26" x14ac:dyDescent="0.3">
      <c r="A4287">
        <v>3020667</v>
      </c>
      <c r="B4287">
        <v>1</v>
      </c>
      <c r="C4287" t="s">
        <v>75</v>
      </c>
      <c r="D4287" t="s">
        <v>93</v>
      </c>
      <c r="E4287" t="s">
        <v>153</v>
      </c>
      <c r="F4287" t="s">
        <v>12369</v>
      </c>
      <c r="G4287" t="s">
        <v>128</v>
      </c>
      <c r="H4287" t="s">
        <v>58</v>
      </c>
      <c r="I4287" t="s">
        <v>129</v>
      </c>
      <c r="J4287" t="s">
        <v>130</v>
      </c>
      <c r="K4287" t="s">
        <v>131</v>
      </c>
      <c r="L4287" t="s">
        <v>12370</v>
      </c>
      <c r="M4287" t="s">
        <v>12371</v>
      </c>
      <c r="N4287">
        <v>1.9279999999999999</v>
      </c>
      <c r="O4287">
        <v>0</v>
      </c>
      <c r="P4287">
        <v>12</v>
      </c>
      <c r="Q4287">
        <v>2</v>
      </c>
      <c r="R4287">
        <v>110</v>
      </c>
      <c r="S4287">
        <v>0</v>
      </c>
      <c r="T4287">
        <v>100</v>
      </c>
      <c r="U4287">
        <v>0</v>
      </c>
      <c r="V4287">
        <v>23.14</v>
      </c>
      <c r="W4287">
        <v>3.86</v>
      </c>
      <c r="X4287">
        <v>212.12</v>
      </c>
      <c r="Y4287">
        <v>0</v>
      </c>
      <c r="Z4287">
        <v>192.83</v>
      </c>
    </row>
    <row r="4288" spans="1:26" x14ac:dyDescent="0.3">
      <c r="A4288">
        <v>3015900</v>
      </c>
      <c r="B4288">
        <v>1</v>
      </c>
      <c r="C4288" t="s">
        <v>75</v>
      </c>
      <c r="D4288" t="s">
        <v>83</v>
      </c>
      <c r="E4288" t="s">
        <v>164</v>
      </c>
      <c r="F4288" t="s">
        <v>12372</v>
      </c>
      <c r="G4288" t="s">
        <v>452</v>
      </c>
      <c r="H4288" t="s">
        <v>61</v>
      </c>
      <c r="I4288" t="s">
        <v>129</v>
      </c>
      <c r="J4288" t="s">
        <v>130</v>
      </c>
      <c r="K4288" t="s">
        <v>131</v>
      </c>
      <c r="L4288" t="s">
        <v>12373</v>
      </c>
      <c r="M4288" t="s">
        <v>12374</v>
      </c>
      <c r="N4288">
        <v>5.7169999999999996</v>
      </c>
      <c r="O4288">
        <v>0</v>
      </c>
      <c r="P4288">
        <v>0</v>
      </c>
      <c r="Q4288">
        <v>0</v>
      </c>
      <c r="R4288">
        <v>38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217.25</v>
      </c>
      <c r="Y4288">
        <v>0</v>
      </c>
      <c r="Z4288">
        <v>0</v>
      </c>
    </row>
    <row r="4289" spans="1:26" x14ac:dyDescent="0.3">
      <c r="A4289">
        <v>3016640</v>
      </c>
      <c r="B4289">
        <v>1</v>
      </c>
      <c r="C4289" t="s">
        <v>75</v>
      </c>
      <c r="D4289" t="s">
        <v>81</v>
      </c>
      <c r="E4289" t="s">
        <v>153</v>
      </c>
      <c r="F4289" t="s">
        <v>9695</v>
      </c>
      <c r="G4289" t="s">
        <v>602</v>
      </c>
      <c r="H4289" t="s">
        <v>58</v>
      </c>
      <c r="I4289" t="s">
        <v>129</v>
      </c>
      <c r="J4289" t="s">
        <v>130</v>
      </c>
      <c r="K4289" t="s">
        <v>131</v>
      </c>
      <c r="L4289" t="s">
        <v>12375</v>
      </c>
      <c r="M4289" t="s">
        <v>12376</v>
      </c>
      <c r="N4289">
        <v>1.706</v>
      </c>
      <c r="O4289">
        <v>33</v>
      </c>
      <c r="P4289">
        <v>3424</v>
      </c>
      <c r="Q4289">
        <v>0</v>
      </c>
      <c r="R4289">
        <v>0</v>
      </c>
      <c r="S4289">
        <v>0</v>
      </c>
      <c r="T4289">
        <v>0</v>
      </c>
      <c r="U4289">
        <v>56.31</v>
      </c>
      <c r="V4289">
        <v>5842.28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3020641</v>
      </c>
      <c r="B4290">
        <v>1</v>
      </c>
      <c r="C4290" t="s">
        <v>106</v>
      </c>
      <c r="D4290" t="s">
        <v>116</v>
      </c>
      <c r="E4290" t="s">
        <v>164</v>
      </c>
      <c r="F4290" t="s">
        <v>12377</v>
      </c>
      <c r="G4290" t="s">
        <v>185</v>
      </c>
      <c r="H4290" t="s">
        <v>61</v>
      </c>
      <c r="I4290" t="s">
        <v>129</v>
      </c>
      <c r="J4290" t="s">
        <v>130</v>
      </c>
      <c r="K4290" t="s">
        <v>131</v>
      </c>
      <c r="L4290" t="s">
        <v>12378</v>
      </c>
      <c r="M4290" t="s">
        <v>12379</v>
      </c>
      <c r="N4290">
        <v>0.749</v>
      </c>
      <c r="O4290">
        <v>0</v>
      </c>
      <c r="P4290">
        <v>0</v>
      </c>
      <c r="Q4290">
        <v>0</v>
      </c>
      <c r="R4290">
        <v>10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7.49</v>
      </c>
      <c r="Y4290">
        <v>0</v>
      </c>
      <c r="Z4290">
        <v>0</v>
      </c>
    </row>
    <row r="4291" spans="1:26" x14ac:dyDescent="0.3">
      <c r="A4291">
        <v>3015928</v>
      </c>
      <c r="B4291">
        <v>1</v>
      </c>
      <c r="C4291" t="s">
        <v>75</v>
      </c>
      <c r="D4291" t="s">
        <v>95</v>
      </c>
      <c r="E4291" t="s">
        <v>145</v>
      </c>
      <c r="F4291" t="s">
        <v>12380</v>
      </c>
      <c r="G4291" t="s">
        <v>206</v>
      </c>
      <c r="H4291" t="s">
        <v>61</v>
      </c>
      <c r="I4291" t="s">
        <v>129</v>
      </c>
      <c r="J4291" t="s">
        <v>130</v>
      </c>
      <c r="K4291" t="s">
        <v>131</v>
      </c>
      <c r="L4291" t="s">
        <v>12381</v>
      </c>
      <c r="M4291" t="s">
        <v>12382</v>
      </c>
      <c r="N4291">
        <v>1.472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1.47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3015939</v>
      </c>
      <c r="B4292">
        <v>1</v>
      </c>
      <c r="C4292" t="s">
        <v>75</v>
      </c>
      <c r="D4292" t="s">
        <v>95</v>
      </c>
      <c r="E4292" t="s">
        <v>169</v>
      </c>
      <c r="F4292" t="s">
        <v>12383</v>
      </c>
      <c r="G4292" t="s">
        <v>171</v>
      </c>
      <c r="H4292" t="s">
        <v>61</v>
      </c>
      <c r="I4292" t="s">
        <v>129</v>
      </c>
      <c r="J4292" t="s">
        <v>130</v>
      </c>
      <c r="K4292" t="s">
        <v>131</v>
      </c>
      <c r="L4292" t="s">
        <v>12384</v>
      </c>
      <c r="M4292" t="s">
        <v>12385</v>
      </c>
      <c r="N4292">
        <v>2.6139999999999999</v>
      </c>
      <c r="O4292">
        <v>0</v>
      </c>
      <c r="P4292">
        <v>319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833.71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3017008</v>
      </c>
      <c r="B4293">
        <v>1</v>
      </c>
      <c r="C4293" t="s">
        <v>75</v>
      </c>
      <c r="D4293" t="s">
        <v>92</v>
      </c>
      <c r="E4293" t="s">
        <v>221</v>
      </c>
      <c r="F4293" t="s">
        <v>3986</v>
      </c>
      <c r="G4293" t="s">
        <v>128</v>
      </c>
      <c r="H4293" t="s">
        <v>58</v>
      </c>
      <c r="I4293" t="s">
        <v>129</v>
      </c>
      <c r="J4293" t="s">
        <v>130</v>
      </c>
      <c r="K4293" t="s">
        <v>131</v>
      </c>
      <c r="L4293" t="s">
        <v>12386</v>
      </c>
      <c r="M4293" t="s">
        <v>12387</v>
      </c>
      <c r="N4293">
        <v>1.29</v>
      </c>
      <c r="O4293">
        <v>39</v>
      </c>
      <c r="P4293">
        <v>328</v>
      </c>
      <c r="Q4293">
        <v>0</v>
      </c>
      <c r="R4293">
        <v>0</v>
      </c>
      <c r="S4293">
        <v>0</v>
      </c>
      <c r="T4293">
        <v>0</v>
      </c>
      <c r="U4293">
        <v>50.32</v>
      </c>
      <c r="V4293">
        <v>423.21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3020602</v>
      </c>
      <c r="B4294">
        <v>1</v>
      </c>
      <c r="C4294" t="s">
        <v>106</v>
      </c>
      <c r="D4294" t="s">
        <v>116</v>
      </c>
      <c r="E4294" t="s">
        <v>140</v>
      </c>
      <c r="F4294" t="s">
        <v>12388</v>
      </c>
      <c r="G4294" t="s">
        <v>161</v>
      </c>
      <c r="H4294" t="s">
        <v>61</v>
      </c>
      <c r="I4294" t="s">
        <v>129</v>
      </c>
      <c r="J4294" t="s">
        <v>130</v>
      </c>
      <c r="K4294" t="s">
        <v>131</v>
      </c>
      <c r="L4294" t="s">
        <v>12389</v>
      </c>
      <c r="M4294" t="s">
        <v>12390</v>
      </c>
      <c r="N4294">
        <v>1.2030000000000001</v>
      </c>
      <c r="O4294">
        <v>0</v>
      </c>
      <c r="P4294">
        <v>0</v>
      </c>
      <c r="Q4294">
        <v>0</v>
      </c>
      <c r="R4294">
        <v>62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74.59</v>
      </c>
      <c r="Y4294">
        <v>0</v>
      </c>
      <c r="Z4294">
        <v>0</v>
      </c>
    </row>
    <row r="4295" spans="1:26" x14ac:dyDescent="0.3">
      <c r="A4295">
        <v>3015863</v>
      </c>
      <c r="B4295">
        <v>1</v>
      </c>
      <c r="C4295" t="s">
        <v>106</v>
      </c>
      <c r="D4295" t="s">
        <v>114</v>
      </c>
      <c r="E4295" t="s">
        <v>140</v>
      </c>
      <c r="F4295" t="s">
        <v>12391</v>
      </c>
      <c r="G4295" t="s">
        <v>142</v>
      </c>
      <c r="H4295" t="s">
        <v>61</v>
      </c>
      <c r="I4295" t="s">
        <v>129</v>
      </c>
      <c r="J4295" t="s">
        <v>130</v>
      </c>
      <c r="K4295" t="s">
        <v>131</v>
      </c>
      <c r="L4295" t="s">
        <v>12392</v>
      </c>
      <c r="M4295" t="s">
        <v>12393</v>
      </c>
      <c r="N4295">
        <v>1.4370000000000001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19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27.31</v>
      </c>
    </row>
    <row r="4296" spans="1:26" x14ac:dyDescent="0.3">
      <c r="A4296">
        <v>3016654</v>
      </c>
      <c r="B4296">
        <v>1</v>
      </c>
      <c r="C4296" t="s">
        <v>75</v>
      </c>
      <c r="D4296" t="s">
        <v>104</v>
      </c>
      <c r="E4296" t="s">
        <v>140</v>
      </c>
      <c r="F4296" t="s">
        <v>12394</v>
      </c>
      <c r="G4296" t="s">
        <v>181</v>
      </c>
      <c r="H4296" t="s">
        <v>61</v>
      </c>
      <c r="I4296" t="s">
        <v>129</v>
      </c>
      <c r="J4296" t="s">
        <v>130</v>
      </c>
      <c r="K4296" t="s">
        <v>137</v>
      </c>
      <c r="L4296" t="s">
        <v>12395</v>
      </c>
      <c r="M4296" t="s">
        <v>12396</v>
      </c>
      <c r="N4296">
        <v>4.7169999999999996</v>
      </c>
      <c r="O4296">
        <v>0</v>
      </c>
      <c r="P4296">
        <v>50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235.83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3015917</v>
      </c>
      <c r="B4297">
        <v>1</v>
      </c>
      <c r="C4297" t="s">
        <v>75</v>
      </c>
      <c r="D4297" t="s">
        <v>92</v>
      </c>
      <c r="E4297" t="s">
        <v>145</v>
      </c>
      <c r="F4297" t="s">
        <v>12397</v>
      </c>
      <c r="G4297" t="s">
        <v>206</v>
      </c>
      <c r="H4297" t="s">
        <v>61</v>
      </c>
      <c r="I4297" t="s">
        <v>129</v>
      </c>
      <c r="J4297" t="s">
        <v>130</v>
      </c>
      <c r="K4297" t="s">
        <v>131</v>
      </c>
      <c r="L4297" t="s">
        <v>12398</v>
      </c>
      <c r="M4297" t="s">
        <v>12399</v>
      </c>
      <c r="N4297">
        <v>1.286</v>
      </c>
      <c r="O4297">
        <v>0</v>
      </c>
      <c r="P4297">
        <v>5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6.43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3015864</v>
      </c>
      <c r="B4298">
        <v>1</v>
      </c>
      <c r="C4298" t="s">
        <v>75</v>
      </c>
      <c r="D4298" t="s">
        <v>82</v>
      </c>
      <c r="E4298" t="s">
        <v>145</v>
      </c>
      <c r="F4298" t="s">
        <v>12400</v>
      </c>
      <c r="G4298" t="s">
        <v>206</v>
      </c>
      <c r="H4298" t="s">
        <v>61</v>
      </c>
      <c r="I4298" t="s">
        <v>129</v>
      </c>
      <c r="J4298" t="s">
        <v>130</v>
      </c>
      <c r="K4298" t="s">
        <v>131</v>
      </c>
      <c r="L4298" t="s">
        <v>12401</v>
      </c>
      <c r="M4298" t="s">
        <v>12402</v>
      </c>
      <c r="N4298">
        <v>4.0599999999999996</v>
      </c>
      <c r="O4298">
        <v>0</v>
      </c>
      <c r="P4298">
        <v>5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20.3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3017870</v>
      </c>
      <c r="B4299">
        <v>1</v>
      </c>
      <c r="C4299" t="s">
        <v>75</v>
      </c>
      <c r="D4299" t="s">
        <v>91</v>
      </c>
      <c r="E4299" t="s">
        <v>164</v>
      </c>
      <c r="F4299" t="s">
        <v>12403</v>
      </c>
      <c r="G4299" t="s">
        <v>378</v>
      </c>
      <c r="H4299" t="s">
        <v>61</v>
      </c>
      <c r="I4299" t="s">
        <v>129</v>
      </c>
      <c r="J4299" t="s">
        <v>59</v>
      </c>
      <c r="K4299" t="s">
        <v>131</v>
      </c>
      <c r="L4299" t="s">
        <v>12404</v>
      </c>
      <c r="M4299" t="s">
        <v>12405</v>
      </c>
      <c r="N4299">
        <v>3.6589999999999998</v>
      </c>
      <c r="O4299">
        <v>0</v>
      </c>
      <c r="P4299">
        <v>40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146.35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3020659</v>
      </c>
      <c r="B4300">
        <v>1</v>
      </c>
      <c r="C4300" t="s">
        <v>106</v>
      </c>
      <c r="D4300" t="s">
        <v>116</v>
      </c>
      <c r="E4300" t="s">
        <v>140</v>
      </c>
      <c r="F4300" t="s">
        <v>12406</v>
      </c>
      <c r="G4300" t="s">
        <v>161</v>
      </c>
      <c r="H4300" t="s">
        <v>61</v>
      </c>
      <c r="I4300" t="s">
        <v>129</v>
      </c>
      <c r="J4300" t="s">
        <v>130</v>
      </c>
      <c r="K4300" t="s">
        <v>131</v>
      </c>
      <c r="L4300" t="s">
        <v>12407</v>
      </c>
      <c r="M4300" t="s">
        <v>12408</v>
      </c>
      <c r="N4300">
        <v>0.879</v>
      </c>
      <c r="O4300">
        <v>0</v>
      </c>
      <c r="P4300">
        <v>0</v>
      </c>
      <c r="Q4300">
        <v>0</v>
      </c>
      <c r="R4300">
        <v>112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98.41</v>
      </c>
      <c r="Y4300">
        <v>0</v>
      </c>
      <c r="Z4300">
        <v>0</v>
      </c>
    </row>
    <row r="4301" spans="1:26" x14ac:dyDescent="0.3">
      <c r="A4301">
        <v>3016882</v>
      </c>
      <c r="B4301">
        <v>1</v>
      </c>
      <c r="C4301" t="s">
        <v>75</v>
      </c>
      <c r="D4301" t="s">
        <v>84</v>
      </c>
      <c r="E4301" t="s">
        <v>145</v>
      </c>
      <c r="F4301" t="s">
        <v>1733</v>
      </c>
      <c r="G4301" t="s">
        <v>256</v>
      </c>
      <c r="H4301" t="s">
        <v>61</v>
      </c>
      <c r="I4301" t="s">
        <v>129</v>
      </c>
      <c r="J4301" t="s">
        <v>130</v>
      </c>
      <c r="K4301" t="s">
        <v>131</v>
      </c>
      <c r="L4301" t="s">
        <v>12409</v>
      </c>
      <c r="M4301" t="s">
        <v>12410</v>
      </c>
      <c r="N4301">
        <v>3.6320000000000001</v>
      </c>
      <c r="O4301">
        <v>0</v>
      </c>
      <c r="P4301">
        <v>6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21.79</v>
      </c>
      <c r="W4301">
        <v>0</v>
      </c>
      <c r="X4301">
        <v>0</v>
      </c>
      <c r="Y4301">
        <v>0</v>
      </c>
      <c r="Z4301">
        <v>0</v>
      </c>
    </row>
    <row r="4302" spans="1:26" x14ac:dyDescent="0.3">
      <c r="A4302">
        <v>3016659</v>
      </c>
      <c r="B4302">
        <v>1</v>
      </c>
      <c r="C4302" t="s">
        <v>75</v>
      </c>
      <c r="D4302" t="s">
        <v>81</v>
      </c>
      <c r="E4302" t="s">
        <v>153</v>
      </c>
      <c r="F4302" t="s">
        <v>12411</v>
      </c>
      <c r="G4302" t="s">
        <v>136</v>
      </c>
      <c r="H4302" t="s">
        <v>58</v>
      </c>
      <c r="I4302" t="s">
        <v>129</v>
      </c>
      <c r="J4302" t="s">
        <v>130</v>
      </c>
      <c r="K4302" t="s">
        <v>137</v>
      </c>
      <c r="L4302" t="s">
        <v>12412</v>
      </c>
      <c r="M4302" t="s">
        <v>12413</v>
      </c>
      <c r="N4302">
        <v>4.5309999999999997</v>
      </c>
      <c r="O4302">
        <v>0</v>
      </c>
      <c r="P4302">
        <v>109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493.86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3019934</v>
      </c>
      <c r="B4303">
        <v>1</v>
      </c>
      <c r="C4303" t="s">
        <v>75</v>
      </c>
      <c r="D4303" t="s">
        <v>102</v>
      </c>
      <c r="E4303" t="s">
        <v>221</v>
      </c>
      <c r="F4303" t="s">
        <v>12414</v>
      </c>
      <c r="G4303" t="s">
        <v>128</v>
      </c>
      <c r="H4303" t="s">
        <v>58</v>
      </c>
      <c r="I4303" t="s">
        <v>129</v>
      </c>
      <c r="J4303" t="s">
        <v>130</v>
      </c>
      <c r="K4303" t="s">
        <v>131</v>
      </c>
      <c r="L4303" t="s">
        <v>12415</v>
      </c>
      <c r="M4303" t="s">
        <v>12416</v>
      </c>
      <c r="N4303">
        <v>0.14000000000000001</v>
      </c>
      <c r="O4303">
        <v>3</v>
      </c>
      <c r="P4303">
        <v>5550</v>
      </c>
      <c r="Q4303">
        <v>0</v>
      </c>
      <c r="R4303">
        <v>0</v>
      </c>
      <c r="S4303">
        <v>0</v>
      </c>
      <c r="T4303">
        <v>0</v>
      </c>
      <c r="U4303">
        <v>0.42</v>
      </c>
      <c r="V4303">
        <v>777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3017757</v>
      </c>
      <c r="B4304">
        <v>1</v>
      </c>
      <c r="C4304" t="s">
        <v>75</v>
      </c>
      <c r="D4304" t="s">
        <v>83</v>
      </c>
      <c r="E4304" t="s">
        <v>145</v>
      </c>
      <c r="F4304" t="s">
        <v>12417</v>
      </c>
      <c r="G4304" t="s">
        <v>206</v>
      </c>
      <c r="H4304" t="s">
        <v>61</v>
      </c>
      <c r="I4304" t="s">
        <v>129</v>
      </c>
      <c r="J4304" t="s">
        <v>130</v>
      </c>
      <c r="K4304" t="s">
        <v>131</v>
      </c>
      <c r="L4304" t="s">
        <v>12418</v>
      </c>
      <c r="M4304" t="s">
        <v>12419</v>
      </c>
      <c r="N4304">
        <v>3.4750000000000001</v>
      </c>
      <c r="O4304">
        <v>0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3.47</v>
      </c>
      <c r="Y4304">
        <v>0</v>
      </c>
      <c r="Z4304">
        <v>0</v>
      </c>
    </row>
    <row r="4305" spans="1:26" x14ac:dyDescent="0.3">
      <c r="A4305">
        <v>3013305</v>
      </c>
      <c r="B4305">
        <v>1</v>
      </c>
      <c r="C4305" t="s">
        <v>75</v>
      </c>
      <c r="D4305" t="s">
        <v>83</v>
      </c>
      <c r="E4305" t="s">
        <v>134</v>
      </c>
      <c r="F4305" t="s">
        <v>12420</v>
      </c>
      <c r="G4305" t="s">
        <v>192</v>
      </c>
      <c r="H4305" t="s">
        <v>58</v>
      </c>
      <c r="I4305" t="s">
        <v>129</v>
      </c>
      <c r="J4305" t="s">
        <v>130</v>
      </c>
      <c r="K4305" t="s">
        <v>137</v>
      </c>
      <c r="L4305" t="s">
        <v>12421</v>
      </c>
      <c r="M4305" t="s">
        <v>12422</v>
      </c>
      <c r="N4305">
        <v>8.8119999999999994</v>
      </c>
      <c r="O4305">
        <v>0</v>
      </c>
      <c r="P4305">
        <v>0</v>
      </c>
      <c r="Q4305">
        <v>0</v>
      </c>
      <c r="R4305">
        <v>1273</v>
      </c>
      <c r="S4305">
        <v>6</v>
      </c>
      <c r="T4305">
        <v>435</v>
      </c>
      <c r="U4305">
        <v>0</v>
      </c>
      <c r="V4305">
        <v>0</v>
      </c>
      <c r="W4305">
        <v>0</v>
      </c>
      <c r="X4305">
        <v>11217.75</v>
      </c>
      <c r="Y4305">
        <v>52.87</v>
      </c>
      <c r="Z4305">
        <v>3833.25</v>
      </c>
    </row>
    <row r="4306" spans="1:26" x14ac:dyDescent="0.3">
      <c r="A4306">
        <v>3014744</v>
      </c>
      <c r="B4306">
        <v>1</v>
      </c>
      <c r="C4306" t="s">
        <v>106</v>
      </c>
      <c r="D4306" t="s">
        <v>122</v>
      </c>
      <c r="E4306" t="s">
        <v>169</v>
      </c>
      <c r="F4306" t="s">
        <v>12423</v>
      </c>
      <c r="G4306" t="s">
        <v>136</v>
      </c>
      <c r="H4306" t="s">
        <v>61</v>
      </c>
      <c r="I4306" t="s">
        <v>129</v>
      </c>
      <c r="J4306" t="s">
        <v>130</v>
      </c>
      <c r="K4306" t="s">
        <v>137</v>
      </c>
      <c r="L4306" t="s">
        <v>12424</v>
      </c>
      <c r="M4306" t="s">
        <v>12425</v>
      </c>
      <c r="N4306">
        <v>7.8019999999999996</v>
      </c>
      <c r="O4306">
        <v>0</v>
      </c>
      <c r="P4306">
        <v>126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983.01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3015948</v>
      </c>
      <c r="B4307">
        <v>1</v>
      </c>
      <c r="C4307" t="s">
        <v>106</v>
      </c>
      <c r="D4307" t="s">
        <v>109</v>
      </c>
      <c r="E4307" t="s">
        <v>221</v>
      </c>
      <c r="F4307" t="s">
        <v>12426</v>
      </c>
      <c r="G4307" t="s">
        <v>136</v>
      </c>
      <c r="H4307" t="s">
        <v>58</v>
      </c>
      <c r="I4307" t="s">
        <v>129</v>
      </c>
      <c r="J4307" t="s">
        <v>130</v>
      </c>
      <c r="K4307" t="s">
        <v>137</v>
      </c>
      <c r="L4307" t="s">
        <v>12427</v>
      </c>
      <c r="M4307" t="s">
        <v>12428</v>
      </c>
      <c r="N4307">
        <v>1.4139999999999999</v>
      </c>
      <c r="O4307">
        <v>0</v>
      </c>
      <c r="P4307">
        <v>0</v>
      </c>
      <c r="Q4307">
        <v>0</v>
      </c>
      <c r="R4307">
        <v>0</v>
      </c>
      <c r="S4307">
        <v>15</v>
      </c>
      <c r="T4307">
        <v>2491</v>
      </c>
      <c r="U4307">
        <v>0</v>
      </c>
      <c r="V4307">
        <v>0</v>
      </c>
      <c r="W4307">
        <v>0</v>
      </c>
      <c r="X4307">
        <v>0</v>
      </c>
      <c r="Y4307">
        <v>21.2</v>
      </c>
      <c r="Z4307">
        <v>3521.31</v>
      </c>
    </row>
    <row r="4308" spans="1:26" x14ac:dyDescent="0.3">
      <c r="A4308">
        <v>3015841</v>
      </c>
      <c r="B4308">
        <v>1</v>
      </c>
      <c r="C4308" t="s">
        <v>75</v>
      </c>
      <c r="D4308" t="s">
        <v>82</v>
      </c>
      <c r="E4308" t="s">
        <v>145</v>
      </c>
      <c r="F4308" t="s">
        <v>12429</v>
      </c>
      <c r="G4308" t="s">
        <v>256</v>
      </c>
      <c r="H4308" t="s">
        <v>61</v>
      </c>
      <c r="I4308" t="s">
        <v>129</v>
      </c>
      <c r="J4308" t="s">
        <v>130</v>
      </c>
      <c r="K4308" t="s">
        <v>131</v>
      </c>
      <c r="L4308" t="s">
        <v>12430</v>
      </c>
      <c r="M4308" t="s">
        <v>12431</v>
      </c>
      <c r="N4308">
        <v>0.67100000000000004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0.67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3017764</v>
      </c>
      <c r="B4309">
        <v>2</v>
      </c>
      <c r="C4309" t="s">
        <v>75</v>
      </c>
      <c r="D4309" t="s">
        <v>79</v>
      </c>
      <c r="E4309" t="s">
        <v>169</v>
      </c>
      <c r="F4309" t="s">
        <v>12432</v>
      </c>
      <c r="G4309" t="s">
        <v>206</v>
      </c>
      <c r="H4309" t="s">
        <v>61</v>
      </c>
      <c r="I4309" t="s">
        <v>129</v>
      </c>
      <c r="J4309" t="s">
        <v>130</v>
      </c>
      <c r="K4309" t="s">
        <v>131</v>
      </c>
      <c r="L4309" t="s">
        <v>9784</v>
      </c>
      <c r="M4309" t="s">
        <v>12433</v>
      </c>
      <c r="N4309">
        <v>0.64200000000000002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138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88.55</v>
      </c>
    </row>
    <row r="4310" spans="1:26" x14ac:dyDescent="0.3">
      <c r="A4310">
        <v>3018231</v>
      </c>
      <c r="B4310">
        <v>1</v>
      </c>
      <c r="C4310" t="s">
        <v>75</v>
      </c>
      <c r="D4310" t="s">
        <v>94</v>
      </c>
      <c r="E4310" t="s">
        <v>145</v>
      </c>
      <c r="F4310" t="s">
        <v>12434</v>
      </c>
      <c r="G4310" t="s">
        <v>147</v>
      </c>
      <c r="H4310" t="s">
        <v>61</v>
      </c>
      <c r="I4310" t="s">
        <v>129</v>
      </c>
      <c r="J4310" t="s">
        <v>130</v>
      </c>
      <c r="K4310" t="s">
        <v>131</v>
      </c>
      <c r="L4310" t="s">
        <v>12435</v>
      </c>
      <c r="M4310" t="s">
        <v>12436</v>
      </c>
      <c r="N4310">
        <v>2.879</v>
      </c>
      <c r="O4310">
        <v>0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2.88</v>
      </c>
      <c r="Y4310">
        <v>0</v>
      </c>
      <c r="Z4310">
        <v>0</v>
      </c>
    </row>
    <row r="4311" spans="1:26" x14ac:dyDescent="0.3">
      <c r="A4311">
        <v>3016644</v>
      </c>
      <c r="B4311">
        <v>1</v>
      </c>
      <c r="C4311" t="s">
        <v>106</v>
      </c>
      <c r="D4311" t="s">
        <v>114</v>
      </c>
      <c r="E4311" t="s">
        <v>153</v>
      </c>
      <c r="F4311" t="s">
        <v>12437</v>
      </c>
      <c r="G4311" t="s">
        <v>136</v>
      </c>
      <c r="H4311" t="s">
        <v>58</v>
      </c>
      <c r="I4311" t="s">
        <v>129</v>
      </c>
      <c r="J4311" t="s">
        <v>130</v>
      </c>
      <c r="K4311" t="s">
        <v>137</v>
      </c>
      <c r="L4311" t="s">
        <v>12438</v>
      </c>
      <c r="M4311" t="s">
        <v>12439</v>
      </c>
      <c r="N4311">
        <v>1.069</v>
      </c>
      <c r="O4311">
        <v>0</v>
      </c>
      <c r="P4311">
        <v>0</v>
      </c>
      <c r="Q4311">
        <v>0</v>
      </c>
      <c r="R4311">
        <v>93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99.43</v>
      </c>
      <c r="Y4311">
        <v>0</v>
      </c>
      <c r="Z4311">
        <v>0</v>
      </c>
    </row>
    <row r="4312" spans="1:26" x14ac:dyDescent="0.3">
      <c r="A4312">
        <v>3015693</v>
      </c>
      <c r="B4312">
        <v>1</v>
      </c>
      <c r="C4312" t="s">
        <v>75</v>
      </c>
      <c r="D4312" t="s">
        <v>82</v>
      </c>
      <c r="E4312" t="s">
        <v>140</v>
      </c>
      <c r="F4312" t="s">
        <v>12440</v>
      </c>
      <c r="G4312" t="s">
        <v>378</v>
      </c>
      <c r="H4312" t="s">
        <v>61</v>
      </c>
      <c r="I4312" t="s">
        <v>129</v>
      </c>
      <c r="J4312" t="s">
        <v>59</v>
      </c>
      <c r="K4312" t="s">
        <v>131</v>
      </c>
      <c r="L4312" t="s">
        <v>12441</v>
      </c>
      <c r="M4312" t="s">
        <v>12442</v>
      </c>
      <c r="N4312">
        <v>4.42</v>
      </c>
      <c r="O4312">
        <v>0</v>
      </c>
      <c r="P4312">
        <v>208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919.32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3020637</v>
      </c>
      <c r="B4313">
        <v>1</v>
      </c>
      <c r="C4313" t="s">
        <v>75</v>
      </c>
      <c r="D4313" t="s">
        <v>74</v>
      </c>
      <c r="E4313" t="s">
        <v>169</v>
      </c>
      <c r="F4313" t="s">
        <v>2146</v>
      </c>
      <c r="G4313" t="s">
        <v>171</v>
      </c>
      <c r="H4313" t="s">
        <v>61</v>
      </c>
      <c r="I4313" t="s">
        <v>129</v>
      </c>
      <c r="J4313" t="s">
        <v>130</v>
      </c>
      <c r="K4313" t="s">
        <v>131</v>
      </c>
      <c r="L4313" t="s">
        <v>12443</v>
      </c>
      <c r="M4313" t="s">
        <v>12444</v>
      </c>
      <c r="N4313">
        <v>2.1920000000000002</v>
      </c>
      <c r="O4313">
        <v>0</v>
      </c>
      <c r="P4313">
        <v>131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287.18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3016651</v>
      </c>
      <c r="B4314">
        <v>1</v>
      </c>
      <c r="C4314" t="s">
        <v>75</v>
      </c>
      <c r="D4314" t="s">
        <v>93</v>
      </c>
      <c r="E4314" t="s">
        <v>153</v>
      </c>
      <c r="F4314" t="s">
        <v>12445</v>
      </c>
      <c r="G4314" t="s">
        <v>192</v>
      </c>
      <c r="H4314" t="s">
        <v>58</v>
      </c>
      <c r="I4314" t="s">
        <v>129</v>
      </c>
      <c r="J4314" t="s">
        <v>130</v>
      </c>
      <c r="K4314" t="s">
        <v>137</v>
      </c>
      <c r="L4314" t="s">
        <v>12446</v>
      </c>
      <c r="M4314" t="s">
        <v>12447</v>
      </c>
      <c r="N4314">
        <v>6.5389999999999997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117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765.05</v>
      </c>
    </row>
    <row r="4315" spans="1:26" x14ac:dyDescent="0.3">
      <c r="A4315">
        <v>3017436</v>
      </c>
      <c r="B4315">
        <v>2</v>
      </c>
      <c r="C4315" t="s">
        <v>75</v>
      </c>
      <c r="D4315" t="s">
        <v>89</v>
      </c>
      <c r="E4315" t="s">
        <v>153</v>
      </c>
      <c r="F4315" t="s">
        <v>12448</v>
      </c>
      <c r="G4315" t="s">
        <v>128</v>
      </c>
      <c r="H4315" t="s">
        <v>58</v>
      </c>
      <c r="I4315" t="s">
        <v>129</v>
      </c>
      <c r="J4315" t="s">
        <v>130</v>
      </c>
      <c r="K4315" t="s">
        <v>131</v>
      </c>
      <c r="L4315" t="s">
        <v>11067</v>
      </c>
      <c r="M4315" t="s">
        <v>12449</v>
      </c>
      <c r="N4315">
        <v>1.597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1.6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3020546</v>
      </c>
      <c r="B4316">
        <v>1</v>
      </c>
      <c r="C4316" t="s">
        <v>106</v>
      </c>
      <c r="D4316" t="s">
        <v>114</v>
      </c>
      <c r="E4316" t="s">
        <v>153</v>
      </c>
      <c r="F4316" t="s">
        <v>12450</v>
      </c>
      <c r="G4316" t="s">
        <v>196</v>
      </c>
      <c r="H4316" t="s">
        <v>58</v>
      </c>
      <c r="I4316" t="s">
        <v>129</v>
      </c>
      <c r="J4316" t="s">
        <v>130</v>
      </c>
      <c r="K4316" t="s">
        <v>131</v>
      </c>
      <c r="L4316" t="s">
        <v>12451</v>
      </c>
      <c r="M4316" t="s">
        <v>12452</v>
      </c>
      <c r="N4316">
        <v>3.3090000000000002</v>
      </c>
      <c r="O4316">
        <v>0</v>
      </c>
      <c r="P4316">
        <v>0</v>
      </c>
      <c r="Q4316">
        <v>0</v>
      </c>
      <c r="R4316">
        <v>24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79.430000000000007</v>
      </c>
      <c r="Y4316">
        <v>0</v>
      </c>
      <c r="Z4316">
        <v>3.31</v>
      </c>
    </row>
    <row r="4317" spans="1:26" x14ac:dyDescent="0.3">
      <c r="A4317">
        <v>3020614</v>
      </c>
      <c r="B4317">
        <v>1</v>
      </c>
      <c r="C4317" t="s">
        <v>75</v>
      </c>
      <c r="D4317" t="s">
        <v>100</v>
      </c>
      <c r="E4317" t="s">
        <v>145</v>
      </c>
      <c r="F4317" t="s">
        <v>12453</v>
      </c>
      <c r="G4317" t="s">
        <v>206</v>
      </c>
      <c r="H4317" t="s">
        <v>61</v>
      </c>
      <c r="I4317" t="s">
        <v>129</v>
      </c>
      <c r="J4317" t="s">
        <v>130</v>
      </c>
      <c r="K4317" t="s">
        <v>131</v>
      </c>
      <c r="L4317" t="s">
        <v>12454</v>
      </c>
      <c r="M4317" t="s">
        <v>12455</v>
      </c>
      <c r="N4317">
        <v>1.6859999999999999</v>
      </c>
      <c r="O4317">
        <v>0</v>
      </c>
      <c r="P4317">
        <v>2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3.37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3017778</v>
      </c>
      <c r="B4318">
        <v>1</v>
      </c>
      <c r="C4318" t="s">
        <v>106</v>
      </c>
      <c r="D4318" t="s">
        <v>108</v>
      </c>
      <c r="E4318" t="s">
        <v>221</v>
      </c>
      <c r="F4318" t="s">
        <v>12456</v>
      </c>
      <c r="G4318" t="s">
        <v>128</v>
      </c>
      <c r="H4318" t="s">
        <v>58</v>
      </c>
      <c r="I4318" t="s">
        <v>129</v>
      </c>
      <c r="J4318" t="s">
        <v>130</v>
      </c>
      <c r="K4318" t="s">
        <v>131</v>
      </c>
      <c r="L4318" t="s">
        <v>12457</v>
      </c>
      <c r="M4318" t="s">
        <v>12458</v>
      </c>
      <c r="N4318">
        <v>2.2759999999999998</v>
      </c>
      <c r="O4318">
        <v>40</v>
      </c>
      <c r="P4318">
        <v>382</v>
      </c>
      <c r="Q4318">
        <v>0</v>
      </c>
      <c r="R4318">
        <v>0</v>
      </c>
      <c r="S4318">
        <v>0</v>
      </c>
      <c r="T4318">
        <v>66</v>
      </c>
      <c r="U4318">
        <v>91.02</v>
      </c>
      <c r="V4318">
        <v>869.26</v>
      </c>
      <c r="W4318">
        <v>0</v>
      </c>
      <c r="X4318">
        <v>0</v>
      </c>
      <c r="Y4318">
        <v>0</v>
      </c>
      <c r="Z4318">
        <v>150.19</v>
      </c>
    </row>
    <row r="4319" spans="1:26" x14ac:dyDescent="0.3">
      <c r="A4319">
        <v>3015926</v>
      </c>
      <c r="B4319">
        <v>1</v>
      </c>
      <c r="C4319" t="s">
        <v>75</v>
      </c>
      <c r="D4319" t="s">
        <v>95</v>
      </c>
      <c r="E4319" t="s">
        <v>164</v>
      </c>
      <c r="F4319" t="s">
        <v>9627</v>
      </c>
      <c r="G4319" t="s">
        <v>185</v>
      </c>
      <c r="H4319" t="s">
        <v>61</v>
      </c>
      <c r="I4319" t="s">
        <v>129</v>
      </c>
      <c r="J4319" t="s">
        <v>130</v>
      </c>
      <c r="K4319" t="s">
        <v>131</v>
      </c>
      <c r="L4319" t="s">
        <v>12459</v>
      </c>
      <c r="M4319" t="s">
        <v>12460</v>
      </c>
      <c r="N4319">
        <v>0.84299999999999997</v>
      </c>
      <c r="O4319">
        <v>0</v>
      </c>
      <c r="P4319">
        <v>88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74.14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3017486</v>
      </c>
      <c r="B4320">
        <v>1</v>
      </c>
      <c r="C4320" t="s">
        <v>106</v>
      </c>
      <c r="D4320" t="s">
        <v>109</v>
      </c>
      <c r="E4320" t="s">
        <v>126</v>
      </c>
      <c r="F4320" t="s">
        <v>5263</v>
      </c>
      <c r="G4320" t="s">
        <v>128</v>
      </c>
      <c r="H4320" t="s">
        <v>58</v>
      </c>
      <c r="I4320" t="s">
        <v>129</v>
      </c>
      <c r="J4320" t="s">
        <v>130</v>
      </c>
      <c r="K4320" t="s">
        <v>131</v>
      </c>
      <c r="L4320" t="s">
        <v>12461</v>
      </c>
      <c r="M4320" t="s">
        <v>12462</v>
      </c>
      <c r="N4320">
        <v>0.65400000000000003</v>
      </c>
      <c r="O4320">
        <v>0</v>
      </c>
      <c r="P4320">
        <v>0</v>
      </c>
      <c r="Q4320">
        <v>0</v>
      </c>
      <c r="R4320">
        <v>0</v>
      </c>
      <c r="S4320">
        <v>3</v>
      </c>
      <c r="T4320">
        <v>220</v>
      </c>
      <c r="U4320">
        <v>0</v>
      </c>
      <c r="V4320">
        <v>0</v>
      </c>
      <c r="W4320">
        <v>0</v>
      </c>
      <c r="X4320">
        <v>0</v>
      </c>
      <c r="Y4320">
        <v>1.96</v>
      </c>
      <c r="Z4320">
        <v>143.79</v>
      </c>
    </row>
    <row r="4321" spans="1:26" x14ac:dyDescent="0.3">
      <c r="A4321">
        <v>3015872</v>
      </c>
      <c r="B4321">
        <v>1</v>
      </c>
      <c r="C4321" t="s">
        <v>75</v>
      </c>
      <c r="D4321" t="s">
        <v>85</v>
      </c>
      <c r="E4321" t="s">
        <v>140</v>
      </c>
      <c r="F4321" t="s">
        <v>12463</v>
      </c>
      <c r="G4321" t="s">
        <v>142</v>
      </c>
      <c r="H4321" t="s">
        <v>61</v>
      </c>
      <c r="I4321" t="s">
        <v>129</v>
      </c>
      <c r="J4321" t="s">
        <v>130</v>
      </c>
      <c r="K4321" t="s">
        <v>131</v>
      </c>
      <c r="L4321" t="s">
        <v>12464</v>
      </c>
      <c r="M4321" t="s">
        <v>12465</v>
      </c>
      <c r="N4321">
        <v>0.67600000000000005</v>
      </c>
      <c r="O4321">
        <v>0</v>
      </c>
      <c r="P4321">
        <v>0</v>
      </c>
      <c r="Q4321">
        <v>0</v>
      </c>
      <c r="R4321">
        <v>157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106.18</v>
      </c>
      <c r="Y4321">
        <v>0</v>
      </c>
      <c r="Z4321">
        <v>0</v>
      </c>
    </row>
    <row r="4322" spans="1:26" x14ac:dyDescent="0.3">
      <c r="A4322">
        <v>3020660</v>
      </c>
      <c r="B4322">
        <v>1</v>
      </c>
      <c r="C4322" t="s">
        <v>75</v>
      </c>
      <c r="D4322" t="s">
        <v>86</v>
      </c>
      <c r="E4322" t="s">
        <v>140</v>
      </c>
      <c r="F4322" t="s">
        <v>12466</v>
      </c>
      <c r="G4322" t="s">
        <v>161</v>
      </c>
      <c r="H4322" t="s">
        <v>61</v>
      </c>
      <c r="I4322" t="s">
        <v>129</v>
      </c>
      <c r="J4322" t="s">
        <v>130</v>
      </c>
      <c r="K4322" t="s">
        <v>131</v>
      </c>
      <c r="L4322" t="s">
        <v>12467</v>
      </c>
      <c r="M4322" t="s">
        <v>12468</v>
      </c>
      <c r="N4322">
        <v>0.441</v>
      </c>
      <c r="O4322">
        <v>0</v>
      </c>
      <c r="P4322">
        <v>31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13.68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3016634</v>
      </c>
      <c r="B4323">
        <v>1</v>
      </c>
      <c r="C4323" t="s">
        <v>75</v>
      </c>
      <c r="D4323" t="s">
        <v>84</v>
      </c>
      <c r="E4323" t="s">
        <v>164</v>
      </c>
      <c r="F4323" t="s">
        <v>2760</v>
      </c>
      <c r="G4323" t="s">
        <v>452</v>
      </c>
      <c r="H4323" t="s">
        <v>61</v>
      </c>
      <c r="I4323" t="s">
        <v>129</v>
      </c>
      <c r="J4323" t="s">
        <v>130</v>
      </c>
      <c r="K4323" t="s">
        <v>131</v>
      </c>
      <c r="L4323" t="s">
        <v>12469</v>
      </c>
      <c r="M4323" t="s">
        <v>12470</v>
      </c>
      <c r="N4323">
        <v>7.5309999999999997</v>
      </c>
      <c r="O4323">
        <v>0</v>
      </c>
      <c r="P4323">
        <v>30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225.94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3016058</v>
      </c>
      <c r="B4324">
        <v>1</v>
      </c>
      <c r="C4324" t="s">
        <v>75</v>
      </c>
      <c r="D4324" t="s">
        <v>98</v>
      </c>
      <c r="E4324" t="s">
        <v>140</v>
      </c>
      <c r="F4324" t="s">
        <v>12471</v>
      </c>
      <c r="G4324" t="s">
        <v>136</v>
      </c>
      <c r="H4324" t="s">
        <v>61</v>
      </c>
      <c r="I4324" t="s">
        <v>129</v>
      </c>
      <c r="J4324" t="s">
        <v>130</v>
      </c>
      <c r="K4324" t="s">
        <v>137</v>
      </c>
      <c r="L4324" t="s">
        <v>12472</v>
      </c>
      <c r="M4324" t="s">
        <v>12473</v>
      </c>
      <c r="N4324">
        <v>1.476</v>
      </c>
      <c r="O4324">
        <v>0</v>
      </c>
      <c r="P4324">
        <v>297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438.49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3015860</v>
      </c>
      <c r="B4325">
        <v>2</v>
      </c>
      <c r="C4325" t="s">
        <v>75</v>
      </c>
      <c r="D4325" t="s">
        <v>86</v>
      </c>
      <c r="E4325" t="s">
        <v>140</v>
      </c>
      <c r="F4325" t="s">
        <v>12474</v>
      </c>
      <c r="G4325" t="s">
        <v>161</v>
      </c>
      <c r="H4325" t="s">
        <v>61</v>
      </c>
      <c r="I4325" t="s">
        <v>129</v>
      </c>
      <c r="J4325" t="s">
        <v>130</v>
      </c>
      <c r="K4325" t="s">
        <v>131</v>
      </c>
      <c r="L4325" t="s">
        <v>12178</v>
      </c>
      <c r="M4325" t="s">
        <v>12475</v>
      </c>
      <c r="N4325">
        <v>3.0009999999999999</v>
      </c>
      <c r="O4325">
        <v>0</v>
      </c>
      <c r="P4325">
        <v>64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192.07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3014924</v>
      </c>
      <c r="B4326">
        <v>1</v>
      </c>
      <c r="C4326" t="s">
        <v>75</v>
      </c>
      <c r="D4326" t="s">
        <v>97</v>
      </c>
      <c r="E4326" t="s">
        <v>169</v>
      </c>
      <c r="F4326" t="s">
        <v>12476</v>
      </c>
      <c r="G4326" t="s">
        <v>171</v>
      </c>
      <c r="H4326" t="s">
        <v>61</v>
      </c>
      <c r="I4326" t="s">
        <v>129</v>
      </c>
      <c r="J4326" t="s">
        <v>130</v>
      </c>
      <c r="K4326" t="s">
        <v>131</v>
      </c>
      <c r="L4326" t="s">
        <v>12477</v>
      </c>
      <c r="M4326" t="s">
        <v>12478</v>
      </c>
      <c r="N4326">
        <v>5.0199999999999996</v>
      </c>
      <c r="O4326">
        <v>0</v>
      </c>
      <c r="P4326">
        <v>237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1189.79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3018646</v>
      </c>
      <c r="B4327">
        <v>1</v>
      </c>
      <c r="C4327" t="s">
        <v>75</v>
      </c>
      <c r="D4327" t="s">
        <v>82</v>
      </c>
      <c r="E4327" t="s">
        <v>169</v>
      </c>
      <c r="F4327" t="s">
        <v>12479</v>
      </c>
      <c r="G4327" t="s">
        <v>192</v>
      </c>
      <c r="H4327" t="s">
        <v>61</v>
      </c>
      <c r="I4327" t="s">
        <v>129</v>
      </c>
      <c r="J4327" t="s">
        <v>130</v>
      </c>
      <c r="K4327" t="s">
        <v>137</v>
      </c>
      <c r="L4327" t="s">
        <v>12480</v>
      </c>
      <c r="M4327" t="s">
        <v>12481</v>
      </c>
      <c r="N4327">
        <v>7.9740000000000002</v>
      </c>
      <c r="O4327">
        <v>0</v>
      </c>
      <c r="P4327">
        <v>944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7527.88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3014197</v>
      </c>
      <c r="B4328">
        <v>1</v>
      </c>
      <c r="C4328" t="s">
        <v>75</v>
      </c>
      <c r="D4328" t="s">
        <v>81</v>
      </c>
      <c r="E4328" t="s">
        <v>145</v>
      </c>
      <c r="F4328" t="s">
        <v>12482</v>
      </c>
      <c r="G4328" t="s">
        <v>147</v>
      </c>
      <c r="H4328" t="s">
        <v>61</v>
      </c>
      <c r="I4328" t="s">
        <v>129</v>
      </c>
      <c r="J4328" t="s">
        <v>130</v>
      </c>
      <c r="K4328" t="s">
        <v>131</v>
      </c>
      <c r="L4328" t="s">
        <v>12483</v>
      </c>
      <c r="M4328" t="s">
        <v>12484</v>
      </c>
      <c r="N4328">
        <v>0.79800000000000004</v>
      </c>
      <c r="O4328">
        <v>0</v>
      </c>
      <c r="P4328">
        <v>4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3.19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3014736</v>
      </c>
      <c r="B4329">
        <v>1</v>
      </c>
      <c r="C4329" t="s">
        <v>106</v>
      </c>
      <c r="D4329" t="s">
        <v>120</v>
      </c>
      <c r="E4329" t="s">
        <v>153</v>
      </c>
      <c r="F4329" t="s">
        <v>4560</v>
      </c>
      <c r="G4329" t="s">
        <v>192</v>
      </c>
      <c r="H4329" t="s">
        <v>58</v>
      </c>
      <c r="I4329" t="s">
        <v>129</v>
      </c>
      <c r="J4329" t="s">
        <v>130</v>
      </c>
      <c r="K4329" t="s">
        <v>137</v>
      </c>
      <c r="L4329" t="s">
        <v>12485</v>
      </c>
      <c r="M4329" t="s">
        <v>12486</v>
      </c>
      <c r="N4329">
        <v>7.923</v>
      </c>
      <c r="O4329">
        <v>34</v>
      </c>
      <c r="P4329">
        <v>230</v>
      </c>
      <c r="Q4329">
        <v>0</v>
      </c>
      <c r="R4329">
        <v>0</v>
      </c>
      <c r="S4329">
        <v>0</v>
      </c>
      <c r="T4329">
        <v>0</v>
      </c>
      <c r="U4329">
        <v>269.39</v>
      </c>
      <c r="V4329">
        <v>1822.37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3017478</v>
      </c>
      <c r="B4330">
        <v>1</v>
      </c>
      <c r="C4330" t="s">
        <v>75</v>
      </c>
      <c r="D4330" t="s">
        <v>92</v>
      </c>
      <c r="E4330" t="s">
        <v>153</v>
      </c>
      <c r="F4330" t="s">
        <v>12487</v>
      </c>
      <c r="G4330" t="s">
        <v>128</v>
      </c>
      <c r="H4330" t="s">
        <v>58</v>
      </c>
      <c r="I4330" t="s">
        <v>129</v>
      </c>
      <c r="J4330" t="s">
        <v>130</v>
      </c>
      <c r="K4330" t="s">
        <v>131</v>
      </c>
      <c r="L4330" t="s">
        <v>12488</v>
      </c>
      <c r="M4330" t="s">
        <v>12489</v>
      </c>
      <c r="N4330">
        <v>1.0980000000000001</v>
      </c>
      <c r="O4330">
        <v>6</v>
      </c>
      <c r="P4330">
        <v>1005</v>
      </c>
      <c r="Q4330">
        <v>0</v>
      </c>
      <c r="R4330">
        <v>0</v>
      </c>
      <c r="S4330">
        <v>0</v>
      </c>
      <c r="T4330">
        <v>0</v>
      </c>
      <c r="U4330">
        <v>6.59</v>
      </c>
      <c r="V4330">
        <v>1103.83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3020668</v>
      </c>
      <c r="B4331">
        <v>1</v>
      </c>
      <c r="C4331" t="s">
        <v>75</v>
      </c>
      <c r="D4331" t="s">
        <v>90</v>
      </c>
      <c r="E4331" t="s">
        <v>153</v>
      </c>
      <c r="F4331" t="s">
        <v>12490</v>
      </c>
      <c r="G4331" t="s">
        <v>452</v>
      </c>
      <c r="H4331" t="s">
        <v>58</v>
      </c>
      <c r="I4331" t="s">
        <v>129</v>
      </c>
      <c r="J4331" t="s">
        <v>130</v>
      </c>
      <c r="K4331" t="s">
        <v>131</v>
      </c>
      <c r="L4331" t="s">
        <v>12491</v>
      </c>
      <c r="M4331" t="s">
        <v>12492</v>
      </c>
      <c r="N4331">
        <v>0.75900000000000001</v>
      </c>
      <c r="O4331">
        <v>10</v>
      </c>
      <c r="P4331">
        <v>1096</v>
      </c>
      <c r="Q4331">
        <v>0</v>
      </c>
      <c r="R4331">
        <v>0</v>
      </c>
      <c r="S4331">
        <v>0</v>
      </c>
      <c r="T4331">
        <v>0</v>
      </c>
      <c r="U4331">
        <v>7.59</v>
      </c>
      <c r="V4331">
        <v>832.05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3016303</v>
      </c>
      <c r="B4332">
        <v>1</v>
      </c>
      <c r="C4332" t="s">
        <v>75</v>
      </c>
      <c r="D4332" t="s">
        <v>92</v>
      </c>
      <c r="E4332" t="s">
        <v>221</v>
      </c>
      <c r="F4332" t="s">
        <v>12493</v>
      </c>
      <c r="G4332" t="s">
        <v>192</v>
      </c>
      <c r="H4332" t="s">
        <v>58</v>
      </c>
      <c r="I4332" t="s">
        <v>129</v>
      </c>
      <c r="J4332" t="s">
        <v>130</v>
      </c>
      <c r="K4332" t="s">
        <v>137</v>
      </c>
      <c r="L4332" t="s">
        <v>12494</v>
      </c>
      <c r="M4332" t="s">
        <v>12495</v>
      </c>
      <c r="N4332">
        <v>0.51400000000000001</v>
      </c>
      <c r="O4332">
        <v>0</v>
      </c>
      <c r="P4332">
        <v>703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361.26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3018205</v>
      </c>
      <c r="B4333">
        <v>1</v>
      </c>
      <c r="C4333" t="s">
        <v>106</v>
      </c>
      <c r="D4333" t="s">
        <v>120</v>
      </c>
      <c r="E4333" t="s">
        <v>153</v>
      </c>
      <c r="F4333" t="s">
        <v>12496</v>
      </c>
      <c r="G4333" t="s">
        <v>1430</v>
      </c>
      <c r="H4333" t="s">
        <v>58</v>
      </c>
      <c r="I4333" t="s">
        <v>129</v>
      </c>
      <c r="J4333" t="s">
        <v>130</v>
      </c>
      <c r="K4333" t="s">
        <v>131</v>
      </c>
      <c r="L4333" t="s">
        <v>12497</v>
      </c>
      <c r="M4333" t="s">
        <v>12498</v>
      </c>
      <c r="N4333">
        <v>1.222</v>
      </c>
      <c r="O4333">
        <v>0</v>
      </c>
      <c r="P4333">
        <v>781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954.12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3012939</v>
      </c>
      <c r="B4334">
        <v>1</v>
      </c>
      <c r="C4334" t="s">
        <v>75</v>
      </c>
      <c r="D4334" t="s">
        <v>81</v>
      </c>
      <c r="E4334" t="s">
        <v>140</v>
      </c>
      <c r="F4334" t="s">
        <v>11407</v>
      </c>
      <c r="G4334" t="s">
        <v>192</v>
      </c>
      <c r="H4334" t="s">
        <v>61</v>
      </c>
      <c r="I4334" t="s">
        <v>129</v>
      </c>
      <c r="J4334" t="s">
        <v>130</v>
      </c>
      <c r="K4334" t="s">
        <v>137</v>
      </c>
      <c r="L4334" t="s">
        <v>12499</v>
      </c>
      <c r="M4334" t="s">
        <v>12500</v>
      </c>
      <c r="N4334">
        <v>6.9909999999999997</v>
      </c>
      <c r="O4334">
        <v>0</v>
      </c>
      <c r="P4334">
        <v>23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160.79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3016650</v>
      </c>
      <c r="B4335">
        <v>1</v>
      </c>
      <c r="C4335" t="s">
        <v>75</v>
      </c>
      <c r="D4335" t="s">
        <v>78</v>
      </c>
      <c r="E4335" t="s">
        <v>145</v>
      </c>
      <c r="F4335" t="s">
        <v>12501</v>
      </c>
      <c r="G4335" t="s">
        <v>147</v>
      </c>
      <c r="H4335" t="s">
        <v>61</v>
      </c>
      <c r="I4335" t="s">
        <v>129</v>
      </c>
      <c r="J4335" t="s">
        <v>130</v>
      </c>
      <c r="K4335" t="s">
        <v>131</v>
      </c>
      <c r="L4335" t="s">
        <v>12502</v>
      </c>
      <c r="M4335" t="s">
        <v>12503</v>
      </c>
      <c r="N4335">
        <v>5.2590000000000003</v>
      </c>
      <c r="O4335">
        <v>0</v>
      </c>
      <c r="P4335">
        <v>8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42.07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3016382</v>
      </c>
      <c r="B4336">
        <v>1</v>
      </c>
      <c r="C4336" t="s">
        <v>75</v>
      </c>
      <c r="D4336" t="s">
        <v>84</v>
      </c>
      <c r="E4336" t="s">
        <v>145</v>
      </c>
      <c r="F4336" t="s">
        <v>12504</v>
      </c>
      <c r="G4336" t="s">
        <v>206</v>
      </c>
      <c r="H4336" t="s">
        <v>61</v>
      </c>
      <c r="I4336" t="s">
        <v>129</v>
      </c>
      <c r="J4336" t="s">
        <v>130</v>
      </c>
      <c r="K4336" t="s">
        <v>131</v>
      </c>
      <c r="L4336" t="s">
        <v>12505</v>
      </c>
      <c r="M4336" t="s">
        <v>12506</v>
      </c>
      <c r="N4336">
        <v>1.5740000000000001</v>
      </c>
      <c r="O4336">
        <v>0</v>
      </c>
      <c r="P4336">
        <v>17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26.75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3014799</v>
      </c>
      <c r="B4337">
        <v>1</v>
      </c>
      <c r="C4337" t="s">
        <v>75</v>
      </c>
      <c r="D4337" t="s">
        <v>79</v>
      </c>
      <c r="E4337" t="s">
        <v>169</v>
      </c>
      <c r="F4337" t="s">
        <v>12507</v>
      </c>
      <c r="G4337" t="s">
        <v>161</v>
      </c>
      <c r="H4337" t="s">
        <v>61</v>
      </c>
      <c r="I4337" t="s">
        <v>129</v>
      </c>
      <c r="J4337" t="s">
        <v>130</v>
      </c>
      <c r="K4337" t="s">
        <v>131</v>
      </c>
      <c r="L4337" t="s">
        <v>12508</v>
      </c>
      <c r="M4337" t="s">
        <v>12509</v>
      </c>
      <c r="N4337">
        <v>2.3559999999999999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212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499.38</v>
      </c>
    </row>
    <row r="4338" spans="1:26" x14ac:dyDescent="0.3">
      <c r="A4338">
        <v>3014821</v>
      </c>
      <c r="B4338">
        <v>2</v>
      </c>
      <c r="C4338" t="s">
        <v>75</v>
      </c>
      <c r="D4338" t="s">
        <v>89</v>
      </c>
      <c r="E4338" t="s">
        <v>169</v>
      </c>
      <c r="F4338" t="s">
        <v>9419</v>
      </c>
      <c r="G4338" t="s">
        <v>171</v>
      </c>
      <c r="H4338" t="s">
        <v>61</v>
      </c>
      <c r="I4338" t="s">
        <v>129</v>
      </c>
      <c r="J4338" t="s">
        <v>130</v>
      </c>
      <c r="K4338" t="s">
        <v>131</v>
      </c>
      <c r="L4338" t="s">
        <v>12510</v>
      </c>
      <c r="M4338" t="s">
        <v>12511</v>
      </c>
      <c r="N4338">
        <v>0.67300000000000004</v>
      </c>
      <c r="O4338">
        <v>0</v>
      </c>
      <c r="P4338">
        <v>761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512.41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3017451</v>
      </c>
      <c r="B4339">
        <v>1</v>
      </c>
      <c r="C4339" t="s">
        <v>106</v>
      </c>
      <c r="D4339" t="s">
        <v>120</v>
      </c>
      <c r="E4339" t="s">
        <v>126</v>
      </c>
      <c r="F4339" t="s">
        <v>12512</v>
      </c>
      <c r="G4339" t="s">
        <v>128</v>
      </c>
      <c r="H4339" t="s">
        <v>58</v>
      </c>
      <c r="I4339" t="s">
        <v>129</v>
      </c>
      <c r="J4339" t="s">
        <v>130</v>
      </c>
      <c r="K4339" t="s">
        <v>131</v>
      </c>
      <c r="L4339" t="s">
        <v>12513</v>
      </c>
      <c r="M4339" t="s">
        <v>12514</v>
      </c>
      <c r="N4339">
        <v>0.39300000000000002</v>
      </c>
      <c r="O4339">
        <v>33</v>
      </c>
      <c r="P4339">
        <v>7</v>
      </c>
      <c r="Q4339">
        <v>0</v>
      </c>
      <c r="R4339">
        <v>0</v>
      </c>
      <c r="S4339">
        <v>0</v>
      </c>
      <c r="T4339">
        <v>0</v>
      </c>
      <c r="U4339">
        <v>12.96</v>
      </c>
      <c r="V4339">
        <v>2.75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3015857</v>
      </c>
      <c r="B4340">
        <v>1</v>
      </c>
      <c r="C4340" t="s">
        <v>75</v>
      </c>
      <c r="D4340" t="s">
        <v>83</v>
      </c>
      <c r="E4340" t="s">
        <v>140</v>
      </c>
      <c r="F4340" t="s">
        <v>12515</v>
      </c>
      <c r="G4340" t="s">
        <v>142</v>
      </c>
      <c r="H4340" t="s">
        <v>61</v>
      </c>
      <c r="I4340" t="s">
        <v>129</v>
      </c>
      <c r="J4340" t="s">
        <v>130</v>
      </c>
      <c r="K4340" t="s">
        <v>131</v>
      </c>
      <c r="L4340" t="s">
        <v>12516</v>
      </c>
      <c r="M4340" t="s">
        <v>12517</v>
      </c>
      <c r="N4340">
        <v>8.968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22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197.29</v>
      </c>
    </row>
    <row r="4341" spans="1:26" x14ac:dyDescent="0.3">
      <c r="A4341">
        <v>3018305</v>
      </c>
      <c r="B4341">
        <v>1</v>
      </c>
      <c r="C4341" t="s">
        <v>75</v>
      </c>
      <c r="D4341" t="s">
        <v>83</v>
      </c>
      <c r="E4341" t="s">
        <v>164</v>
      </c>
      <c r="F4341" t="s">
        <v>12518</v>
      </c>
      <c r="G4341" t="s">
        <v>185</v>
      </c>
      <c r="H4341" t="s">
        <v>61</v>
      </c>
      <c r="I4341" t="s">
        <v>129</v>
      </c>
      <c r="J4341" t="s">
        <v>130</v>
      </c>
      <c r="K4341" t="s">
        <v>131</v>
      </c>
      <c r="L4341" t="s">
        <v>12519</v>
      </c>
      <c r="M4341" t="s">
        <v>12520</v>
      </c>
      <c r="N4341">
        <v>4.5949999999999998</v>
      </c>
      <c r="O4341">
        <v>0</v>
      </c>
      <c r="P4341">
        <v>0</v>
      </c>
      <c r="Q4341">
        <v>0</v>
      </c>
      <c r="R4341">
        <v>11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50.55</v>
      </c>
      <c r="Y4341">
        <v>0</v>
      </c>
      <c r="Z4341">
        <v>0</v>
      </c>
    </row>
    <row r="4342" spans="1:26" x14ac:dyDescent="0.3">
      <c r="A4342">
        <v>3015392</v>
      </c>
      <c r="B4342">
        <v>1</v>
      </c>
      <c r="C4342" t="s">
        <v>75</v>
      </c>
      <c r="D4342" t="s">
        <v>83</v>
      </c>
      <c r="E4342" t="s">
        <v>221</v>
      </c>
      <c r="F4342" t="s">
        <v>12521</v>
      </c>
      <c r="G4342" t="s">
        <v>136</v>
      </c>
      <c r="H4342" t="s">
        <v>58</v>
      </c>
      <c r="I4342" t="s">
        <v>129</v>
      </c>
      <c r="J4342" t="s">
        <v>130</v>
      </c>
      <c r="K4342" t="s">
        <v>137</v>
      </c>
      <c r="L4342" t="s">
        <v>12522</v>
      </c>
      <c r="M4342" t="s">
        <v>12523</v>
      </c>
      <c r="N4342">
        <v>9.7370000000000001</v>
      </c>
      <c r="O4342">
        <v>0</v>
      </c>
      <c r="P4342">
        <v>0</v>
      </c>
      <c r="Q4342">
        <v>26</v>
      </c>
      <c r="R4342">
        <v>1262</v>
      </c>
      <c r="S4342">
        <v>0</v>
      </c>
      <c r="T4342">
        <v>0</v>
      </c>
      <c r="U4342">
        <v>0</v>
      </c>
      <c r="V4342">
        <v>0</v>
      </c>
      <c r="W4342">
        <v>253.16</v>
      </c>
      <c r="X4342">
        <v>12288.02</v>
      </c>
      <c r="Y4342">
        <v>0</v>
      </c>
      <c r="Z4342">
        <v>0</v>
      </c>
    </row>
    <row r="4343" spans="1:26" x14ac:dyDescent="0.3">
      <c r="A4343">
        <v>3016813</v>
      </c>
      <c r="B4343">
        <v>1</v>
      </c>
      <c r="C4343" t="s">
        <v>75</v>
      </c>
      <c r="D4343" t="s">
        <v>77</v>
      </c>
      <c r="E4343" t="s">
        <v>145</v>
      </c>
      <c r="F4343" t="s">
        <v>12524</v>
      </c>
      <c r="G4343" t="s">
        <v>147</v>
      </c>
      <c r="H4343" t="s">
        <v>61</v>
      </c>
      <c r="I4343" t="s">
        <v>129</v>
      </c>
      <c r="J4343" t="s">
        <v>130</v>
      </c>
      <c r="K4343" t="s">
        <v>131</v>
      </c>
      <c r="L4343" t="s">
        <v>12525</v>
      </c>
      <c r="M4343" t="s">
        <v>12526</v>
      </c>
      <c r="N4343">
        <v>1.2470000000000001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1.25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3012638</v>
      </c>
      <c r="B4344">
        <v>1</v>
      </c>
      <c r="C4344" t="s">
        <v>106</v>
      </c>
      <c r="D4344" t="s">
        <v>111</v>
      </c>
      <c r="E4344" t="s">
        <v>221</v>
      </c>
      <c r="F4344" t="s">
        <v>12527</v>
      </c>
      <c r="G4344" t="s">
        <v>374</v>
      </c>
      <c r="H4344" t="s">
        <v>58</v>
      </c>
      <c r="I4344" t="s">
        <v>129</v>
      </c>
      <c r="J4344" t="s">
        <v>130</v>
      </c>
      <c r="K4344" t="s">
        <v>137</v>
      </c>
      <c r="L4344" t="s">
        <v>12528</v>
      </c>
      <c r="M4344" t="s">
        <v>12529</v>
      </c>
      <c r="N4344">
        <v>0.621</v>
      </c>
      <c r="O4344">
        <v>0</v>
      </c>
      <c r="P4344">
        <v>0</v>
      </c>
      <c r="Q4344">
        <v>43</v>
      </c>
      <c r="R4344">
        <v>10179</v>
      </c>
      <c r="S4344">
        <v>60</v>
      </c>
      <c r="T4344">
        <v>8056</v>
      </c>
      <c r="U4344">
        <v>0</v>
      </c>
      <c r="V4344">
        <v>0</v>
      </c>
      <c r="W4344">
        <v>26.71</v>
      </c>
      <c r="X4344">
        <v>6322.29</v>
      </c>
      <c r="Y4344">
        <v>37.270000000000003</v>
      </c>
      <c r="Z4344">
        <v>5003.67</v>
      </c>
    </row>
    <row r="4345" spans="1:26" x14ac:dyDescent="0.3">
      <c r="A4345">
        <v>3017880</v>
      </c>
      <c r="B4345">
        <v>1</v>
      </c>
      <c r="C4345" t="s">
        <v>75</v>
      </c>
      <c r="D4345" t="s">
        <v>104</v>
      </c>
      <c r="E4345" t="s">
        <v>145</v>
      </c>
      <c r="F4345" t="s">
        <v>12530</v>
      </c>
      <c r="G4345" t="s">
        <v>206</v>
      </c>
      <c r="H4345" t="s">
        <v>61</v>
      </c>
      <c r="I4345" t="s">
        <v>129</v>
      </c>
      <c r="J4345" t="s">
        <v>130</v>
      </c>
      <c r="K4345" t="s">
        <v>131</v>
      </c>
      <c r="L4345" t="s">
        <v>12531</v>
      </c>
      <c r="M4345" t="s">
        <v>12532</v>
      </c>
      <c r="N4345">
        <v>5.1879999999999997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5.19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3016666</v>
      </c>
      <c r="B4346">
        <v>1</v>
      </c>
      <c r="C4346" t="s">
        <v>75</v>
      </c>
      <c r="D4346" t="s">
        <v>90</v>
      </c>
      <c r="E4346" t="s">
        <v>221</v>
      </c>
      <c r="F4346" t="s">
        <v>12533</v>
      </c>
      <c r="G4346" t="s">
        <v>374</v>
      </c>
      <c r="H4346" t="s">
        <v>58</v>
      </c>
      <c r="I4346" t="s">
        <v>129</v>
      </c>
      <c r="J4346" t="s">
        <v>130</v>
      </c>
      <c r="K4346" t="s">
        <v>137</v>
      </c>
      <c r="L4346" t="s">
        <v>12534</v>
      </c>
      <c r="M4346" t="s">
        <v>12535</v>
      </c>
      <c r="N4346">
        <v>0.11600000000000001</v>
      </c>
      <c r="O4346">
        <v>0</v>
      </c>
      <c r="P4346">
        <v>0</v>
      </c>
      <c r="Q4346">
        <v>21</v>
      </c>
      <c r="R4346">
        <v>5373</v>
      </c>
      <c r="S4346">
        <v>38</v>
      </c>
      <c r="T4346">
        <v>1572</v>
      </c>
      <c r="U4346">
        <v>0</v>
      </c>
      <c r="V4346">
        <v>0</v>
      </c>
      <c r="W4346">
        <v>2.4300000000000002</v>
      </c>
      <c r="X4346">
        <v>620.88</v>
      </c>
      <c r="Y4346">
        <v>4.3899999999999997</v>
      </c>
      <c r="Z4346">
        <v>181.65</v>
      </c>
    </row>
    <row r="4347" spans="1:26" x14ac:dyDescent="0.3">
      <c r="A4347">
        <v>3014909</v>
      </c>
      <c r="B4347">
        <v>1</v>
      </c>
      <c r="C4347" t="s">
        <v>75</v>
      </c>
      <c r="D4347" t="s">
        <v>97</v>
      </c>
      <c r="E4347" t="s">
        <v>140</v>
      </c>
      <c r="F4347" t="s">
        <v>12536</v>
      </c>
      <c r="G4347" t="s">
        <v>142</v>
      </c>
      <c r="H4347" t="s">
        <v>61</v>
      </c>
      <c r="I4347" t="s">
        <v>129</v>
      </c>
      <c r="J4347" t="s">
        <v>130</v>
      </c>
      <c r="K4347" t="s">
        <v>131</v>
      </c>
      <c r="L4347" t="s">
        <v>12537</v>
      </c>
      <c r="M4347" t="s">
        <v>12538</v>
      </c>
      <c r="N4347">
        <v>5.758</v>
      </c>
      <c r="O4347">
        <v>0</v>
      </c>
      <c r="P4347">
        <v>105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604.63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3014734</v>
      </c>
      <c r="B4348">
        <v>1</v>
      </c>
      <c r="C4348" t="s">
        <v>106</v>
      </c>
      <c r="D4348" t="s">
        <v>116</v>
      </c>
      <c r="E4348" t="s">
        <v>164</v>
      </c>
      <c r="F4348" t="s">
        <v>12377</v>
      </c>
      <c r="G4348" t="s">
        <v>185</v>
      </c>
      <c r="H4348" t="s">
        <v>61</v>
      </c>
      <c r="I4348" t="s">
        <v>129</v>
      </c>
      <c r="J4348" t="s">
        <v>130</v>
      </c>
      <c r="K4348" t="s">
        <v>131</v>
      </c>
      <c r="L4348" t="s">
        <v>12539</v>
      </c>
      <c r="M4348" t="s">
        <v>12540</v>
      </c>
      <c r="N4348">
        <v>3.58</v>
      </c>
      <c r="O4348">
        <v>0</v>
      </c>
      <c r="P4348">
        <v>0</v>
      </c>
      <c r="Q4348">
        <v>0</v>
      </c>
      <c r="R4348">
        <v>10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35.799999999999997</v>
      </c>
      <c r="Y4348">
        <v>0</v>
      </c>
      <c r="Z4348">
        <v>0</v>
      </c>
    </row>
    <row r="4349" spans="1:26" x14ac:dyDescent="0.3">
      <c r="A4349">
        <v>3016678</v>
      </c>
      <c r="B4349">
        <v>1</v>
      </c>
      <c r="C4349" t="s">
        <v>75</v>
      </c>
      <c r="D4349" t="s">
        <v>81</v>
      </c>
      <c r="E4349" t="s">
        <v>134</v>
      </c>
      <c r="F4349" t="s">
        <v>12541</v>
      </c>
      <c r="G4349" t="s">
        <v>136</v>
      </c>
      <c r="H4349" t="s">
        <v>58</v>
      </c>
      <c r="I4349" t="s">
        <v>129</v>
      </c>
      <c r="J4349" t="s">
        <v>130</v>
      </c>
      <c r="K4349" t="s">
        <v>137</v>
      </c>
      <c r="L4349" t="s">
        <v>12542</v>
      </c>
      <c r="M4349" t="s">
        <v>12543</v>
      </c>
      <c r="N4349">
        <v>6.5750000000000002</v>
      </c>
      <c r="O4349">
        <v>67</v>
      </c>
      <c r="P4349">
        <v>177</v>
      </c>
      <c r="Q4349">
        <v>0</v>
      </c>
      <c r="R4349">
        <v>0</v>
      </c>
      <c r="S4349">
        <v>0</v>
      </c>
      <c r="T4349">
        <v>0</v>
      </c>
      <c r="U4349">
        <v>440.54</v>
      </c>
      <c r="V4349">
        <v>1163.82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3017621</v>
      </c>
      <c r="B4350">
        <v>1</v>
      </c>
      <c r="C4350" t="s">
        <v>75</v>
      </c>
      <c r="D4350" t="s">
        <v>104</v>
      </c>
      <c r="E4350" t="s">
        <v>145</v>
      </c>
      <c r="F4350" t="s">
        <v>12544</v>
      </c>
      <c r="G4350" t="s">
        <v>206</v>
      </c>
      <c r="H4350" t="s">
        <v>61</v>
      </c>
      <c r="I4350" t="s">
        <v>129</v>
      </c>
      <c r="J4350" t="s">
        <v>130</v>
      </c>
      <c r="K4350" t="s">
        <v>131</v>
      </c>
      <c r="L4350" t="s">
        <v>12545</v>
      </c>
      <c r="M4350" t="s">
        <v>12546</v>
      </c>
      <c r="N4350">
        <v>3.306</v>
      </c>
      <c r="O4350">
        <v>0</v>
      </c>
      <c r="P4350">
        <v>2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6.61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3016873</v>
      </c>
      <c r="B4351">
        <v>1</v>
      </c>
      <c r="C4351" t="s">
        <v>106</v>
      </c>
      <c r="D4351" t="s">
        <v>116</v>
      </c>
      <c r="E4351" t="s">
        <v>169</v>
      </c>
      <c r="F4351" t="s">
        <v>12547</v>
      </c>
      <c r="G4351" t="s">
        <v>136</v>
      </c>
      <c r="H4351" t="s">
        <v>61</v>
      </c>
      <c r="I4351" t="s">
        <v>129</v>
      </c>
      <c r="J4351" t="s">
        <v>130</v>
      </c>
      <c r="K4351" t="s">
        <v>137</v>
      </c>
      <c r="L4351" t="s">
        <v>12548</v>
      </c>
      <c r="M4351" t="s">
        <v>12549</v>
      </c>
      <c r="N4351">
        <v>6.7759999999999998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43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291.36</v>
      </c>
    </row>
    <row r="4352" spans="1:26" x14ac:dyDescent="0.3">
      <c r="A4352">
        <v>3017559</v>
      </c>
      <c r="B4352">
        <v>1</v>
      </c>
      <c r="C4352" t="s">
        <v>106</v>
      </c>
      <c r="D4352" t="s">
        <v>119</v>
      </c>
      <c r="E4352" t="s">
        <v>145</v>
      </c>
      <c r="F4352" t="s">
        <v>12550</v>
      </c>
      <c r="G4352" t="s">
        <v>147</v>
      </c>
      <c r="H4352" t="s">
        <v>61</v>
      </c>
      <c r="I4352" t="s">
        <v>129</v>
      </c>
      <c r="J4352" t="s">
        <v>130</v>
      </c>
      <c r="K4352" t="s">
        <v>131</v>
      </c>
      <c r="L4352" t="s">
        <v>12551</v>
      </c>
      <c r="M4352" t="s">
        <v>12552</v>
      </c>
      <c r="N4352">
        <v>4.2210000000000001</v>
      </c>
      <c r="O4352">
        <v>0</v>
      </c>
      <c r="P4352">
        <v>11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46.44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3019147</v>
      </c>
      <c r="B4353">
        <v>1</v>
      </c>
      <c r="C4353" t="s">
        <v>106</v>
      </c>
      <c r="D4353" t="s">
        <v>111</v>
      </c>
      <c r="E4353" t="s">
        <v>153</v>
      </c>
      <c r="F4353" t="s">
        <v>12553</v>
      </c>
      <c r="G4353" t="s">
        <v>746</v>
      </c>
      <c r="H4353" t="s">
        <v>58</v>
      </c>
      <c r="I4353" t="s">
        <v>129</v>
      </c>
      <c r="J4353" t="s">
        <v>130</v>
      </c>
      <c r="K4353" t="s">
        <v>131</v>
      </c>
      <c r="L4353" t="s">
        <v>12554</v>
      </c>
      <c r="M4353" t="s">
        <v>12555</v>
      </c>
      <c r="N4353">
        <v>1.8680000000000001</v>
      </c>
      <c r="O4353">
        <v>0</v>
      </c>
      <c r="P4353">
        <v>0</v>
      </c>
      <c r="Q4353">
        <v>0</v>
      </c>
      <c r="R4353">
        <v>0</v>
      </c>
      <c r="S4353">
        <v>1</v>
      </c>
      <c r="T4353">
        <v>84</v>
      </c>
      <c r="U4353">
        <v>0</v>
      </c>
      <c r="V4353">
        <v>0</v>
      </c>
      <c r="W4353">
        <v>0</v>
      </c>
      <c r="X4353">
        <v>0</v>
      </c>
      <c r="Y4353">
        <v>1.87</v>
      </c>
      <c r="Z4353">
        <v>156.88999999999999</v>
      </c>
    </row>
    <row r="4354" spans="1:26" x14ac:dyDescent="0.3">
      <c r="A4354">
        <v>3016686</v>
      </c>
      <c r="B4354">
        <v>1</v>
      </c>
      <c r="C4354" t="s">
        <v>106</v>
      </c>
      <c r="D4354" t="s">
        <v>105</v>
      </c>
      <c r="E4354" t="s">
        <v>126</v>
      </c>
      <c r="F4354" t="s">
        <v>12556</v>
      </c>
      <c r="G4354" t="s">
        <v>181</v>
      </c>
      <c r="H4354" t="s">
        <v>58</v>
      </c>
      <c r="I4354" t="s">
        <v>129</v>
      </c>
      <c r="J4354" t="s">
        <v>130</v>
      </c>
      <c r="K4354" t="s">
        <v>137</v>
      </c>
      <c r="L4354" t="s">
        <v>12557</v>
      </c>
      <c r="M4354" t="s">
        <v>12558</v>
      </c>
      <c r="N4354">
        <v>4.5979999999999999</v>
      </c>
      <c r="O4354">
        <v>0</v>
      </c>
      <c r="P4354">
        <v>0</v>
      </c>
      <c r="Q4354">
        <v>46</v>
      </c>
      <c r="R4354">
        <v>0</v>
      </c>
      <c r="S4354">
        <v>259</v>
      </c>
      <c r="T4354">
        <v>557</v>
      </c>
      <c r="U4354">
        <v>0</v>
      </c>
      <c r="V4354">
        <v>0</v>
      </c>
      <c r="W4354">
        <v>211.5</v>
      </c>
      <c r="X4354">
        <v>0</v>
      </c>
      <c r="Y4354">
        <v>1190.82</v>
      </c>
      <c r="Z4354">
        <v>2560.96</v>
      </c>
    </row>
    <row r="4355" spans="1:26" x14ac:dyDescent="0.3">
      <c r="A4355">
        <v>3017701</v>
      </c>
      <c r="B4355">
        <v>1</v>
      </c>
      <c r="C4355" t="s">
        <v>106</v>
      </c>
      <c r="D4355" t="s">
        <v>122</v>
      </c>
      <c r="E4355" t="s">
        <v>145</v>
      </c>
      <c r="F4355" t="s">
        <v>12559</v>
      </c>
      <c r="G4355" t="s">
        <v>206</v>
      </c>
      <c r="H4355" t="s">
        <v>61</v>
      </c>
      <c r="I4355" t="s">
        <v>129</v>
      </c>
      <c r="J4355" t="s">
        <v>130</v>
      </c>
      <c r="K4355" t="s">
        <v>131</v>
      </c>
      <c r="L4355" t="s">
        <v>12560</v>
      </c>
      <c r="M4355" t="s">
        <v>12561</v>
      </c>
      <c r="N4355">
        <v>1.9590000000000001</v>
      </c>
      <c r="O4355">
        <v>0</v>
      </c>
      <c r="P4355">
        <v>11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21.55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3016185</v>
      </c>
      <c r="B4356">
        <v>1</v>
      </c>
      <c r="C4356" t="s">
        <v>75</v>
      </c>
      <c r="D4356" t="s">
        <v>99</v>
      </c>
      <c r="E4356" t="s">
        <v>169</v>
      </c>
      <c r="F4356" t="s">
        <v>12562</v>
      </c>
      <c r="G4356" t="s">
        <v>171</v>
      </c>
      <c r="H4356" t="s">
        <v>61</v>
      </c>
      <c r="I4356" t="s">
        <v>129</v>
      </c>
      <c r="J4356" t="s">
        <v>130</v>
      </c>
      <c r="K4356" t="s">
        <v>131</v>
      </c>
      <c r="L4356" t="s">
        <v>12563</v>
      </c>
      <c r="M4356" t="s">
        <v>12564</v>
      </c>
      <c r="N4356">
        <v>2.2349999999999999</v>
      </c>
      <c r="O4356">
        <v>0</v>
      </c>
      <c r="P4356">
        <v>27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60.36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3017610</v>
      </c>
      <c r="B4357">
        <v>1</v>
      </c>
      <c r="C4357" t="s">
        <v>106</v>
      </c>
      <c r="D4357" t="s">
        <v>119</v>
      </c>
      <c r="E4357" t="s">
        <v>169</v>
      </c>
      <c r="F4357" t="s">
        <v>12565</v>
      </c>
      <c r="G4357" t="s">
        <v>161</v>
      </c>
      <c r="H4357" t="s">
        <v>61</v>
      </c>
      <c r="I4357" t="s">
        <v>129</v>
      </c>
      <c r="J4357" t="s">
        <v>130</v>
      </c>
      <c r="K4357" t="s">
        <v>131</v>
      </c>
      <c r="L4357" t="s">
        <v>12566</v>
      </c>
      <c r="M4357" t="s">
        <v>12567</v>
      </c>
      <c r="N4357">
        <v>1.7989999999999999</v>
      </c>
      <c r="O4357">
        <v>0</v>
      </c>
      <c r="P4357">
        <v>537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966.3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3017062</v>
      </c>
      <c r="B4358">
        <v>1</v>
      </c>
      <c r="C4358" t="s">
        <v>106</v>
      </c>
      <c r="D4358" t="s">
        <v>112</v>
      </c>
      <c r="E4358" t="s">
        <v>169</v>
      </c>
      <c r="F4358" t="s">
        <v>12568</v>
      </c>
      <c r="G4358" t="s">
        <v>171</v>
      </c>
      <c r="H4358" t="s">
        <v>61</v>
      </c>
      <c r="I4358" t="s">
        <v>129</v>
      </c>
      <c r="J4358" t="s">
        <v>130</v>
      </c>
      <c r="K4358" t="s">
        <v>131</v>
      </c>
      <c r="L4358" t="s">
        <v>12569</v>
      </c>
      <c r="M4358" t="s">
        <v>12570</v>
      </c>
      <c r="N4358">
        <v>3.859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33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127.35</v>
      </c>
    </row>
    <row r="4359" spans="1:26" x14ac:dyDescent="0.3">
      <c r="A4359">
        <v>3017972</v>
      </c>
      <c r="B4359">
        <v>1</v>
      </c>
      <c r="C4359" t="s">
        <v>75</v>
      </c>
      <c r="D4359" t="s">
        <v>103</v>
      </c>
      <c r="E4359" t="s">
        <v>221</v>
      </c>
      <c r="F4359" t="s">
        <v>12571</v>
      </c>
      <c r="G4359" t="s">
        <v>128</v>
      </c>
      <c r="H4359" t="s">
        <v>58</v>
      </c>
      <c r="I4359" t="s">
        <v>129</v>
      </c>
      <c r="J4359" t="s">
        <v>130</v>
      </c>
      <c r="K4359" t="s">
        <v>131</v>
      </c>
      <c r="L4359" t="s">
        <v>12572</v>
      </c>
      <c r="M4359" t="s">
        <v>12573</v>
      </c>
      <c r="N4359">
        <v>1.7</v>
      </c>
      <c r="O4359">
        <v>7</v>
      </c>
      <c r="P4359">
        <v>3546</v>
      </c>
      <c r="Q4359">
        <v>0</v>
      </c>
      <c r="R4359">
        <v>0</v>
      </c>
      <c r="S4359">
        <v>0</v>
      </c>
      <c r="T4359">
        <v>0</v>
      </c>
      <c r="U4359">
        <v>11.9</v>
      </c>
      <c r="V4359">
        <v>6029.2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3019790</v>
      </c>
      <c r="B4360">
        <v>1</v>
      </c>
      <c r="C4360" t="s">
        <v>75</v>
      </c>
      <c r="D4360" t="s">
        <v>95</v>
      </c>
      <c r="E4360" t="s">
        <v>164</v>
      </c>
      <c r="F4360" t="s">
        <v>12574</v>
      </c>
      <c r="G4360" t="s">
        <v>452</v>
      </c>
      <c r="H4360" t="s">
        <v>61</v>
      </c>
      <c r="I4360" t="s">
        <v>129</v>
      </c>
      <c r="J4360" t="s">
        <v>130</v>
      </c>
      <c r="K4360" t="s">
        <v>131</v>
      </c>
      <c r="L4360" t="s">
        <v>12575</v>
      </c>
      <c r="M4360" t="s">
        <v>12576</v>
      </c>
      <c r="N4360">
        <v>3.0270000000000001</v>
      </c>
      <c r="O4360">
        <v>0</v>
      </c>
      <c r="P4360">
        <v>76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230.02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3017889</v>
      </c>
      <c r="B4361">
        <v>1</v>
      </c>
      <c r="C4361" t="s">
        <v>75</v>
      </c>
      <c r="D4361" t="s">
        <v>97</v>
      </c>
      <c r="E4361" t="s">
        <v>221</v>
      </c>
      <c r="F4361" t="s">
        <v>12577</v>
      </c>
      <c r="G4361" t="s">
        <v>128</v>
      </c>
      <c r="H4361" t="s">
        <v>58</v>
      </c>
      <c r="I4361" t="s">
        <v>129</v>
      </c>
      <c r="J4361" t="s">
        <v>130</v>
      </c>
      <c r="K4361" t="s">
        <v>131</v>
      </c>
      <c r="L4361" t="s">
        <v>12578</v>
      </c>
      <c r="M4361" t="s">
        <v>12579</v>
      </c>
      <c r="N4361">
        <v>0.78600000000000003</v>
      </c>
      <c r="O4361">
        <v>1</v>
      </c>
      <c r="P4361">
        <v>35</v>
      </c>
      <c r="Q4361">
        <v>0</v>
      </c>
      <c r="R4361">
        <v>0</v>
      </c>
      <c r="S4361">
        <v>0</v>
      </c>
      <c r="T4361">
        <v>0</v>
      </c>
      <c r="U4361">
        <v>0.79</v>
      </c>
      <c r="V4361">
        <v>27.5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3014967</v>
      </c>
      <c r="B4362">
        <v>1</v>
      </c>
      <c r="C4362" t="s">
        <v>75</v>
      </c>
      <c r="D4362" t="s">
        <v>80</v>
      </c>
      <c r="E4362" t="s">
        <v>145</v>
      </c>
      <c r="F4362" t="s">
        <v>12580</v>
      </c>
      <c r="G4362" t="s">
        <v>206</v>
      </c>
      <c r="H4362" t="s">
        <v>61</v>
      </c>
      <c r="I4362" t="s">
        <v>129</v>
      </c>
      <c r="J4362" t="s">
        <v>130</v>
      </c>
      <c r="K4362" t="s">
        <v>131</v>
      </c>
      <c r="L4362" t="s">
        <v>12581</v>
      </c>
      <c r="M4362" t="s">
        <v>12582</v>
      </c>
      <c r="N4362">
        <v>2.093</v>
      </c>
      <c r="O4362">
        <v>0</v>
      </c>
      <c r="P4362">
        <v>0</v>
      </c>
      <c r="Q4362">
        <v>0</v>
      </c>
      <c r="R4362">
        <v>6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12.56</v>
      </c>
      <c r="Y4362">
        <v>0</v>
      </c>
      <c r="Z4362">
        <v>0</v>
      </c>
    </row>
    <row r="4363" spans="1:26" x14ac:dyDescent="0.3">
      <c r="A4363">
        <v>3015744</v>
      </c>
      <c r="B4363">
        <v>1</v>
      </c>
      <c r="C4363" t="s">
        <v>106</v>
      </c>
      <c r="D4363" t="s">
        <v>117</v>
      </c>
      <c r="E4363" t="s">
        <v>126</v>
      </c>
      <c r="F4363" t="s">
        <v>1624</v>
      </c>
      <c r="G4363" t="s">
        <v>136</v>
      </c>
      <c r="H4363" t="s">
        <v>58</v>
      </c>
      <c r="I4363" t="s">
        <v>129</v>
      </c>
      <c r="J4363" t="s">
        <v>130</v>
      </c>
      <c r="K4363" t="s">
        <v>137</v>
      </c>
      <c r="L4363" t="s">
        <v>12583</v>
      </c>
      <c r="M4363" t="s">
        <v>12584</v>
      </c>
      <c r="N4363">
        <v>4.726</v>
      </c>
      <c r="O4363">
        <v>75</v>
      </c>
      <c r="P4363">
        <v>32</v>
      </c>
      <c r="Q4363">
        <v>0</v>
      </c>
      <c r="R4363">
        <v>0</v>
      </c>
      <c r="S4363">
        <v>0</v>
      </c>
      <c r="T4363">
        <v>0</v>
      </c>
      <c r="U4363">
        <v>354.42</v>
      </c>
      <c r="V4363">
        <v>151.22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3018207</v>
      </c>
      <c r="B4364">
        <v>1</v>
      </c>
      <c r="C4364" t="s">
        <v>106</v>
      </c>
      <c r="D4364" t="s">
        <v>122</v>
      </c>
      <c r="E4364" t="s">
        <v>145</v>
      </c>
      <c r="F4364" t="s">
        <v>12585</v>
      </c>
      <c r="G4364" t="s">
        <v>147</v>
      </c>
      <c r="H4364" t="s">
        <v>61</v>
      </c>
      <c r="I4364" t="s">
        <v>129</v>
      </c>
      <c r="J4364" t="s">
        <v>130</v>
      </c>
      <c r="K4364" t="s">
        <v>131</v>
      </c>
      <c r="L4364" t="s">
        <v>12586</v>
      </c>
      <c r="M4364" t="s">
        <v>12587</v>
      </c>
      <c r="N4364">
        <v>4.0449999999999999</v>
      </c>
      <c r="O4364">
        <v>0</v>
      </c>
      <c r="P4364">
        <v>11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44.49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3014950</v>
      </c>
      <c r="B4365">
        <v>1</v>
      </c>
      <c r="C4365" t="s">
        <v>75</v>
      </c>
      <c r="D4365" t="s">
        <v>99</v>
      </c>
      <c r="E4365" t="s">
        <v>221</v>
      </c>
      <c r="F4365" t="s">
        <v>12588</v>
      </c>
      <c r="G4365" t="s">
        <v>128</v>
      </c>
      <c r="H4365" t="s">
        <v>58</v>
      </c>
      <c r="I4365" t="s">
        <v>129</v>
      </c>
      <c r="J4365" t="s">
        <v>130</v>
      </c>
      <c r="K4365" t="s">
        <v>131</v>
      </c>
      <c r="L4365" t="s">
        <v>12589</v>
      </c>
      <c r="M4365" t="s">
        <v>12590</v>
      </c>
      <c r="N4365">
        <v>0.80600000000000005</v>
      </c>
      <c r="O4365">
        <v>12</v>
      </c>
      <c r="P4365">
        <v>267</v>
      </c>
      <c r="Q4365">
        <v>0</v>
      </c>
      <c r="R4365">
        <v>0</v>
      </c>
      <c r="S4365">
        <v>0</v>
      </c>
      <c r="T4365">
        <v>22</v>
      </c>
      <c r="U4365">
        <v>9.67</v>
      </c>
      <c r="V4365">
        <v>215.23</v>
      </c>
      <c r="W4365">
        <v>0</v>
      </c>
      <c r="X4365">
        <v>0</v>
      </c>
      <c r="Y4365">
        <v>0</v>
      </c>
      <c r="Z4365">
        <v>17.73</v>
      </c>
    </row>
    <row r="4366" spans="1:26" x14ac:dyDescent="0.3">
      <c r="A4366">
        <v>3016972</v>
      </c>
      <c r="B4366">
        <v>1</v>
      </c>
      <c r="C4366" t="s">
        <v>106</v>
      </c>
      <c r="D4366" t="s">
        <v>115</v>
      </c>
      <c r="E4366" t="s">
        <v>145</v>
      </c>
      <c r="F4366" t="s">
        <v>12591</v>
      </c>
      <c r="G4366" t="s">
        <v>147</v>
      </c>
      <c r="H4366" t="s">
        <v>61</v>
      </c>
      <c r="I4366" t="s">
        <v>129</v>
      </c>
      <c r="J4366" t="s">
        <v>130</v>
      </c>
      <c r="K4366" t="s">
        <v>131</v>
      </c>
      <c r="L4366" t="s">
        <v>12592</v>
      </c>
      <c r="M4366" t="s">
        <v>12593</v>
      </c>
      <c r="N4366">
        <v>1.389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1.39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3018309</v>
      </c>
      <c r="B4367">
        <v>1</v>
      </c>
      <c r="C4367" t="s">
        <v>106</v>
      </c>
      <c r="D4367" t="s">
        <v>117</v>
      </c>
      <c r="E4367" t="s">
        <v>126</v>
      </c>
      <c r="F4367" t="s">
        <v>215</v>
      </c>
      <c r="G4367" t="s">
        <v>128</v>
      </c>
      <c r="H4367" t="s">
        <v>58</v>
      </c>
      <c r="I4367" t="s">
        <v>129</v>
      </c>
      <c r="J4367" t="s">
        <v>130</v>
      </c>
      <c r="K4367" t="s">
        <v>131</v>
      </c>
      <c r="L4367" t="s">
        <v>12594</v>
      </c>
      <c r="M4367" t="s">
        <v>12595</v>
      </c>
      <c r="N4367">
        <v>1.8320000000000001</v>
      </c>
      <c r="O4367">
        <v>81</v>
      </c>
      <c r="P4367">
        <v>71</v>
      </c>
      <c r="Q4367">
        <v>0</v>
      </c>
      <c r="R4367">
        <v>0</v>
      </c>
      <c r="S4367">
        <v>0</v>
      </c>
      <c r="T4367">
        <v>0</v>
      </c>
      <c r="U4367">
        <v>148.38999999999999</v>
      </c>
      <c r="V4367">
        <v>130.07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3014809</v>
      </c>
      <c r="B4368">
        <v>1</v>
      </c>
      <c r="C4368" t="s">
        <v>106</v>
      </c>
      <c r="D4368" t="s">
        <v>114</v>
      </c>
      <c r="E4368" t="s">
        <v>153</v>
      </c>
      <c r="F4368" t="s">
        <v>12596</v>
      </c>
      <c r="G4368" t="s">
        <v>136</v>
      </c>
      <c r="H4368" t="s">
        <v>58</v>
      </c>
      <c r="I4368" t="s">
        <v>129</v>
      </c>
      <c r="J4368" t="s">
        <v>130</v>
      </c>
      <c r="K4368" t="s">
        <v>137</v>
      </c>
      <c r="L4368" t="s">
        <v>12597</v>
      </c>
      <c r="M4368" t="s">
        <v>12598</v>
      </c>
      <c r="N4368">
        <v>1.8879999999999999</v>
      </c>
      <c r="O4368">
        <v>0</v>
      </c>
      <c r="P4368">
        <v>0</v>
      </c>
      <c r="Q4368">
        <v>0</v>
      </c>
      <c r="R4368">
        <v>153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288.91000000000003</v>
      </c>
      <c r="Y4368">
        <v>0</v>
      </c>
      <c r="Z4368">
        <v>0</v>
      </c>
    </row>
    <row r="4369" spans="1:26" x14ac:dyDescent="0.3">
      <c r="A4369">
        <v>3015011</v>
      </c>
      <c r="B4369">
        <v>1</v>
      </c>
      <c r="C4369" t="s">
        <v>106</v>
      </c>
      <c r="D4369" t="s">
        <v>111</v>
      </c>
      <c r="E4369" t="s">
        <v>169</v>
      </c>
      <c r="F4369" t="s">
        <v>12599</v>
      </c>
      <c r="G4369" t="s">
        <v>136</v>
      </c>
      <c r="H4369" t="s">
        <v>61</v>
      </c>
      <c r="I4369" t="s">
        <v>129</v>
      </c>
      <c r="J4369" t="s">
        <v>130</v>
      </c>
      <c r="K4369" t="s">
        <v>137</v>
      </c>
      <c r="L4369" t="s">
        <v>12600</v>
      </c>
      <c r="M4369" t="s">
        <v>12601</v>
      </c>
      <c r="N4369">
        <v>0.57199999999999995</v>
      </c>
      <c r="O4369">
        <v>0</v>
      </c>
      <c r="P4369">
        <v>0</v>
      </c>
      <c r="Q4369">
        <v>0</v>
      </c>
      <c r="R4369">
        <v>61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34.869999999999997</v>
      </c>
      <c r="Y4369">
        <v>0</v>
      </c>
      <c r="Z4369">
        <v>0</v>
      </c>
    </row>
    <row r="4370" spans="1:26" x14ac:dyDescent="0.3">
      <c r="A4370">
        <v>3017465</v>
      </c>
      <c r="B4370">
        <v>1</v>
      </c>
      <c r="C4370" t="s">
        <v>75</v>
      </c>
      <c r="D4370" t="s">
        <v>85</v>
      </c>
      <c r="E4370" t="s">
        <v>145</v>
      </c>
      <c r="F4370" t="s">
        <v>12602</v>
      </c>
      <c r="G4370" t="s">
        <v>206</v>
      </c>
      <c r="H4370" t="s">
        <v>61</v>
      </c>
      <c r="I4370" t="s">
        <v>129</v>
      </c>
      <c r="J4370" t="s">
        <v>130</v>
      </c>
      <c r="K4370" t="s">
        <v>131</v>
      </c>
      <c r="L4370" t="s">
        <v>12603</v>
      </c>
      <c r="M4370" t="s">
        <v>12604</v>
      </c>
      <c r="N4370">
        <v>2.4529999999999998</v>
      </c>
      <c r="O4370">
        <v>0</v>
      </c>
      <c r="P4370">
        <v>0</v>
      </c>
      <c r="Q4370">
        <v>0</v>
      </c>
      <c r="R4370">
        <v>12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29.44</v>
      </c>
      <c r="Y4370">
        <v>0</v>
      </c>
      <c r="Z4370">
        <v>0</v>
      </c>
    </row>
    <row r="4371" spans="1:26" x14ac:dyDescent="0.3">
      <c r="A4371">
        <v>3003011</v>
      </c>
      <c r="B4371">
        <v>1</v>
      </c>
      <c r="C4371" t="s">
        <v>75</v>
      </c>
      <c r="D4371" t="s">
        <v>95</v>
      </c>
      <c r="E4371" t="s">
        <v>221</v>
      </c>
      <c r="F4371" t="s">
        <v>5735</v>
      </c>
      <c r="G4371" t="s">
        <v>128</v>
      </c>
      <c r="H4371" t="s">
        <v>58</v>
      </c>
      <c r="I4371" t="s">
        <v>129</v>
      </c>
      <c r="J4371" t="s">
        <v>130</v>
      </c>
      <c r="K4371" t="s">
        <v>131</v>
      </c>
      <c r="L4371" t="s">
        <v>12605</v>
      </c>
      <c r="M4371" t="s">
        <v>12606</v>
      </c>
      <c r="N4371">
        <v>2.4969999999999999</v>
      </c>
      <c r="O4371">
        <v>2</v>
      </c>
      <c r="P4371">
        <v>3962</v>
      </c>
      <c r="Q4371">
        <v>0</v>
      </c>
      <c r="R4371">
        <v>0</v>
      </c>
      <c r="S4371">
        <v>0</v>
      </c>
      <c r="T4371">
        <v>0</v>
      </c>
      <c r="U4371">
        <v>4.99</v>
      </c>
      <c r="V4371">
        <v>9891.7900000000009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3016001</v>
      </c>
      <c r="B4372">
        <v>1</v>
      </c>
      <c r="C4372" t="s">
        <v>75</v>
      </c>
      <c r="D4372" t="s">
        <v>82</v>
      </c>
      <c r="E4372" t="s">
        <v>221</v>
      </c>
      <c r="F4372" t="s">
        <v>12607</v>
      </c>
      <c r="G4372" t="s">
        <v>374</v>
      </c>
      <c r="H4372" t="s">
        <v>58</v>
      </c>
      <c r="I4372" t="s">
        <v>129</v>
      </c>
      <c r="J4372" t="s">
        <v>130</v>
      </c>
      <c r="K4372" t="s">
        <v>137</v>
      </c>
      <c r="L4372" t="s">
        <v>12608</v>
      </c>
      <c r="M4372" t="s">
        <v>12609</v>
      </c>
      <c r="N4372">
        <v>0.23100000000000001</v>
      </c>
      <c r="O4372">
        <v>2</v>
      </c>
      <c r="P4372">
        <v>19050</v>
      </c>
      <c r="Q4372">
        <v>0</v>
      </c>
      <c r="R4372">
        <v>0</v>
      </c>
      <c r="S4372">
        <v>0</v>
      </c>
      <c r="T4372">
        <v>0</v>
      </c>
      <c r="U4372">
        <v>0.46</v>
      </c>
      <c r="V4372">
        <v>4392.08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3015438</v>
      </c>
      <c r="B4373">
        <v>1</v>
      </c>
      <c r="C4373" t="s">
        <v>75</v>
      </c>
      <c r="D4373" t="s">
        <v>100</v>
      </c>
      <c r="E4373" t="s">
        <v>221</v>
      </c>
      <c r="F4373" t="s">
        <v>12610</v>
      </c>
      <c r="G4373" t="s">
        <v>136</v>
      </c>
      <c r="H4373" t="s">
        <v>58</v>
      </c>
      <c r="I4373" t="s">
        <v>129</v>
      </c>
      <c r="J4373" t="s">
        <v>130</v>
      </c>
      <c r="K4373" t="s">
        <v>137</v>
      </c>
      <c r="L4373" t="s">
        <v>12611</v>
      </c>
      <c r="M4373" t="s">
        <v>12612</v>
      </c>
      <c r="N4373">
        <v>9.734</v>
      </c>
      <c r="O4373">
        <v>9</v>
      </c>
      <c r="P4373">
        <v>2183</v>
      </c>
      <c r="Q4373">
        <v>0</v>
      </c>
      <c r="R4373">
        <v>0</v>
      </c>
      <c r="S4373">
        <v>0</v>
      </c>
      <c r="T4373">
        <v>0</v>
      </c>
      <c r="U4373">
        <v>87.6</v>
      </c>
      <c r="V4373">
        <v>21248.47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3014869</v>
      </c>
      <c r="B4374">
        <v>2</v>
      </c>
      <c r="C4374" t="s">
        <v>106</v>
      </c>
      <c r="D4374" t="s">
        <v>117</v>
      </c>
      <c r="E4374" t="s">
        <v>126</v>
      </c>
      <c r="F4374" t="s">
        <v>9659</v>
      </c>
      <c r="G4374" t="s">
        <v>196</v>
      </c>
      <c r="H4374" t="s">
        <v>58</v>
      </c>
      <c r="I4374" t="s">
        <v>129</v>
      </c>
      <c r="J4374" t="s">
        <v>130</v>
      </c>
      <c r="K4374" t="s">
        <v>131</v>
      </c>
      <c r="L4374" t="s">
        <v>12613</v>
      </c>
      <c r="M4374" t="s">
        <v>12614</v>
      </c>
      <c r="N4374">
        <v>1.742</v>
      </c>
      <c r="O4374">
        <v>46</v>
      </c>
      <c r="P4374">
        <v>876</v>
      </c>
      <c r="Q4374">
        <v>0</v>
      </c>
      <c r="R4374">
        <v>0</v>
      </c>
      <c r="S4374">
        <v>0</v>
      </c>
      <c r="T4374">
        <v>0</v>
      </c>
      <c r="U4374">
        <v>80.13</v>
      </c>
      <c r="V4374">
        <v>1525.92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3018613</v>
      </c>
      <c r="B4375">
        <v>1</v>
      </c>
      <c r="C4375" t="s">
        <v>75</v>
      </c>
      <c r="D4375" t="s">
        <v>91</v>
      </c>
      <c r="E4375" t="s">
        <v>145</v>
      </c>
      <c r="F4375" t="s">
        <v>12615</v>
      </c>
      <c r="G4375" t="s">
        <v>147</v>
      </c>
      <c r="H4375" t="s">
        <v>61</v>
      </c>
      <c r="I4375" t="s">
        <v>129</v>
      </c>
      <c r="J4375" t="s">
        <v>130</v>
      </c>
      <c r="K4375" t="s">
        <v>131</v>
      </c>
      <c r="L4375" t="s">
        <v>12616</v>
      </c>
      <c r="M4375" t="s">
        <v>12617</v>
      </c>
      <c r="N4375">
        <v>1.641</v>
      </c>
      <c r="O4375">
        <v>0</v>
      </c>
      <c r="P4375">
        <v>2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3.28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3015998</v>
      </c>
      <c r="B4376">
        <v>1</v>
      </c>
      <c r="C4376" t="s">
        <v>106</v>
      </c>
      <c r="D4376" t="s">
        <v>122</v>
      </c>
      <c r="E4376" t="s">
        <v>169</v>
      </c>
      <c r="F4376" t="s">
        <v>12018</v>
      </c>
      <c r="G4376" t="s">
        <v>136</v>
      </c>
      <c r="H4376" t="s">
        <v>61</v>
      </c>
      <c r="I4376" t="s">
        <v>129</v>
      </c>
      <c r="J4376" t="s">
        <v>130</v>
      </c>
      <c r="K4376" t="s">
        <v>137</v>
      </c>
      <c r="L4376" t="s">
        <v>12618</v>
      </c>
      <c r="M4376" t="s">
        <v>12619</v>
      </c>
      <c r="N4376">
        <v>7.92</v>
      </c>
      <c r="O4376">
        <v>0</v>
      </c>
      <c r="P4376">
        <v>87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689.06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3017911</v>
      </c>
      <c r="B4377">
        <v>1</v>
      </c>
      <c r="C4377" t="s">
        <v>75</v>
      </c>
      <c r="D4377" t="s">
        <v>83</v>
      </c>
      <c r="E4377" t="s">
        <v>145</v>
      </c>
      <c r="F4377" t="s">
        <v>12620</v>
      </c>
      <c r="G4377" t="s">
        <v>147</v>
      </c>
      <c r="H4377" t="s">
        <v>61</v>
      </c>
      <c r="I4377" t="s">
        <v>129</v>
      </c>
      <c r="J4377" t="s">
        <v>130</v>
      </c>
      <c r="K4377" t="s">
        <v>131</v>
      </c>
      <c r="L4377" t="s">
        <v>12621</v>
      </c>
      <c r="M4377" t="s">
        <v>12622</v>
      </c>
      <c r="N4377">
        <v>4.6749999999999998</v>
      </c>
      <c r="O4377">
        <v>0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4.68</v>
      </c>
      <c r="Y4377">
        <v>0</v>
      </c>
      <c r="Z4377">
        <v>0</v>
      </c>
    </row>
    <row r="4378" spans="1:26" x14ac:dyDescent="0.3">
      <c r="A4378">
        <v>3017552</v>
      </c>
      <c r="B4378">
        <v>1</v>
      </c>
      <c r="C4378" t="s">
        <v>75</v>
      </c>
      <c r="D4378" t="s">
        <v>93</v>
      </c>
      <c r="E4378" t="s">
        <v>169</v>
      </c>
      <c r="F4378" t="s">
        <v>12623</v>
      </c>
      <c r="G4378" t="s">
        <v>161</v>
      </c>
      <c r="H4378" t="s">
        <v>61</v>
      </c>
      <c r="I4378" t="s">
        <v>129</v>
      </c>
      <c r="J4378" t="s">
        <v>130</v>
      </c>
      <c r="K4378" t="s">
        <v>131</v>
      </c>
      <c r="L4378" t="s">
        <v>12624</v>
      </c>
      <c r="M4378" t="s">
        <v>12625</v>
      </c>
      <c r="N4378">
        <v>0.51300000000000001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22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11.28</v>
      </c>
    </row>
    <row r="4379" spans="1:26" x14ac:dyDescent="0.3">
      <c r="A4379">
        <v>3014806</v>
      </c>
      <c r="B4379">
        <v>1</v>
      </c>
      <c r="C4379" t="s">
        <v>75</v>
      </c>
      <c r="D4379" t="s">
        <v>86</v>
      </c>
      <c r="E4379" t="s">
        <v>153</v>
      </c>
      <c r="F4379" t="s">
        <v>12626</v>
      </c>
      <c r="G4379" t="s">
        <v>192</v>
      </c>
      <c r="H4379" t="s">
        <v>58</v>
      </c>
      <c r="I4379" t="s">
        <v>129</v>
      </c>
      <c r="J4379" t="s">
        <v>130</v>
      </c>
      <c r="K4379" t="s">
        <v>137</v>
      </c>
      <c r="L4379" t="s">
        <v>12627</v>
      </c>
      <c r="M4379" t="s">
        <v>12628</v>
      </c>
      <c r="N4379">
        <v>8.2010000000000005</v>
      </c>
      <c r="O4379">
        <v>0</v>
      </c>
      <c r="P4379">
        <v>603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4945.2700000000004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3016648</v>
      </c>
      <c r="B4380">
        <v>1</v>
      </c>
      <c r="C4380" t="s">
        <v>75</v>
      </c>
      <c r="D4380" t="s">
        <v>83</v>
      </c>
      <c r="E4380" t="s">
        <v>134</v>
      </c>
      <c r="F4380" t="s">
        <v>12629</v>
      </c>
      <c r="G4380" t="s">
        <v>128</v>
      </c>
      <c r="H4380" t="s">
        <v>58</v>
      </c>
      <c r="I4380" t="s">
        <v>129</v>
      </c>
      <c r="J4380" t="s">
        <v>130</v>
      </c>
      <c r="K4380" t="s">
        <v>131</v>
      </c>
      <c r="L4380" t="s">
        <v>12630</v>
      </c>
      <c r="M4380" t="s">
        <v>12631</v>
      </c>
      <c r="N4380">
        <v>0.47299999999999998</v>
      </c>
      <c r="O4380">
        <v>13</v>
      </c>
      <c r="P4380">
        <v>425</v>
      </c>
      <c r="Q4380">
        <v>0</v>
      </c>
      <c r="R4380">
        <v>0</v>
      </c>
      <c r="S4380">
        <v>56</v>
      </c>
      <c r="T4380">
        <v>991</v>
      </c>
      <c r="U4380">
        <v>6.14</v>
      </c>
      <c r="V4380">
        <v>200.81</v>
      </c>
      <c r="W4380">
        <v>0</v>
      </c>
      <c r="X4380">
        <v>0</v>
      </c>
      <c r="Y4380">
        <v>26.46</v>
      </c>
      <c r="Z4380">
        <v>468.25</v>
      </c>
    </row>
    <row r="4381" spans="1:26" x14ac:dyDescent="0.3">
      <c r="A4381">
        <v>3012974</v>
      </c>
      <c r="B4381">
        <v>1</v>
      </c>
      <c r="C4381" t="s">
        <v>75</v>
      </c>
      <c r="D4381" t="s">
        <v>81</v>
      </c>
      <c r="E4381" t="s">
        <v>140</v>
      </c>
      <c r="F4381" t="s">
        <v>12632</v>
      </c>
      <c r="G4381" t="s">
        <v>192</v>
      </c>
      <c r="H4381" t="s">
        <v>61</v>
      </c>
      <c r="I4381" t="s">
        <v>129</v>
      </c>
      <c r="J4381" t="s">
        <v>130</v>
      </c>
      <c r="K4381" t="s">
        <v>137</v>
      </c>
      <c r="L4381" t="s">
        <v>12633</v>
      </c>
      <c r="M4381" t="s">
        <v>12634</v>
      </c>
      <c r="N4381">
        <v>6.8659999999999997</v>
      </c>
      <c r="O4381">
        <v>0</v>
      </c>
      <c r="P4381">
        <v>133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913.16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3016639</v>
      </c>
      <c r="B4382">
        <v>1</v>
      </c>
      <c r="C4382" t="s">
        <v>75</v>
      </c>
      <c r="D4382" t="s">
        <v>95</v>
      </c>
      <c r="E4382" t="s">
        <v>145</v>
      </c>
      <c r="F4382" t="s">
        <v>3137</v>
      </c>
      <c r="G4382" t="s">
        <v>256</v>
      </c>
      <c r="H4382" t="s">
        <v>61</v>
      </c>
      <c r="I4382" t="s">
        <v>129</v>
      </c>
      <c r="J4382" t="s">
        <v>130</v>
      </c>
      <c r="K4382" t="s">
        <v>131</v>
      </c>
      <c r="L4382" t="s">
        <v>12635</v>
      </c>
      <c r="M4382" t="s">
        <v>12636</v>
      </c>
      <c r="N4382">
        <v>1.325</v>
      </c>
      <c r="O4382">
        <v>0</v>
      </c>
      <c r="P4382">
        <v>5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6.62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3017507</v>
      </c>
      <c r="B4383">
        <v>1</v>
      </c>
      <c r="C4383" t="s">
        <v>106</v>
      </c>
      <c r="D4383" t="s">
        <v>109</v>
      </c>
      <c r="E4383" t="s">
        <v>153</v>
      </c>
      <c r="F4383" t="s">
        <v>12637</v>
      </c>
      <c r="G4383" t="s">
        <v>196</v>
      </c>
      <c r="H4383" t="s">
        <v>58</v>
      </c>
      <c r="I4383" t="s">
        <v>129</v>
      </c>
      <c r="J4383" t="s">
        <v>130</v>
      </c>
      <c r="K4383" t="s">
        <v>131</v>
      </c>
      <c r="L4383" t="s">
        <v>12638</v>
      </c>
      <c r="M4383" t="s">
        <v>12639</v>
      </c>
      <c r="N4383">
        <v>1.069</v>
      </c>
      <c r="O4383">
        <v>0</v>
      </c>
      <c r="P4383">
        <v>0</v>
      </c>
      <c r="Q4383">
        <v>0</v>
      </c>
      <c r="R4383">
        <v>0</v>
      </c>
      <c r="S4383">
        <v>10</v>
      </c>
      <c r="T4383">
        <v>206</v>
      </c>
      <c r="U4383">
        <v>0</v>
      </c>
      <c r="V4383">
        <v>0</v>
      </c>
      <c r="W4383">
        <v>0</v>
      </c>
      <c r="X4383">
        <v>0</v>
      </c>
      <c r="Y4383">
        <v>10.69</v>
      </c>
      <c r="Z4383">
        <v>220.13</v>
      </c>
    </row>
    <row r="4384" spans="1:26" x14ac:dyDescent="0.3">
      <c r="A4384">
        <v>3018629</v>
      </c>
      <c r="B4384">
        <v>1</v>
      </c>
      <c r="C4384" t="s">
        <v>75</v>
      </c>
      <c r="D4384" t="s">
        <v>91</v>
      </c>
      <c r="E4384" t="s">
        <v>145</v>
      </c>
      <c r="F4384" t="s">
        <v>12640</v>
      </c>
      <c r="G4384" t="s">
        <v>256</v>
      </c>
      <c r="H4384" t="s">
        <v>61</v>
      </c>
      <c r="I4384" t="s">
        <v>129</v>
      </c>
      <c r="J4384" t="s">
        <v>130</v>
      </c>
      <c r="K4384" t="s">
        <v>131</v>
      </c>
      <c r="L4384" t="s">
        <v>12641</v>
      </c>
      <c r="M4384" t="s">
        <v>12642</v>
      </c>
      <c r="N4384">
        <v>4.0579999999999998</v>
      </c>
      <c r="O4384">
        <v>0</v>
      </c>
      <c r="P4384">
        <v>35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142.02000000000001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3016676</v>
      </c>
      <c r="B4385">
        <v>1</v>
      </c>
      <c r="C4385" t="s">
        <v>75</v>
      </c>
      <c r="D4385" t="s">
        <v>97</v>
      </c>
      <c r="E4385" t="s">
        <v>145</v>
      </c>
      <c r="F4385" t="s">
        <v>12643</v>
      </c>
      <c r="G4385" t="s">
        <v>206</v>
      </c>
      <c r="H4385" t="s">
        <v>61</v>
      </c>
      <c r="I4385" t="s">
        <v>129</v>
      </c>
      <c r="J4385" t="s">
        <v>130</v>
      </c>
      <c r="K4385" t="s">
        <v>131</v>
      </c>
      <c r="L4385" t="s">
        <v>12644</v>
      </c>
      <c r="M4385" t="s">
        <v>12645</v>
      </c>
      <c r="N4385">
        <v>3.1960000000000002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3.2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3017846</v>
      </c>
      <c r="B4386">
        <v>1</v>
      </c>
      <c r="C4386" t="s">
        <v>75</v>
      </c>
      <c r="D4386" t="s">
        <v>81</v>
      </c>
      <c r="E4386" t="s">
        <v>140</v>
      </c>
      <c r="F4386" t="s">
        <v>12646</v>
      </c>
      <c r="G4386" t="s">
        <v>378</v>
      </c>
      <c r="H4386" t="s">
        <v>61</v>
      </c>
      <c r="I4386" t="s">
        <v>129</v>
      </c>
      <c r="J4386" t="s">
        <v>59</v>
      </c>
      <c r="K4386" t="s">
        <v>131</v>
      </c>
      <c r="L4386" t="s">
        <v>12647</v>
      </c>
      <c r="M4386" t="s">
        <v>12648</v>
      </c>
      <c r="N4386">
        <v>1.9930000000000001</v>
      </c>
      <c r="O4386">
        <v>0</v>
      </c>
      <c r="P4386">
        <v>99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197.3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3016994</v>
      </c>
      <c r="B4387">
        <v>1</v>
      </c>
      <c r="C4387" t="s">
        <v>106</v>
      </c>
      <c r="D4387" t="s">
        <v>118</v>
      </c>
      <c r="E4387" t="s">
        <v>126</v>
      </c>
      <c r="F4387" t="s">
        <v>12649</v>
      </c>
      <c r="G4387" t="s">
        <v>128</v>
      </c>
      <c r="H4387" t="s">
        <v>58</v>
      </c>
      <c r="I4387" t="s">
        <v>129</v>
      </c>
      <c r="J4387" t="s">
        <v>130</v>
      </c>
      <c r="K4387" t="s">
        <v>131</v>
      </c>
      <c r="L4387" t="s">
        <v>12650</v>
      </c>
      <c r="M4387" t="s">
        <v>12651</v>
      </c>
      <c r="N4387">
        <v>0.36199999999999999</v>
      </c>
      <c r="O4387">
        <v>0</v>
      </c>
      <c r="P4387">
        <v>0</v>
      </c>
      <c r="Q4387">
        <v>1</v>
      </c>
      <c r="R4387">
        <v>82</v>
      </c>
      <c r="S4387">
        <v>8</v>
      </c>
      <c r="T4387">
        <v>279</v>
      </c>
      <c r="U4387">
        <v>0</v>
      </c>
      <c r="V4387">
        <v>0</v>
      </c>
      <c r="W4387">
        <v>0.36</v>
      </c>
      <c r="X4387">
        <v>29.66</v>
      </c>
      <c r="Y4387">
        <v>2.89</v>
      </c>
      <c r="Z4387">
        <v>100.91</v>
      </c>
    </row>
    <row r="4388" spans="1:26" x14ac:dyDescent="0.3">
      <c r="A4388">
        <v>3015000</v>
      </c>
      <c r="B4388">
        <v>1</v>
      </c>
      <c r="C4388" t="s">
        <v>106</v>
      </c>
      <c r="D4388" t="s">
        <v>109</v>
      </c>
      <c r="E4388" t="s">
        <v>140</v>
      </c>
      <c r="F4388" t="s">
        <v>12652</v>
      </c>
      <c r="G4388" t="s">
        <v>192</v>
      </c>
      <c r="H4388" t="s">
        <v>61</v>
      </c>
      <c r="I4388" t="s">
        <v>129</v>
      </c>
      <c r="J4388" t="s">
        <v>130</v>
      </c>
      <c r="K4388" t="s">
        <v>137</v>
      </c>
      <c r="L4388" t="s">
        <v>12653</v>
      </c>
      <c r="M4388" t="s">
        <v>12654</v>
      </c>
      <c r="N4388">
        <v>5.4950000000000001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116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637.41</v>
      </c>
    </row>
    <row r="4389" spans="1:26" x14ac:dyDescent="0.3">
      <c r="A4389">
        <v>3016009</v>
      </c>
      <c r="B4389">
        <v>1</v>
      </c>
      <c r="C4389" t="s">
        <v>75</v>
      </c>
      <c r="D4389" t="s">
        <v>82</v>
      </c>
      <c r="E4389" t="s">
        <v>221</v>
      </c>
      <c r="F4389" t="s">
        <v>12655</v>
      </c>
      <c r="G4389" t="s">
        <v>136</v>
      </c>
      <c r="H4389" t="s">
        <v>58</v>
      </c>
      <c r="I4389" t="s">
        <v>129</v>
      </c>
      <c r="J4389" t="s">
        <v>130</v>
      </c>
      <c r="K4389" t="s">
        <v>137</v>
      </c>
      <c r="L4389" t="s">
        <v>12656</v>
      </c>
      <c r="M4389" t="s">
        <v>12657</v>
      </c>
      <c r="N4389">
        <v>4.8719999999999999</v>
      </c>
      <c r="O4389">
        <v>1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4.87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3017613</v>
      </c>
      <c r="B4390">
        <v>1</v>
      </c>
      <c r="C4390" t="s">
        <v>106</v>
      </c>
      <c r="D4390" t="s">
        <v>120</v>
      </c>
      <c r="E4390" t="s">
        <v>126</v>
      </c>
      <c r="F4390" t="s">
        <v>12658</v>
      </c>
      <c r="G4390" t="s">
        <v>1638</v>
      </c>
      <c r="H4390" t="s">
        <v>58</v>
      </c>
      <c r="I4390" t="s">
        <v>129</v>
      </c>
      <c r="J4390" t="s">
        <v>130</v>
      </c>
      <c r="K4390" t="s">
        <v>131</v>
      </c>
      <c r="L4390" t="s">
        <v>12659</v>
      </c>
      <c r="M4390" t="s">
        <v>12660</v>
      </c>
      <c r="N4390">
        <v>0.73399999999999999</v>
      </c>
      <c r="O4390">
        <v>0</v>
      </c>
      <c r="P4390">
        <v>514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377.5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3014869</v>
      </c>
      <c r="B4391">
        <v>1</v>
      </c>
      <c r="C4391" t="s">
        <v>106</v>
      </c>
      <c r="D4391" t="s">
        <v>120</v>
      </c>
      <c r="E4391" t="s">
        <v>153</v>
      </c>
      <c r="F4391" t="s">
        <v>12661</v>
      </c>
      <c r="G4391" t="s">
        <v>196</v>
      </c>
      <c r="H4391" t="s">
        <v>58</v>
      </c>
      <c r="I4391" t="s">
        <v>129</v>
      </c>
      <c r="J4391" t="s">
        <v>130</v>
      </c>
      <c r="K4391" t="s">
        <v>131</v>
      </c>
      <c r="L4391" t="s">
        <v>12662</v>
      </c>
      <c r="M4391" t="s">
        <v>12613</v>
      </c>
      <c r="N4391">
        <v>1.665</v>
      </c>
      <c r="O4391">
        <v>0</v>
      </c>
      <c r="P4391">
        <v>248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412.97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3015989</v>
      </c>
      <c r="B4392">
        <v>1</v>
      </c>
      <c r="C4392" t="s">
        <v>75</v>
      </c>
      <c r="D4392" t="s">
        <v>81</v>
      </c>
      <c r="E4392" t="s">
        <v>169</v>
      </c>
      <c r="F4392" t="s">
        <v>10123</v>
      </c>
      <c r="G4392" t="s">
        <v>161</v>
      </c>
      <c r="H4392" t="s">
        <v>61</v>
      </c>
      <c r="I4392" t="s">
        <v>129</v>
      </c>
      <c r="J4392" t="s">
        <v>130</v>
      </c>
      <c r="K4392" t="s">
        <v>131</v>
      </c>
      <c r="L4392" t="s">
        <v>12663</v>
      </c>
      <c r="M4392" t="s">
        <v>12664</v>
      </c>
      <c r="N4392">
        <v>0.43</v>
      </c>
      <c r="O4392">
        <v>0</v>
      </c>
      <c r="P4392">
        <v>805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345.93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3017890</v>
      </c>
      <c r="B4393">
        <v>1</v>
      </c>
      <c r="C4393" t="s">
        <v>75</v>
      </c>
      <c r="D4393" t="s">
        <v>83</v>
      </c>
      <c r="E4393" t="s">
        <v>145</v>
      </c>
      <c r="F4393" t="s">
        <v>12665</v>
      </c>
      <c r="G4393" t="s">
        <v>147</v>
      </c>
      <c r="H4393" t="s">
        <v>61</v>
      </c>
      <c r="I4393" t="s">
        <v>129</v>
      </c>
      <c r="J4393" t="s">
        <v>130</v>
      </c>
      <c r="K4393" t="s">
        <v>131</v>
      </c>
      <c r="L4393" t="s">
        <v>12666</v>
      </c>
      <c r="M4393" t="s">
        <v>12667</v>
      </c>
      <c r="N4393">
        <v>4.5430000000000001</v>
      </c>
      <c r="O4393">
        <v>0</v>
      </c>
      <c r="P4393">
        <v>0</v>
      </c>
      <c r="Q4393">
        <v>0</v>
      </c>
      <c r="R4393">
        <v>2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9.09</v>
      </c>
      <c r="Y4393">
        <v>0</v>
      </c>
      <c r="Z4393">
        <v>0</v>
      </c>
    </row>
    <row r="4394" spans="1:26" x14ac:dyDescent="0.3">
      <c r="A4394">
        <v>3017527</v>
      </c>
      <c r="B4394">
        <v>1</v>
      </c>
      <c r="C4394" t="s">
        <v>75</v>
      </c>
      <c r="D4394" t="s">
        <v>96</v>
      </c>
      <c r="E4394" t="s">
        <v>126</v>
      </c>
      <c r="F4394" t="s">
        <v>2431</v>
      </c>
      <c r="G4394" t="s">
        <v>128</v>
      </c>
      <c r="H4394" t="s">
        <v>58</v>
      </c>
      <c r="I4394" t="s">
        <v>129</v>
      </c>
      <c r="J4394" t="s">
        <v>130</v>
      </c>
      <c r="K4394" t="s">
        <v>131</v>
      </c>
      <c r="L4394" t="s">
        <v>12668</v>
      </c>
      <c r="M4394" t="s">
        <v>12669</v>
      </c>
      <c r="N4394">
        <v>0.59699999999999998</v>
      </c>
      <c r="O4394">
        <v>11</v>
      </c>
      <c r="P4394">
        <v>383</v>
      </c>
      <c r="Q4394">
        <v>0</v>
      </c>
      <c r="R4394">
        <v>0</v>
      </c>
      <c r="S4394">
        <v>0</v>
      </c>
      <c r="T4394">
        <v>0</v>
      </c>
      <c r="U4394">
        <v>6.57</v>
      </c>
      <c r="V4394">
        <v>228.74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3017564</v>
      </c>
      <c r="B4395">
        <v>1</v>
      </c>
      <c r="C4395" t="s">
        <v>75</v>
      </c>
      <c r="D4395" t="s">
        <v>78</v>
      </c>
      <c r="E4395" t="s">
        <v>145</v>
      </c>
      <c r="F4395" t="s">
        <v>12670</v>
      </c>
      <c r="G4395" t="s">
        <v>147</v>
      </c>
      <c r="H4395" t="s">
        <v>61</v>
      </c>
      <c r="I4395" t="s">
        <v>129</v>
      </c>
      <c r="J4395" t="s">
        <v>130</v>
      </c>
      <c r="K4395" t="s">
        <v>131</v>
      </c>
      <c r="L4395" t="s">
        <v>12671</v>
      </c>
      <c r="M4395" t="s">
        <v>12672</v>
      </c>
      <c r="N4395">
        <v>1.119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1.1200000000000001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3018321</v>
      </c>
      <c r="B4396">
        <v>1</v>
      </c>
      <c r="C4396" t="s">
        <v>106</v>
      </c>
      <c r="D4396" t="s">
        <v>121</v>
      </c>
      <c r="E4396" t="s">
        <v>153</v>
      </c>
      <c r="F4396" t="s">
        <v>8941</v>
      </c>
      <c r="G4396" t="s">
        <v>128</v>
      </c>
      <c r="H4396" t="s">
        <v>58</v>
      </c>
      <c r="I4396" t="s">
        <v>129</v>
      </c>
      <c r="J4396" t="s">
        <v>130</v>
      </c>
      <c r="K4396" t="s">
        <v>131</v>
      </c>
      <c r="L4396" t="s">
        <v>12673</v>
      </c>
      <c r="M4396" t="s">
        <v>12674</v>
      </c>
      <c r="N4396">
        <v>1.226</v>
      </c>
      <c r="O4396">
        <v>259</v>
      </c>
      <c r="P4396">
        <v>212</v>
      </c>
      <c r="Q4396">
        <v>0</v>
      </c>
      <c r="R4396">
        <v>0</v>
      </c>
      <c r="S4396">
        <v>0</v>
      </c>
      <c r="T4396">
        <v>0</v>
      </c>
      <c r="U4396">
        <v>317.56</v>
      </c>
      <c r="V4396">
        <v>259.94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3015966</v>
      </c>
      <c r="B4397">
        <v>1</v>
      </c>
      <c r="C4397" t="s">
        <v>75</v>
      </c>
      <c r="D4397" t="s">
        <v>78</v>
      </c>
      <c r="E4397" t="s">
        <v>134</v>
      </c>
      <c r="F4397" t="s">
        <v>12675</v>
      </c>
      <c r="G4397" t="s">
        <v>136</v>
      </c>
      <c r="H4397" t="s">
        <v>58</v>
      </c>
      <c r="I4397" t="s">
        <v>129</v>
      </c>
      <c r="J4397" t="s">
        <v>130</v>
      </c>
      <c r="K4397" t="s">
        <v>137</v>
      </c>
      <c r="L4397" t="s">
        <v>12676</v>
      </c>
      <c r="M4397" t="s">
        <v>12677</v>
      </c>
      <c r="N4397">
        <v>4.867</v>
      </c>
      <c r="O4397">
        <v>1</v>
      </c>
      <c r="P4397">
        <v>3955</v>
      </c>
      <c r="Q4397">
        <v>0</v>
      </c>
      <c r="R4397">
        <v>0</v>
      </c>
      <c r="S4397">
        <v>0</v>
      </c>
      <c r="T4397">
        <v>0</v>
      </c>
      <c r="U4397">
        <v>4.87</v>
      </c>
      <c r="V4397">
        <v>19249.86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3014852</v>
      </c>
      <c r="B4398">
        <v>1</v>
      </c>
      <c r="C4398" t="s">
        <v>106</v>
      </c>
      <c r="D4398" t="s">
        <v>122</v>
      </c>
      <c r="E4398" t="s">
        <v>169</v>
      </c>
      <c r="F4398" t="s">
        <v>2277</v>
      </c>
      <c r="G4398" t="s">
        <v>136</v>
      </c>
      <c r="H4398" t="s">
        <v>61</v>
      </c>
      <c r="I4398" t="s">
        <v>129</v>
      </c>
      <c r="J4398" t="s">
        <v>130</v>
      </c>
      <c r="K4398" t="s">
        <v>137</v>
      </c>
      <c r="L4398" t="s">
        <v>12653</v>
      </c>
      <c r="M4398" t="s">
        <v>12678</v>
      </c>
      <c r="N4398">
        <v>8.3989999999999991</v>
      </c>
      <c r="O4398">
        <v>0</v>
      </c>
      <c r="P4398">
        <v>117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982.74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3016781</v>
      </c>
      <c r="B4399">
        <v>1</v>
      </c>
      <c r="C4399" t="s">
        <v>75</v>
      </c>
      <c r="D4399" t="s">
        <v>83</v>
      </c>
      <c r="E4399" t="s">
        <v>221</v>
      </c>
      <c r="F4399" t="s">
        <v>5495</v>
      </c>
      <c r="G4399" t="s">
        <v>136</v>
      </c>
      <c r="H4399" t="s">
        <v>58</v>
      </c>
      <c r="I4399" t="s">
        <v>129</v>
      </c>
      <c r="J4399" t="s">
        <v>130</v>
      </c>
      <c r="K4399" t="s">
        <v>137</v>
      </c>
      <c r="L4399" t="s">
        <v>12679</v>
      </c>
      <c r="M4399" t="s">
        <v>12680</v>
      </c>
      <c r="N4399">
        <v>2.214</v>
      </c>
      <c r="O4399">
        <v>0</v>
      </c>
      <c r="P4399">
        <v>0</v>
      </c>
      <c r="Q4399">
        <v>4</v>
      </c>
      <c r="R4399">
        <v>395</v>
      </c>
      <c r="S4399">
        <v>0</v>
      </c>
      <c r="T4399">
        <v>0</v>
      </c>
      <c r="U4399">
        <v>0</v>
      </c>
      <c r="V4399">
        <v>0</v>
      </c>
      <c r="W4399">
        <v>8.86</v>
      </c>
      <c r="X4399">
        <v>874.71</v>
      </c>
      <c r="Y4399">
        <v>0</v>
      </c>
      <c r="Z4399">
        <v>0</v>
      </c>
    </row>
    <row r="4400" spans="1:26" x14ac:dyDescent="0.3">
      <c r="A4400">
        <v>3010921</v>
      </c>
      <c r="B4400">
        <v>1</v>
      </c>
      <c r="C4400" t="s">
        <v>75</v>
      </c>
      <c r="D4400" t="s">
        <v>77</v>
      </c>
      <c r="E4400" t="s">
        <v>140</v>
      </c>
      <c r="F4400" t="s">
        <v>12681</v>
      </c>
      <c r="G4400" t="s">
        <v>142</v>
      </c>
      <c r="H4400" t="s">
        <v>61</v>
      </c>
      <c r="I4400" t="s">
        <v>129</v>
      </c>
      <c r="J4400" t="s">
        <v>130</v>
      </c>
      <c r="K4400" t="s">
        <v>131</v>
      </c>
      <c r="L4400" t="s">
        <v>12682</v>
      </c>
      <c r="M4400" t="s">
        <v>12683</v>
      </c>
      <c r="N4400">
        <v>10.000999999999999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61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610.07000000000005</v>
      </c>
    </row>
    <row r="4401" spans="1:26" x14ac:dyDescent="0.3">
      <c r="A4401">
        <v>3019206</v>
      </c>
      <c r="B4401">
        <v>1</v>
      </c>
      <c r="C4401" t="s">
        <v>75</v>
      </c>
      <c r="D4401" t="s">
        <v>83</v>
      </c>
      <c r="E4401" t="s">
        <v>145</v>
      </c>
      <c r="F4401" t="s">
        <v>12684</v>
      </c>
      <c r="G4401" t="s">
        <v>147</v>
      </c>
      <c r="H4401" t="s">
        <v>61</v>
      </c>
      <c r="I4401" t="s">
        <v>129</v>
      </c>
      <c r="J4401" t="s">
        <v>130</v>
      </c>
      <c r="K4401" t="s">
        <v>131</v>
      </c>
      <c r="L4401" t="s">
        <v>12685</v>
      </c>
      <c r="M4401" t="s">
        <v>12686</v>
      </c>
      <c r="N4401">
        <v>1.621</v>
      </c>
      <c r="O4401">
        <v>0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1.62</v>
      </c>
      <c r="Y4401">
        <v>0</v>
      </c>
      <c r="Z4401">
        <v>0</v>
      </c>
    </row>
    <row r="4402" spans="1:26" x14ac:dyDescent="0.3">
      <c r="A4402">
        <v>3017548</v>
      </c>
      <c r="B4402">
        <v>1</v>
      </c>
      <c r="C4402" t="s">
        <v>75</v>
      </c>
      <c r="D4402" t="s">
        <v>84</v>
      </c>
      <c r="E4402" t="s">
        <v>145</v>
      </c>
      <c r="F4402" t="s">
        <v>12687</v>
      </c>
      <c r="G4402" t="s">
        <v>206</v>
      </c>
      <c r="H4402" t="s">
        <v>61</v>
      </c>
      <c r="I4402" t="s">
        <v>129</v>
      </c>
      <c r="J4402" t="s">
        <v>130</v>
      </c>
      <c r="K4402" t="s">
        <v>131</v>
      </c>
      <c r="L4402" t="s">
        <v>12688</v>
      </c>
      <c r="M4402" t="s">
        <v>12689</v>
      </c>
      <c r="N4402">
        <v>1.3320000000000001</v>
      </c>
      <c r="O4402">
        <v>0</v>
      </c>
      <c r="P4402">
        <v>13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17.32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3018297</v>
      </c>
      <c r="B4403">
        <v>1</v>
      </c>
      <c r="C4403" t="s">
        <v>75</v>
      </c>
      <c r="D4403" t="s">
        <v>99</v>
      </c>
      <c r="E4403" t="s">
        <v>221</v>
      </c>
      <c r="F4403" t="s">
        <v>3426</v>
      </c>
      <c r="G4403" t="s">
        <v>128</v>
      </c>
      <c r="H4403" t="s">
        <v>58</v>
      </c>
      <c r="I4403" t="s">
        <v>129</v>
      </c>
      <c r="J4403" t="s">
        <v>130</v>
      </c>
      <c r="K4403" t="s">
        <v>131</v>
      </c>
      <c r="L4403" t="s">
        <v>12690</v>
      </c>
      <c r="M4403" t="s">
        <v>12691</v>
      </c>
      <c r="N4403">
        <v>0.497</v>
      </c>
      <c r="O4403">
        <v>55</v>
      </c>
      <c r="P4403">
        <v>258</v>
      </c>
      <c r="Q4403">
        <v>0</v>
      </c>
      <c r="R4403">
        <v>0</v>
      </c>
      <c r="S4403">
        <v>0</v>
      </c>
      <c r="T4403">
        <v>0</v>
      </c>
      <c r="U4403">
        <v>27.32</v>
      </c>
      <c r="V4403">
        <v>128.13999999999999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3017605</v>
      </c>
      <c r="B4404">
        <v>1</v>
      </c>
      <c r="C4404" t="s">
        <v>106</v>
      </c>
      <c r="D4404" t="s">
        <v>120</v>
      </c>
      <c r="E4404" t="s">
        <v>126</v>
      </c>
      <c r="F4404" t="s">
        <v>12692</v>
      </c>
      <c r="G4404" t="s">
        <v>128</v>
      </c>
      <c r="H4404" t="s">
        <v>58</v>
      </c>
      <c r="I4404" t="s">
        <v>129</v>
      </c>
      <c r="J4404" t="s">
        <v>130</v>
      </c>
      <c r="K4404" t="s">
        <v>131</v>
      </c>
      <c r="L4404" t="s">
        <v>12693</v>
      </c>
      <c r="M4404" t="s">
        <v>12694</v>
      </c>
      <c r="N4404">
        <v>1.113</v>
      </c>
      <c r="O4404">
        <v>0</v>
      </c>
      <c r="P4404">
        <v>514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571.83000000000004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3017587</v>
      </c>
      <c r="B4405">
        <v>1</v>
      </c>
      <c r="C4405" t="s">
        <v>75</v>
      </c>
      <c r="D4405" t="s">
        <v>89</v>
      </c>
      <c r="E4405" t="s">
        <v>145</v>
      </c>
      <c r="F4405" t="s">
        <v>12695</v>
      </c>
      <c r="G4405" t="s">
        <v>147</v>
      </c>
      <c r="H4405" t="s">
        <v>61</v>
      </c>
      <c r="I4405" t="s">
        <v>129</v>
      </c>
      <c r="J4405" t="s">
        <v>130</v>
      </c>
      <c r="K4405" t="s">
        <v>131</v>
      </c>
      <c r="L4405" t="s">
        <v>12696</v>
      </c>
      <c r="M4405" t="s">
        <v>12697</v>
      </c>
      <c r="N4405">
        <v>2.61</v>
      </c>
      <c r="O4405">
        <v>0</v>
      </c>
      <c r="P4405">
        <v>18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46.97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3018696</v>
      </c>
      <c r="B4406">
        <v>1</v>
      </c>
      <c r="C4406" t="s">
        <v>75</v>
      </c>
      <c r="D4406" t="s">
        <v>78</v>
      </c>
      <c r="E4406" t="s">
        <v>145</v>
      </c>
      <c r="F4406" t="s">
        <v>12698</v>
      </c>
      <c r="G4406" t="s">
        <v>147</v>
      </c>
      <c r="H4406" t="s">
        <v>61</v>
      </c>
      <c r="I4406" t="s">
        <v>129</v>
      </c>
      <c r="J4406" t="s">
        <v>130</v>
      </c>
      <c r="K4406" t="s">
        <v>131</v>
      </c>
      <c r="L4406" t="s">
        <v>12699</v>
      </c>
      <c r="M4406" t="s">
        <v>12700</v>
      </c>
      <c r="N4406">
        <v>1.0529999999999999</v>
      </c>
      <c r="O4406">
        <v>0</v>
      </c>
      <c r="P4406">
        <v>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1.05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3013094</v>
      </c>
      <c r="B4407">
        <v>1</v>
      </c>
      <c r="C4407" t="s">
        <v>75</v>
      </c>
      <c r="D4407" t="s">
        <v>103</v>
      </c>
      <c r="E4407" t="s">
        <v>145</v>
      </c>
      <c r="F4407" t="s">
        <v>12701</v>
      </c>
      <c r="G4407" t="s">
        <v>147</v>
      </c>
      <c r="H4407" t="s">
        <v>61</v>
      </c>
      <c r="I4407" t="s">
        <v>129</v>
      </c>
      <c r="J4407" t="s">
        <v>130</v>
      </c>
      <c r="K4407" t="s">
        <v>131</v>
      </c>
      <c r="L4407" t="s">
        <v>12702</v>
      </c>
      <c r="M4407" t="s">
        <v>12703</v>
      </c>
      <c r="N4407">
        <v>4.702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4.7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3017929</v>
      </c>
      <c r="B4408">
        <v>1</v>
      </c>
      <c r="C4408" t="s">
        <v>75</v>
      </c>
      <c r="D4408" t="s">
        <v>101</v>
      </c>
      <c r="E4408" t="s">
        <v>221</v>
      </c>
      <c r="F4408" t="s">
        <v>12704</v>
      </c>
      <c r="G4408" t="s">
        <v>128</v>
      </c>
      <c r="H4408" t="s">
        <v>58</v>
      </c>
      <c r="I4408" t="s">
        <v>129</v>
      </c>
      <c r="J4408" t="s">
        <v>130</v>
      </c>
      <c r="K4408" t="s">
        <v>131</v>
      </c>
      <c r="L4408" t="s">
        <v>12705</v>
      </c>
      <c r="M4408" t="s">
        <v>12706</v>
      </c>
      <c r="N4408">
        <v>0.48299999999999998</v>
      </c>
      <c r="O4408">
        <v>30</v>
      </c>
      <c r="P4408">
        <v>346</v>
      </c>
      <c r="Q4408">
        <v>6</v>
      </c>
      <c r="R4408">
        <v>34</v>
      </c>
      <c r="S4408">
        <v>0</v>
      </c>
      <c r="T4408">
        <v>0</v>
      </c>
      <c r="U4408">
        <v>14.48</v>
      </c>
      <c r="V4408">
        <v>166.95</v>
      </c>
      <c r="W4408">
        <v>2.9</v>
      </c>
      <c r="X4408">
        <v>16.41</v>
      </c>
      <c r="Y4408">
        <v>0</v>
      </c>
      <c r="Z4408">
        <v>0</v>
      </c>
    </row>
    <row r="4409" spans="1:26" x14ac:dyDescent="0.3">
      <c r="A4409">
        <v>3017865</v>
      </c>
      <c r="B4409">
        <v>1</v>
      </c>
      <c r="C4409" t="s">
        <v>75</v>
      </c>
      <c r="D4409" t="s">
        <v>81</v>
      </c>
      <c r="E4409" t="s">
        <v>145</v>
      </c>
      <c r="F4409" t="s">
        <v>12707</v>
      </c>
      <c r="G4409" t="s">
        <v>256</v>
      </c>
      <c r="H4409" t="s">
        <v>61</v>
      </c>
      <c r="I4409" t="s">
        <v>129</v>
      </c>
      <c r="J4409" t="s">
        <v>130</v>
      </c>
      <c r="K4409" t="s">
        <v>131</v>
      </c>
      <c r="L4409" t="s">
        <v>12708</v>
      </c>
      <c r="M4409" t="s">
        <v>12709</v>
      </c>
      <c r="N4409">
        <v>2.7549999999999999</v>
      </c>
      <c r="O4409">
        <v>0</v>
      </c>
      <c r="P4409">
        <v>5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13.77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3015990</v>
      </c>
      <c r="B4410">
        <v>1</v>
      </c>
      <c r="C4410" t="s">
        <v>106</v>
      </c>
      <c r="D4410" t="s">
        <v>114</v>
      </c>
      <c r="E4410" t="s">
        <v>164</v>
      </c>
      <c r="F4410" t="s">
        <v>12710</v>
      </c>
      <c r="G4410" t="s">
        <v>161</v>
      </c>
      <c r="H4410" t="s">
        <v>61</v>
      </c>
      <c r="I4410" t="s">
        <v>129</v>
      </c>
      <c r="J4410" t="s">
        <v>130</v>
      </c>
      <c r="K4410" t="s">
        <v>131</v>
      </c>
      <c r="L4410" t="s">
        <v>12711</v>
      </c>
      <c r="M4410" t="s">
        <v>12712</v>
      </c>
      <c r="N4410">
        <v>1.7929999999999999</v>
      </c>
      <c r="O4410">
        <v>0</v>
      </c>
      <c r="P4410">
        <v>0</v>
      </c>
      <c r="Q4410">
        <v>0</v>
      </c>
      <c r="R4410">
        <v>55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98.6</v>
      </c>
      <c r="Y4410">
        <v>0</v>
      </c>
      <c r="Z4410">
        <v>0</v>
      </c>
    </row>
    <row r="4411" spans="1:26" x14ac:dyDescent="0.3">
      <c r="A4411">
        <v>3018547</v>
      </c>
      <c r="B4411">
        <v>1</v>
      </c>
      <c r="C4411" t="s">
        <v>106</v>
      </c>
      <c r="D4411" t="s">
        <v>110</v>
      </c>
      <c r="E4411" t="s">
        <v>126</v>
      </c>
      <c r="F4411" t="s">
        <v>12713</v>
      </c>
      <c r="G4411" t="s">
        <v>128</v>
      </c>
      <c r="H4411" t="s">
        <v>58</v>
      </c>
      <c r="I4411" t="s">
        <v>129</v>
      </c>
      <c r="J4411" t="s">
        <v>130</v>
      </c>
      <c r="K4411" t="s">
        <v>131</v>
      </c>
      <c r="L4411" t="s">
        <v>12714</v>
      </c>
      <c r="M4411" t="s">
        <v>12715</v>
      </c>
      <c r="N4411">
        <v>2.6389999999999998</v>
      </c>
      <c r="O4411">
        <v>0</v>
      </c>
      <c r="P4411">
        <v>0</v>
      </c>
      <c r="Q4411">
        <v>23</v>
      </c>
      <c r="R4411">
        <v>44</v>
      </c>
      <c r="S4411">
        <v>10</v>
      </c>
      <c r="T4411">
        <v>304</v>
      </c>
      <c r="U4411">
        <v>0</v>
      </c>
      <c r="V4411">
        <v>0</v>
      </c>
      <c r="W4411">
        <v>60.69</v>
      </c>
      <c r="X4411">
        <v>116.1</v>
      </c>
      <c r="Y4411">
        <v>26.39</v>
      </c>
      <c r="Z4411">
        <v>802.14</v>
      </c>
    </row>
    <row r="4412" spans="1:26" x14ac:dyDescent="0.3">
      <c r="A4412">
        <v>3017446</v>
      </c>
      <c r="B4412">
        <v>1</v>
      </c>
      <c r="C4412" t="s">
        <v>75</v>
      </c>
      <c r="D4412" t="s">
        <v>83</v>
      </c>
      <c r="E4412" t="s">
        <v>145</v>
      </c>
      <c r="F4412" t="s">
        <v>12716</v>
      </c>
      <c r="G4412" t="s">
        <v>147</v>
      </c>
      <c r="H4412" t="s">
        <v>61</v>
      </c>
      <c r="I4412" t="s">
        <v>129</v>
      </c>
      <c r="J4412" t="s">
        <v>130</v>
      </c>
      <c r="K4412" t="s">
        <v>131</v>
      </c>
      <c r="L4412" t="s">
        <v>12717</v>
      </c>
      <c r="M4412" t="s">
        <v>12718</v>
      </c>
      <c r="N4412">
        <v>1.7230000000000001</v>
      </c>
      <c r="O4412">
        <v>0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1.72</v>
      </c>
      <c r="Y4412">
        <v>0</v>
      </c>
      <c r="Z4412">
        <v>0</v>
      </c>
    </row>
    <row r="4413" spans="1:26" x14ac:dyDescent="0.3">
      <c r="A4413">
        <v>3016682</v>
      </c>
      <c r="B4413">
        <v>1</v>
      </c>
      <c r="C4413" t="s">
        <v>75</v>
      </c>
      <c r="D4413" t="s">
        <v>87</v>
      </c>
      <c r="E4413" t="s">
        <v>145</v>
      </c>
      <c r="F4413" t="s">
        <v>11874</v>
      </c>
      <c r="G4413" t="s">
        <v>256</v>
      </c>
      <c r="H4413" t="s">
        <v>61</v>
      </c>
      <c r="I4413" t="s">
        <v>129</v>
      </c>
      <c r="J4413" t="s">
        <v>130</v>
      </c>
      <c r="K4413" t="s">
        <v>131</v>
      </c>
      <c r="L4413" t="s">
        <v>12719</v>
      </c>
      <c r="M4413" t="s">
        <v>12720</v>
      </c>
      <c r="N4413">
        <v>2.1230000000000002</v>
      </c>
      <c r="O4413">
        <v>0</v>
      </c>
      <c r="P4413">
        <v>3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6.37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3017550</v>
      </c>
      <c r="B4414">
        <v>2</v>
      </c>
      <c r="C4414" t="s">
        <v>75</v>
      </c>
      <c r="D4414" t="s">
        <v>95</v>
      </c>
      <c r="E4414" t="s">
        <v>169</v>
      </c>
      <c r="F4414" t="s">
        <v>12721</v>
      </c>
      <c r="G4414" t="s">
        <v>602</v>
      </c>
      <c r="H4414" t="s">
        <v>61</v>
      </c>
      <c r="I4414" t="s">
        <v>129</v>
      </c>
      <c r="J4414" t="s">
        <v>130</v>
      </c>
      <c r="K4414" t="s">
        <v>131</v>
      </c>
      <c r="L4414" t="s">
        <v>1233</v>
      </c>
      <c r="M4414" t="s">
        <v>12722</v>
      </c>
      <c r="N4414">
        <v>1.081</v>
      </c>
      <c r="O4414">
        <v>0</v>
      </c>
      <c r="P4414">
        <v>958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1035.7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3017959</v>
      </c>
      <c r="B4415">
        <v>1</v>
      </c>
      <c r="C4415" t="s">
        <v>106</v>
      </c>
      <c r="D4415" t="s">
        <v>115</v>
      </c>
      <c r="E4415" t="s">
        <v>164</v>
      </c>
      <c r="F4415" t="s">
        <v>12723</v>
      </c>
      <c r="G4415" t="s">
        <v>142</v>
      </c>
      <c r="H4415" t="s">
        <v>61</v>
      </c>
      <c r="I4415" t="s">
        <v>129</v>
      </c>
      <c r="J4415" t="s">
        <v>130</v>
      </c>
      <c r="K4415" t="s">
        <v>131</v>
      </c>
      <c r="L4415" t="s">
        <v>12724</v>
      </c>
      <c r="M4415" t="s">
        <v>12725</v>
      </c>
      <c r="N4415">
        <v>1.1819999999999999</v>
      </c>
      <c r="O4415">
        <v>0</v>
      </c>
      <c r="P4415">
        <v>33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39.020000000000003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3014843</v>
      </c>
      <c r="B4416">
        <v>2</v>
      </c>
      <c r="C4416" t="s">
        <v>75</v>
      </c>
      <c r="D4416" t="s">
        <v>102</v>
      </c>
      <c r="E4416" t="s">
        <v>169</v>
      </c>
      <c r="F4416" t="s">
        <v>12726</v>
      </c>
      <c r="G4416" t="s">
        <v>166</v>
      </c>
      <c r="H4416" t="s">
        <v>61</v>
      </c>
      <c r="I4416" t="s">
        <v>129</v>
      </c>
      <c r="J4416" t="s">
        <v>130</v>
      </c>
      <c r="K4416" t="s">
        <v>131</v>
      </c>
      <c r="L4416" t="s">
        <v>12727</v>
      </c>
      <c r="M4416" t="s">
        <v>12728</v>
      </c>
      <c r="N4416">
        <v>1.2110000000000001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45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54.48</v>
      </c>
    </row>
    <row r="4417" spans="1:26" x14ac:dyDescent="0.3">
      <c r="A4417">
        <v>3019989</v>
      </c>
      <c r="B4417">
        <v>1</v>
      </c>
      <c r="C4417" t="s">
        <v>75</v>
      </c>
      <c r="D4417" t="s">
        <v>104</v>
      </c>
      <c r="E4417" t="s">
        <v>145</v>
      </c>
      <c r="F4417" t="s">
        <v>12729</v>
      </c>
      <c r="G4417" t="s">
        <v>206</v>
      </c>
      <c r="H4417" t="s">
        <v>61</v>
      </c>
      <c r="I4417" t="s">
        <v>129</v>
      </c>
      <c r="J4417" t="s">
        <v>130</v>
      </c>
      <c r="K4417" t="s">
        <v>131</v>
      </c>
      <c r="L4417" t="s">
        <v>12730</v>
      </c>
      <c r="M4417" t="s">
        <v>12731</v>
      </c>
      <c r="N4417">
        <v>3.9369999999999998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3.94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3019892</v>
      </c>
      <c r="B4418">
        <v>1</v>
      </c>
      <c r="C4418" t="s">
        <v>106</v>
      </c>
      <c r="D4418" t="s">
        <v>116</v>
      </c>
      <c r="E4418" t="s">
        <v>140</v>
      </c>
      <c r="F4418" t="s">
        <v>12732</v>
      </c>
      <c r="G4418" t="s">
        <v>2201</v>
      </c>
      <c r="H4418" t="s">
        <v>61</v>
      </c>
      <c r="I4418" t="s">
        <v>129</v>
      </c>
      <c r="J4418" t="s">
        <v>130</v>
      </c>
      <c r="K4418" t="s">
        <v>131</v>
      </c>
      <c r="L4418" t="s">
        <v>12733</v>
      </c>
      <c r="M4418" t="s">
        <v>12734</v>
      </c>
      <c r="N4418">
        <v>1.976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13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25.68</v>
      </c>
    </row>
    <row r="4419" spans="1:26" x14ac:dyDescent="0.3">
      <c r="A4419">
        <v>3018283</v>
      </c>
      <c r="B4419">
        <v>1</v>
      </c>
      <c r="C4419" t="s">
        <v>106</v>
      </c>
      <c r="D4419" t="s">
        <v>122</v>
      </c>
      <c r="E4419" t="s">
        <v>221</v>
      </c>
      <c r="F4419" t="s">
        <v>12735</v>
      </c>
      <c r="G4419" t="s">
        <v>128</v>
      </c>
      <c r="H4419" t="s">
        <v>58</v>
      </c>
      <c r="I4419" t="s">
        <v>129</v>
      </c>
      <c r="J4419" t="s">
        <v>130</v>
      </c>
      <c r="K4419" t="s">
        <v>131</v>
      </c>
      <c r="L4419" t="s">
        <v>12736</v>
      </c>
      <c r="M4419" t="s">
        <v>12737</v>
      </c>
      <c r="N4419">
        <v>0.77500000000000002</v>
      </c>
      <c r="O4419">
        <v>53</v>
      </c>
      <c r="P4419">
        <v>13352</v>
      </c>
      <c r="Q4419">
        <v>0</v>
      </c>
      <c r="R4419">
        <v>0</v>
      </c>
      <c r="S4419">
        <v>0</v>
      </c>
      <c r="T4419">
        <v>0</v>
      </c>
      <c r="U4419">
        <v>41.08</v>
      </c>
      <c r="V4419">
        <v>10347.799999999999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3016730</v>
      </c>
      <c r="B4420">
        <v>1</v>
      </c>
      <c r="C4420" t="s">
        <v>75</v>
      </c>
      <c r="D4420" t="s">
        <v>90</v>
      </c>
      <c r="E4420" t="s">
        <v>145</v>
      </c>
      <c r="F4420" t="s">
        <v>12738</v>
      </c>
      <c r="G4420" t="s">
        <v>256</v>
      </c>
      <c r="H4420" t="s">
        <v>61</v>
      </c>
      <c r="I4420" t="s">
        <v>129</v>
      </c>
      <c r="J4420" t="s">
        <v>130</v>
      </c>
      <c r="K4420" t="s">
        <v>131</v>
      </c>
      <c r="L4420" t="s">
        <v>12739</v>
      </c>
      <c r="M4420" t="s">
        <v>12740</v>
      </c>
      <c r="N4420">
        <v>8.5129999999999999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8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68.099999999999994</v>
      </c>
    </row>
    <row r="4421" spans="1:26" x14ac:dyDescent="0.3">
      <c r="A4421">
        <v>3015074</v>
      </c>
      <c r="B4421">
        <v>1</v>
      </c>
      <c r="C4421" t="s">
        <v>106</v>
      </c>
      <c r="D4421" t="s">
        <v>107</v>
      </c>
      <c r="E4421" t="s">
        <v>221</v>
      </c>
      <c r="F4421" t="s">
        <v>12741</v>
      </c>
      <c r="G4421" t="s">
        <v>192</v>
      </c>
      <c r="H4421" t="s">
        <v>58</v>
      </c>
      <c r="I4421" t="s">
        <v>129</v>
      </c>
      <c r="J4421" t="s">
        <v>130</v>
      </c>
      <c r="K4421" t="s">
        <v>137</v>
      </c>
      <c r="L4421" t="s">
        <v>12742</v>
      </c>
      <c r="M4421" t="s">
        <v>12743</v>
      </c>
      <c r="N4421">
        <v>4.25</v>
      </c>
      <c r="O4421">
        <v>0</v>
      </c>
      <c r="P4421">
        <v>0</v>
      </c>
      <c r="Q4421">
        <v>8</v>
      </c>
      <c r="R4421">
        <v>485</v>
      </c>
      <c r="S4421">
        <v>0</v>
      </c>
      <c r="T4421">
        <v>0</v>
      </c>
      <c r="U4421">
        <v>0</v>
      </c>
      <c r="V4421">
        <v>0</v>
      </c>
      <c r="W4421">
        <v>34</v>
      </c>
      <c r="X4421">
        <v>2061.25</v>
      </c>
      <c r="Y4421">
        <v>0</v>
      </c>
      <c r="Z4421">
        <v>0</v>
      </c>
    </row>
    <row r="4422" spans="1:26" x14ac:dyDescent="0.3">
      <c r="A4422">
        <v>3016832</v>
      </c>
      <c r="B4422">
        <v>1</v>
      </c>
      <c r="C4422" t="s">
        <v>75</v>
      </c>
      <c r="D4422" t="s">
        <v>81</v>
      </c>
      <c r="E4422" t="s">
        <v>140</v>
      </c>
      <c r="F4422" t="s">
        <v>12744</v>
      </c>
      <c r="G4422" t="s">
        <v>142</v>
      </c>
      <c r="H4422" t="s">
        <v>61</v>
      </c>
      <c r="I4422" t="s">
        <v>129</v>
      </c>
      <c r="J4422" t="s">
        <v>130</v>
      </c>
      <c r="K4422" t="s">
        <v>131</v>
      </c>
      <c r="L4422" t="s">
        <v>12745</v>
      </c>
      <c r="M4422" t="s">
        <v>12746</v>
      </c>
      <c r="N4422">
        <v>0.879</v>
      </c>
      <c r="O4422">
        <v>0</v>
      </c>
      <c r="P4422">
        <v>202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177.55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3012071</v>
      </c>
      <c r="B4423">
        <v>1</v>
      </c>
      <c r="C4423" t="s">
        <v>106</v>
      </c>
      <c r="D4423" t="s">
        <v>116</v>
      </c>
      <c r="E4423" t="s">
        <v>221</v>
      </c>
      <c r="F4423" t="s">
        <v>12747</v>
      </c>
      <c r="G4423" t="s">
        <v>136</v>
      </c>
      <c r="H4423" t="s">
        <v>58</v>
      </c>
      <c r="I4423" t="s">
        <v>129</v>
      </c>
      <c r="J4423" t="s">
        <v>130</v>
      </c>
      <c r="K4423" t="s">
        <v>137</v>
      </c>
      <c r="L4423" t="s">
        <v>12748</v>
      </c>
      <c r="M4423" t="s">
        <v>12749</v>
      </c>
      <c r="N4423">
        <v>3.778</v>
      </c>
      <c r="O4423">
        <v>0</v>
      </c>
      <c r="P4423">
        <v>0</v>
      </c>
      <c r="Q4423">
        <v>26</v>
      </c>
      <c r="R4423">
        <v>122</v>
      </c>
      <c r="S4423">
        <v>38</v>
      </c>
      <c r="T4423">
        <v>543</v>
      </c>
      <c r="U4423">
        <v>0</v>
      </c>
      <c r="V4423">
        <v>0</v>
      </c>
      <c r="W4423">
        <v>98.23</v>
      </c>
      <c r="X4423">
        <v>460.92</v>
      </c>
      <c r="Y4423">
        <v>143.57</v>
      </c>
      <c r="Z4423">
        <v>2051.48</v>
      </c>
    </row>
    <row r="4424" spans="1:26" x14ac:dyDescent="0.3">
      <c r="A4424">
        <v>3017955</v>
      </c>
      <c r="B4424">
        <v>1</v>
      </c>
      <c r="C4424" t="s">
        <v>75</v>
      </c>
      <c r="D4424" t="s">
        <v>103</v>
      </c>
      <c r="E4424" t="s">
        <v>145</v>
      </c>
      <c r="F4424" t="s">
        <v>8462</v>
      </c>
      <c r="G4424" t="s">
        <v>206</v>
      </c>
      <c r="H4424" t="s">
        <v>61</v>
      </c>
      <c r="I4424" t="s">
        <v>129</v>
      </c>
      <c r="J4424" t="s">
        <v>130</v>
      </c>
      <c r="K4424" t="s">
        <v>131</v>
      </c>
      <c r="L4424" t="s">
        <v>12750</v>
      </c>
      <c r="M4424" t="s">
        <v>12751</v>
      </c>
      <c r="N4424">
        <v>5.0250000000000004</v>
      </c>
      <c r="O4424">
        <v>0</v>
      </c>
      <c r="P4424">
        <v>2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10.050000000000001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3017948</v>
      </c>
      <c r="B4425">
        <v>1</v>
      </c>
      <c r="C4425" t="s">
        <v>75</v>
      </c>
      <c r="D4425" t="s">
        <v>103</v>
      </c>
      <c r="E4425" t="s">
        <v>145</v>
      </c>
      <c r="F4425" t="s">
        <v>12752</v>
      </c>
      <c r="G4425" t="s">
        <v>206</v>
      </c>
      <c r="H4425" t="s">
        <v>61</v>
      </c>
      <c r="I4425" t="s">
        <v>129</v>
      </c>
      <c r="J4425" t="s">
        <v>130</v>
      </c>
      <c r="K4425" t="s">
        <v>131</v>
      </c>
      <c r="L4425" t="s">
        <v>12753</v>
      </c>
      <c r="M4425" t="s">
        <v>12754</v>
      </c>
      <c r="N4425">
        <v>0.996</v>
      </c>
      <c r="O4425">
        <v>0</v>
      </c>
      <c r="P4425">
        <v>13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12.94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3022502</v>
      </c>
      <c r="B4426">
        <v>1</v>
      </c>
      <c r="C4426" t="s">
        <v>75</v>
      </c>
      <c r="D4426" t="s">
        <v>81</v>
      </c>
      <c r="E4426" t="s">
        <v>134</v>
      </c>
      <c r="F4426" t="s">
        <v>12755</v>
      </c>
      <c r="G4426" t="s">
        <v>452</v>
      </c>
      <c r="H4426" t="s">
        <v>58</v>
      </c>
      <c r="I4426" t="s">
        <v>129</v>
      </c>
      <c r="J4426" t="s">
        <v>130</v>
      </c>
      <c r="K4426" t="s">
        <v>131</v>
      </c>
      <c r="L4426" t="s">
        <v>12756</v>
      </c>
      <c r="M4426" t="s">
        <v>12757</v>
      </c>
      <c r="N4426">
        <v>2.1389999999999998</v>
      </c>
      <c r="O4426">
        <v>4</v>
      </c>
      <c r="P4426">
        <v>283</v>
      </c>
      <c r="Q4426">
        <v>0</v>
      </c>
      <c r="R4426">
        <v>0</v>
      </c>
      <c r="S4426">
        <v>0</v>
      </c>
      <c r="T4426">
        <v>0</v>
      </c>
      <c r="U4426">
        <v>8.56</v>
      </c>
      <c r="V4426">
        <v>605.38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3015313</v>
      </c>
      <c r="B4427">
        <v>1</v>
      </c>
      <c r="C4427" t="s">
        <v>75</v>
      </c>
      <c r="D4427" t="s">
        <v>83</v>
      </c>
      <c r="E4427" t="s">
        <v>134</v>
      </c>
      <c r="F4427" t="s">
        <v>3231</v>
      </c>
      <c r="G4427" t="s">
        <v>12758</v>
      </c>
      <c r="H4427" t="s">
        <v>56</v>
      </c>
      <c r="I4427" t="s">
        <v>129</v>
      </c>
      <c r="J4427" t="s">
        <v>130</v>
      </c>
      <c r="K4427" t="s">
        <v>131</v>
      </c>
      <c r="L4427" t="s">
        <v>12759</v>
      </c>
      <c r="M4427" t="s">
        <v>12760</v>
      </c>
      <c r="N4427">
        <v>0.56299999999999994</v>
      </c>
      <c r="O4427">
        <v>0</v>
      </c>
      <c r="P4427">
        <v>0</v>
      </c>
      <c r="Q4427">
        <v>153</v>
      </c>
      <c r="R4427">
        <v>15956</v>
      </c>
      <c r="S4427">
        <v>0</v>
      </c>
      <c r="T4427">
        <v>0</v>
      </c>
      <c r="U4427">
        <v>0</v>
      </c>
      <c r="V4427">
        <v>0</v>
      </c>
      <c r="W4427">
        <v>86.19</v>
      </c>
      <c r="X4427">
        <v>8988.5499999999993</v>
      </c>
      <c r="Y4427">
        <v>0</v>
      </c>
      <c r="Z4427">
        <v>0</v>
      </c>
    </row>
    <row r="4428" spans="1:26" x14ac:dyDescent="0.3">
      <c r="A4428">
        <v>3017926</v>
      </c>
      <c r="B4428">
        <v>1</v>
      </c>
      <c r="C4428" t="s">
        <v>75</v>
      </c>
      <c r="D4428" t="s">
        <v>83</v>
      </c>
      <c r="E4428" t="s">
        <v>169</v>
      </c>
      <c r="F4428" t="s">
        <v>12761</v>
      </c>
      <c r="G4428" t="s">
        <v>166</v>
      </c>
      <c r="H4428" t="s">
        <v>61</v>
      </c>
      <c r="I4428" t="s">
        <v>129</v>
      </c>
      <c r="J4428" t="s">
        <v>130</v>
      </c>
      <c r="K4428" t="s">
        <v>131</v>
      </c>
      <c r="L4428" t="s">
        <v>12762</v>
      </c>
      <c r="M4428" t="s">
        <v>12763</v>
      </c>
      <c r="N4428">
        <v>1.5489999999999999</v>
      </c>
      <c r="O4428">
        <v>0</v>
      </c>
      <c r="P4428">
        <v>0</v>
      </c>
      <c r="Q4428">
        <v>0</v>
      </c>
      <c r="R4428">
        <v>16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24.79</v>
      </c>
      <c r="Y4428">
        <v>0</v>
      </c>
      <c r="Z4428">
        <v>0</v>
      </c>
    </row>
    <row r="4429" spans="1:26" x14ac:dyDescent="0.3">
      <c r="A4429">
        <v>3001577</v>
      </c>
      <c r="B4429">
        <v>1</v>
      </c>
      <c r="C4429" t="s">
        <v>75</v>
      </c>
      <c r="D4429" t="s">
        <v>104</v>
      </c>
      <c r="E4429" t="s">
        <v>140</v>
      </c>
      <c r="F4429" t="s">
        <v>12764</v>
      </c>
      <c r="G4429" t="s">
        <v>2201</v>
      </c>
      <c r="H4429" t="s">
        <v>61</v>
      </c>
      <c r="I4429" t="s">
        <v>129</v>
      </c>
      <c r="J4429" t="s">
        <v>130</v>
      </c>
      <c r="K4429" t="s">
        <v>131</v>
      </c>
      <c r="L4429" t="s">
        <v>12765</v>
      </c>
      <c r="M4429" t="s">
        <v>12766</v>
      </c>
      <c r="N4429">
        <v>4.407</v>
      </c>
      <c r="O4429">
        <v>0</v>
      </c>
      <c r="P4429">
        <v>16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70.510000000000005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3019161</v>
      </c>
      <c r="B4430">
        <v>1</v>
      </c>
      <c r="C4430" t="s">
        <v>75</v>
      </c>
      <c r="D4430" t="s">
        <v>83</v>
      </c>
      <c r="E4430" t="s">
        <v>145</v>
      </c>
      <c r="F4430" t="s">
        <v>12767</v>
      </c>
      <c r="G4430" t="s">
        <v>378</v>
      </c>
      <c r="H4430" t="s">
        <v>61</v>
      </c>
      <c r="I4430" t="s">
        <v>129</v>
      </c>
      <c r="J4430" t="s">
        <v>59</v>
      </c>
      <c r="K4430" t="s">
        <v>131</v>
      </c>
      <c r="L4430" t="s">
        <v>12768</v>
      </c>
      <c r="M4430" t="s">
        <v>12769</v>
      </c>
      <c r="N4430">
        <v>0.90100000000000002</v>
      </c>
      <c r="O4430">
        <v>0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0.9</v>
      </c>
      <c r="Y4430">
        <v>0</v>
      </c>
      <c r="Z4430">
        <v>0</v>
      </c>
    </row>
    <row r="4431" spans="1:26" x14ac:dyDescent="0.3">
      <c r="A4431">
        <v>3017892</v>
      </c>
      <c r="B4431">
        <v>1</v>
      </c>
      <c r="C4431" t="s">
        <v>75</v>
      </c>
      <c r="D4431" t="s">
        <v>83</v>
      </c>
      <c r="E4431" t="s">
        <v>145</v>
      </c>
      <c r="F4431" t="s">
        <v>12770</v>
      </c>
      <c r="G4431" t="s">
        <v>147</v>
      </c>
      <c r="H4431" t="s">
        <v>61</v>
      </c>
      <c r="I4431" t="s">
        <v>129</v>
      </c>
      <c r="J4431" t="s">
        <v>130</v>
      </c>
      <c r="K4431" t="s">
        <v>131</v>
      </c>
      <c r="L4431" t="s">
        <v>12771</v>
      </c>
      <c r="M4431" t="s">
        <v>12772</v>
      </c>
      <c r="N4431">
        <v>4.1950000000000003</v>
      </c>
      <c r="O4431">
        <v>0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4.2</v>
      </c>
      <c r="Y4431">
        <v>0</v>
      </c>
      <c r="Z4431">
        <v>0</v>
      </c>
    </row>
    <row r="4432" spans="1:26" x14ac:dyDescent="0.3">
      <c r="A4432">
        <v>3018316</v>
      </c>
      <c r="B4432">
        <v>1</v>
      </c>
      <c r="C4432" t="s">
        <v>75</v>
      </c>
      <c r="D4432" t="s">
        <v>99</v>
      </c>
      <c r="E4432" t="s">
        <v>169</v>
      </c>
      <c r="F4432" t="s">
        <v>9152</v>
      </c>
      <c r="G4432" t="s">
        <v>171</v>
      </c>
      <c r="H4432" t="s">
        <v>61</v>
      </c>
      <c r="I4432" t="s">
        <v>129</v>
      </c>
      <c r="J4432" t="s">
        <v>130</v>
      </c>
      <c r="K4432" t="s">
        <v>131</v>
      </c>
      <c r="L4432" t="s">
        <v>12773</v>
      </c>
      <c r="M4432" t="s">
        <v>12774</v>
      </c>
      <c r="N4432">
        <v>2.3410000000000002</v>
      </c>
      <c r="O4432">
        <v>0</v>
      </c>
      <c r="P4432">
        <v>21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49.16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3017561</v>
      </c>
      <c r="B4433">
        <v>1</v>
      </c>
      <c r="C4433" t="s">
        <v>75</v>
      </c>
      <c r="D4433" t="s">
        <v>77</v>
      </c>
      <c r="E4433" t="s">
        <v>145</v>
      </c>
      <c r="F4433" t="s">
        <v>12775</v>
      </c>
      <c r="G4433" t="s">
        <v>147</v>
      </c>
      <c r="H4433" t="s">
        <v>61</v>
      </c>
      <c r="I4433" t="s">
        <v>129</v>
      </c>
      <c r="J4433" t="s">
        <v>130</v>
      </c>
      <c r="K4433" t="s">
        <v>131</v>
      </c>
      <c r="L4433" t="s">
        <v>12776</v>
      </c>
      <c r="M4433" t="s">
        <v>12777</v>
      </c>
      <c r="N4433">
        <v>2.694</v>
      </c>
      <c r="O4433">
        <v>0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2.69</v>
      </c>
      <c r="Y4433">
        <v>0</v>
      </c>
      <c r="Z4433">
        <v>0</v>
      </c>
    </row>
    <row r="4434" spans="1:26" x14ac:dyDescent="0.3">
      <c r="A4434">
        <v>3016685</v>
      </c>
      <c r="B4434">
        <v>1</v>
      </c>
      <c r="C4434" t="s">
        <v>75</v>
      </c>
      <c r="D4434" t="s">
        <v>89</v>
      </c>
      <c r="E4434" t="s">
        <v>169</v>
      </c>
      <c r="F4434" t="s">
        <v>5471</v>
      </c>
      <c r="G4434" t="s">
        <v>4892</v>
      </c>
      <c r="H4434" t="s">
        <v>61</v>
      </c>
      <c r="I4434" t="s">
        <v>129</v>
      </c>
      <c r="J4434" t="s">
        <v>130</v>
      </c>
      <c r="K4434" t="s">
        <v>131</v>
      </c>
      <c r="L4434" t="s">
        <v>12778</v>
      </c>
      <c r="M4434" t="s">
        <v>12779</v>
      </c>
      <c r="N4434">
        <v>1.165</v>
      </c>
      <c r="O4434">
        <v>0</v>
      </c>
      <c r="P4434">
        <v>742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864.16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3016866</v>
      </c>
      <c r="B4435">
        <v>1</v>
      </c>
      <c r="C4435" t="s">
        <v>75</v>
      </c>
      <c r="D4435" t="s">
        <v>79</v>
      </c>
      <c r="E4435" t="s">
        <v>145</v>
      </c>
      <c r="F4435" t="s">
        <v>12780</v>
      </c>
      <c r="G4435" t="s">
        <v>206</v>
      </c>
      <c r="H4435" t="s">
        <v>61</v>
      </c>
      <c r="I4435" t="s">
        <v>129</v>
      </c>
      <c r="J4435" t="s">
        <v>130</v>
      </c>
      <c r="K4435" t="s">
        <v>131</v>
      </c>
      <c r="L4435" t="s">
        <v>12781</v>
      </c>
      <c r="M4435" t="s">
        <v>12782</v>
      </c>
      <c r="N4435">
        <v>1.41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1.41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3015978</v>
      </c>
      <c r="B4436">
        <v>1</v>
      </c>
      <c r="C4436" t="s">
        <v>75</v>
      </c>
      <c r="D4436" t="s">
        <v>85</v>
      </c>
      <c r="E4436" t="s">
        <v>153</v>
      </c>
      <c r="F4436" t="s">
        <v>12783</v>
      </c>
      <c r="G4436" t="s">
        <v>196</v>
      </c>
      <c r="H4436" t="s">
        <v>58</v>
      </c>
      <c r="I4436" t="s">
        <v>129</v>
      </c>
      <c r="J4436" t="s">
        <v>130</v>
      </c>
      <c r="K4436" t="s">
        <v>131</v>
      </c>
      <c r="L4436" t="s">
        <v>12784</v>
      </c>
      <c r="M4436" t="s">
        <v>12785</v>
      </c>
      <c r="N4436">
        <v>2.4</v>
      </c>
      <c r="O4436">
        <v>0</v>
      </c>
      <c r="P4436">
        <v>0</v>
      </c>
      <c r="Q4436">
        <v>0</v>
      </c>
      <c r="R4436">
        <v>44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105.6</v>
      </c>
      <c r="Y4436">
        <v>0</v>
      </c>
      <c r="Z4436">
        <v>0</v>
      </c>
    </row>
    <row r="4437" spans="1:26" x14ac:dyDescent="0.3">
      <c r="A4437">
        <v>3016679</v>
      </c>
      <c r="B4437">
        <v>1</v>
      </c>
      <c r="C4437" t="s">
        <v>106</v>
      </c>
      <c r="D4437" t="s">
        <v>119</v>
      </c>
      <c r="E4437" t="s">
        <v>169</v>
      </c>
      <c r="F4437" t="s">
        <v>12786</v>
      </c>
      <c r="G4437" t="s">
        <v>136</v>
      </c>
      <c r="H4437" t="s">
        <v>61</v>
      </c>
      <c r="I4437" t="s">
        <v>129</v>
      </c>
      <c r="J4437" t="s">
        <v>130</v>
      </c>
      <c r="K4437" t="s">
        <v>137</v>
      </c>
      <c r="L4437" t="s">
        <v>12787</v>
      </c>
      <c r="M4437" t="s">
        <v>12788</v>
      </c>
      <c r="N4437">
        <v>5.3239999999999998</v>
      </c>
      <c r="O4437">
        <v>0</v>
      </c>
      <c r="P4437">
        <v>652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3471.18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3017903</v>
      </c>
      <c r="B4438">
        <v>1</v>
      </c>
      <c r="C4438" t="s">
        <v>106</v>
      </c>
      <c r="D4438" t="s">
        <v>107</v>
      </c>
      <c r="E4438" t="s">
        <v>145</v>
      </c>
      <c r="F4438" t="s">
        <v>12789</v>
      </c>
      <c r="G4438" t="s">
        <v>147</v>
      </c>
      <c r="H4438" t="s">
        <v>61</v>
      </c>
      <c r="I4438" t="s">
        <v>129</v>
      </c>
      <c r="J4438" t="s">
        <v>130</v>
      </c>
      <c r="K4438" t="s">
        <v>131</v>
      </c>
      <c r="L4438" t="s">
        <v>12790</v>
      </c>
      <c r="M4438" t="s">
        <v>12791</v>
      </c>
      <c r="N4438">
        <v>0.94599999999999995</v>
      </c>
      <c r="O4438">
        <v>0</v>
      </c>
      <c r="P4438">
        <v>3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2.84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3017902</v>
      </c>
      <c r="B4439">
        <v>1</v>
      </c>
      <c r="C4439" t="s">
        <v>106</v>
      </c>
      <c r="D4439" t="s">
        <v>117</v>
      </c>
      <c r="E4439" t="s">
        <v>169</v>
      </c>
      <c r="F4439" t="s">
        <v>12792</v>
      </c>
      <c r="G4439" t="s">
        <v>161</v>
      </c>
      <c r="H4439" t="s">
        <v>61</v>
      </c>
      <c r="I4439" t="s">
        <v>129</v>
      </c>
      <c r="J4439" t="s">
        <v>130</v>
      </c>
      <c r="K4439" t="s">
        <v>131</v>
      </c>
      <c r="L4439" t="s">
        <v>12793</v>
      </c>
      <c r="M4439" t="s">
        <v>12794</v>
      </c>
      <c r="N4439">
        <v>1.0780000000000001</v>
      </c>
      <c r="O4439">
        <v>0</v>
      </c>
      <c r="P4439">
        <v>126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135.83000000000001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3016282</v>
      </c>
      <c r="B4440">
        <v>1</v>
      </c>
      <c r="C4440" t="s">
        <v>75</v>
      </c>
      <c r="D4440" t="s">
        <v>81</v>
      </c>
      <c r="E4440" t="s">
        <v>140</v>
      </c>
      <c r="F4440" t="s">
        <v>12795</v>
      </c>
      <c r="G4440" t="s">
        <v>142</v>
      </c>
      <c r="H4440" t="s">
        <v>61</v>
      </c>
      <c r="I4440" t="s">
        <v>129</v>
      </c>
      <c r="J4440" t="s">
        <v>130</v>
      </c>
      <c r="K4440" t="s">
        <v>131</v>
      </c>
      <c r="L4440" t="s">
        <v>12796</v>
      </c>
      <c r="M4440" t="s">
        <v>12797</v>
      </c>
      <c r="N4440">
        <v>3.24</v>
      </c>
      <c r="O4440">
        <v>0</v>
      </c>
      <c r="P4440">
        <v>28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90.73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3017500</v>
      </c>
      <c r="B4441">
        <v>1</v>
      </c>
      <c r="C4441" t="s">
        <v>75</v>
      </c>
      <c r="D4441" t="s">
        <v>83</v>
      </c>
      <c r="E4441" t="s">
        <v>145</v>
      </c>
      <c r="F4441" t="s">
        <v>4435</v>
      </c>
      <c r="G4441" t="s">
        <v>206</v>
      </c>
      <c r="H4441" t="s">
        <v>61</v>
      </c>
      <c r="I4441" t="s">
        <v>129</v>
      </c>
      <c r="J4441" t="s">
        <v>130</v>
      </c>
      <c r="K4441" t="s">
        <v>131</v>
      </c>
      <c r="L4441" t="s">
        <v>12798</v>
      </c>
      <c r="M4441" t="s">
        <v>12799</v>
      </c>
      <c r="N4441">
        <v>2.0819999999999999</v>
      </c>
      <c r="O4441">
        <v>0</v>
      </c>
      <c r="P4441">
        <v>0</v>
      </c>
      <c r="Q4441">
        <v>0</v>
      </c>
      <c r="R4441">
        <v>3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6.25</v>
      </c>
      <c r="Y4441">
        <v>0</v>
      </c>
      <c r="Z4441">
        <v>0</v>
      </c>
    </row>
    <row r="4442" spans="1:26" x14ac:dyDescent="0.3">
      <c r="A4442">
        <v>3013335</v>
      </c>
      <c r="B4442">
        <v>1</v>
      </c>
      <c r="C4442" t="s">
        <v>106</v>
      </c>
      <c r="D4442" t="s">
        <v>108</v>
      </c>
      <c r="E4442" t="s">
        <v>126</v>
      </c>
      <c r="F4442" t="s">
        <v>754</v>
      </c>
      <c r="G4442" t="s">
        <v>136</v>
      </c>
      <c r="H4442" t="s">
        <v>58</v>
      </c>
      <c r="I4442" t="s">
        <v>129</v>
      </c>
      <c r="J4442" t="s">
        <v>130</v>
      </c>
      <c r="K4442" t="s">
        <v>137</v>
      </c>
      <c r="L4442" t="s">
        <v>12800</v>
      </c>
      <c r="M4442" t="s">
        <v>12801</v>
      </c>
      <c r="N4442">
        <v>5.9089999999999998</v>
      </c>
      <c r="O4442">
        <v>7</v>
      </c>
      <c r="P4442">
        <v>0</v>
      </c>
      <c r="Q4442">
        <v>0</v>
      </c>
      <c r="R4442">
        <v>0</v>
      </c>
      <c r="S4442">
        <v>19</v>
      </c>
      <c r="T4442">
        <v>390</v>
      </c>
      <c r="U4442">
        <v>41.36</v>
      </c>
      <c r="V4442">
        <v>0</v>
      </c>
      <c r="W4442">
        <v>0</v>
      </c>
      <c r="X4442">
        <v>0</v>
      </c>
      <c r="Y4442">
        <v>112.26</v>
      </c>
      <c r="Z4442">
        <v>2304.36</v>
      </c>
    </row>
    <row r="4443" spans="1:26" x14ac:dyDescent="0.3">
      <c r="A4443">
        <v>3014988</v>
      </c>
      <c r="B4443">
        <v>1</v>
      </c>
      <c r="C4443" t="s">
        <v>106</v>
      </c>
      <c r="D4443" t="s">
        <v>111</v>
      </c>
      <c r="E4443" t="s">
        <v>153</v>
      </c>
      <c r="F4443" t="s">
        <v>12802</v>
      </c>
      <c r="G4443" t="s">
        <v>746</v>
      </c>
      <c r="H4443" t="s">
        <v>58</v>
      </c>
      <c r="I4443" t="s">
        <v>129</v>
      </c>
      <c r="J4443" t="s">
        <v>130</v>
      </c>
      <c r="K4443" t="s">
        <v>131</v>
      </c>
      <c r="L4443" t="s">
        <v>12803</v>
      </c>
      <c r="M4443" t="s">
        <v>12804</v>
      </c>
      <c r="N4443">
        <v>0.90700000000000003</v>
      </c>
      <c r="O4443">
        <v>0</v>
      </c>
      <c r="P4443">
        <v>0</v>
      </c>
      <c r="Q4443">
        <v>0</v>
      </c>
      <c r="R4443">
        <v>14</v>
      </c>
      <c r="S4443">
        <v>0</v>
      </c>
      <c r="T4443">
        <v>10</v>
      </c>
      <c r="U4443">
        <v>0</v>
      </c>
      <c r="V4443">
        <v>0</v>
      </c>
      <c r="W4443">
        <v>0</v>
      </c>
      <c r="X4443">
        <v>12.7</v>
      </c>
      <c r="Y4443">
        <v>0</v>
      </c>
      <c r="Z4443">
        <v>9.07</v>
      </c>
    </row>
    <row r="4444" spans="1:26" x14ac:dyDescent="0.3">
      <c r="A4444">
        <v>3018326</v>
      </c>
      <c r="B4444">
        <v>1</v>
      </c>
      <c r="C4444" t="s">
        <v>75</v>
      </c>
      <c r="D4444" t="s">
        <v>93</v>
      </c>
      <c r="E4444" t="s">
        <v>153</v>
      </c>
      <c r="F4444" t="s">
        <v>12805</v>
      </c>
      <c r="G4444" t="s">
        <v>196</v>
      </c>
      <c r="H4444" t="s">
        <v>58</v>
      </c>
      <c r="I4444" t="s">
        <v>129</v>
      </c>
      <c r="J4444" t="s">
        <v>130</v>
      </c>
      <c r="K4444" t="s">
        <v>131</v>
      </c>
      <c r="L4444" t="s">
        <v>12806</v>
      </c>
      <c r="M4444" t="s">
        <v>12807</v>
      </c>
      <c r="N4444">
        <v>2.0289999999999999</v>
      </c>
      <c r="O4444">
        <v>0</v>
      </c>
      <c r="P4444">
        <v>0</v>
      </c>
      <c r="Q4444">
        <v>0</v>
      </c>
      <c r="R4444">
        <v>10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20.29</v>
      </c>
      <c r="Y4444">
        <v>0</v>
      </c>
      <c r="Z4444">
        <v>0</v>
      </c>
    </row>
    <row r="4445" spans="1:26" x14ac:dyDescent="0.3">
      <c r="A4445">
        <v>3018689</v>
      </c>
      <c r="B4445">
        <v>1</v>
      </c>
      <c r="C4445" t="s">
        <v>75</v>
      </c>
      <c r="D4445" t="s">
        <v>97</v>
      </c>
      <c r="E4445" t="s">
        <v>221</v>
      </c>
      <c r="F4445" t="s">
        <v>12808</v>
      </c>
      <c r="G4445" t="s">
        <v>128</v>
      </c>
      <c r="H4445" t="s">
        <v>58</v>
      </c>
      <c r="I4445" t="s">
        <v>129</v>
      </c>
      <c r="J4445" t="s">
        <v>130</v>
      </c>
      <c r="K4445" t="s">
        <v>131</v>
      </c>
      <c r="L4445" t="s">
        <v>12809</v>
      </c>
      <c r="M4445" t="s">
        <v>12810</v>
      </c>
      <c r="N4445">
        <v>0.35299999999999998</v>
      </c>
      <c r="O4445">
        <v>226</v>
      </c>
      <c r="P4445">
        <v>2108</v>
      </c>
      <c r="Q4445">
        <v>0</v>
      </c>
      <c r="R4445">
        <v>0</v>
      </c>
      <c r="S4445">
        <v>0</v>
      </c>
      <c r="T4445">
        <v>0</v>
      </c>
      <c r="U4445">
        <v>79.73</v>
      </c>
      <c r="V4445">
        <v>743.66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3017481</v>
      </c>
      <c r="B4446">
        <v>1</v>
      </c>
      <c r="C4446" t="s">
        <v>75</v>
      </c>
      <c r="D4446" t="s">
        <v>81</v>
      </c>
      <c r="E4446" t="s">
        <v>140</v>
      </c>
      <c r="F4446" t="s">
        <v>12811</v>
      </c>
      <c r="G4446" t="s">
        <v>452</v>
      </c>
      <c r="H4446" t="s">
        <v>61</v>
      </c>
      <c r="I4446" t="s">
        <v>129</v>
      </c>
      <c r="J4446" t="s">
        <v>130</v>
      </c>
      <c r="K4446" t="s">
        <v>131</v>
      </c>
      <c r="L4446" t="s">
        <v>12812</v>
      </c>
      <c r="M4446" t="s">
        <v>12813</v>
      </c>
      <c r="N4446">
        <v>4.726</v>
      </c>
      <c r="O4446">
        <v>0</v>
      </c>
      <c r="P4446">
        <v>14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66.17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3017649</v>
      </c>
      <c r="B4447">
        <v>1</v>
      </c>
      <c r="C4447" t="s">
        <v>75</v>
      </c>
      <c r="D4447" t="s">
        <v>91</v>
      </c>
      <c r="E4447" t="s">
        <v>145</v>
      </c>
      <c r="F4447" t="s">
        <v>7949</v>
      </c>
      <c r="G4447" t="s">
        <v>256</v>
      </c>
      <c r="H4447" t="s">
        <v>61</v>
      </c>
      <c r="I4447" t="s">
        <v>129</v>
      </c>
      <c r="J4447" t="s">
        <v>130</v>
      </c>
      <c r="K4447" t="s">
        <v>131</v>
      </c>
      <c r="L4447" t="s">
        <v>12814</v>
      </c>
      <c r="M4447" t="s">
        <v>12815</v>
      </c>
      <c r="N4447">
        <v>1.732</v>
      </c>
      <c r="O4447">
        <v>0</v>
      </c>
      <c r="P4447">
        <v>13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22.51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3017974</v>
      </c>
      <c r="B4448">
        <v>1</v>
      </c>
      <c r="C4448" t="s">
        <v>75</v>
      </c>
      <c r="D4448" t="s">
        <v>85</v>
      </c>
      <c r="E4448" t="s">
        <v>153</v>
      </c>
      <c r="F4448" t="s">
        <v>12816</v>
      </c>
      <c r="G4448" t="s">
        <v>196</v>
      </c>
      <c r="H4448" t="s">
        <v>58</v>
      </c>
      <c r="I4448" t="s">
        <v>129</v>
      </c>
      <c r="J4448" t="s">
        <v>130</v>
      </c>
      <c r="K4448" t="s">
        <v>131</v>
      </c>
      <c r="L4448" t="s">
        <v>12817</v>
      </c>
      <c r="M4448" t="s">
        <v>12818</v>
      </c>
      <c r="N4448">
        <v>1.5329999999999999</v>
      </c>
      <c r="O4448">
        <v>0</v>
      </c>
      <c r="P4448">
        <v>0</v>
      </c>
      <c r="Q4448">
        <v>2</v>
      </c>
      <c r="R4448">
        <v>128</v>
      </c>
      <c r="S4448">
        <v>0</v>
      </c>
      <c r="T4448">
        <v>0</v>
      </c>
      <c r="U4448">
        <v>0</v>
      </c>
      <c r="V4448">
        <v>0</v>
      </c>
      <c r="W4448">
        <v>3.07</v>
      </c>
      <c r="X4448">
        <v>196.25</v>
      </c>
      <c r="Y4448">
        <v>0</v>
      </c>
      <c r="Z4448">
        <v>0</v>
      </c>
    </row>
    <row r="4449" spans="1:26" x14ac:dyDescent="0.3">
      <c r="A4449">
        <v>3017564</v>
      </c>
      <c r="B4449">
        <v>2</v>
      </c>
      <c r="C4449" t="s">
        <v>75</v>
      </c>
      <c r="D4449" t="s">
        <v>78</v>
      </c>
      <c r="E4449" t="s">
        <v>140</v>
      </c>
      <c r="F4449" t="s">
        <v>12819</v>
      </c>
      <c r="G4449" t="s">
        <v>147</v>
      </c>
      <c r="H4449" t="s">
        <v>61</v>
      </c>
      <c r="I4449" t="s">
        <v>129</v>
      </c>
      <c r="J4449" t="s">
        <v>130</v>
      </c>
      <c r="K4449" t="s">
        <v>131</v>
      </c>
      <c r="L4449" t="s">
        <v>12672</v>
      </c>
      <c r="M4449" t="s">
        <v>12820</v>
      </c>
      <c r="N4449">
        <v>1.6719999999999999</v>
      </c>
      <c r="O4449">
        <v>0</v>
      </c>
      <c r="P4449">
        <v>40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66.88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3016202</v>
      </c>
      <c r="B4450">
        <v>1</v>
      </c>
      <c r="C4450" t="s">
        <v>75</v>
      </c>
      <c r="D4450" t="s">
        <v>77</v>
      </c>
      <c r="E4450" t="s">
        <v>145</v>
      </c>
      <c r="F4450" t="s">
        <v>12821</v>
      </c>
      <c r="G4450" t="s">
        <v>147</v>
      </c>
      <c r="H4450" t="s">
        <v>61</v>
      </c>
      <c r="I4450" t="s">
        <v>129</v>
      </c>
      <c r="J4450" t="s">
        <v>130</v>
      </c>
      <c r="K4450" t="s">
        <v>131</v>
      </c>
      <c r="L4450" t="s">
        <v>12822</v>
      </c>
      <c r="M4450" t="s">
        <v>12823</v>
      </c>
      <c r="N4450">
        <v>1.946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1.95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3018525</v>
      </c>
      <c r="B4451">
        <v>1</v>
      </c>
      <c r="C4451" t="s">
        <v>75</v>
      </c>
      <c r="D4451" t="s">
        <v>95</v>
      </c>
      <c r="E4451" t="s">
        <v>145</v>
      </c>
      <c r="F4451" t="s">
        <v>12824</v>
      </c>
      <c r="G4451" t="s">
        <v>256</v>
      </c>
      <c r="H4451" t="s">
        <v>61</v>
      </c>
      <c r="I4451" t="s">
        <v>129</v>
      </c>
      <c r="J4451" t="s">
        <v>130</v>
      </c>
      <c r="K4451" t="s">
        <v>131</v>
      </c>
      <c r="L4451" t="s">
        <v>12825</v>
      </c>
      <c r="M4451" t="s">
        <v>12826</v>
      </c>
      <c r="N4451">
        <v>2.7130000000000001</v>
      </c>
      <c r="O4451">
        <v>0</v>
      </c>
      <c r="P4451">
        <v>12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32.549999999999997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3017627</v>
      </c>
      <c r="B4452">
        <v>1</v>
      </c>
      <c r="C4452" t="s">
        <v>75</v>
      </c>
      <c r="D4452" t="s">
        <v>81</v>
      </c>
      <c r="E4452" t="s">
        <v>140</v>
      </c>
      <c r="F4452" t="s">
        <v>12827</v>
      </c>
      <c r="G4452" t="s">
        <v>166</v>
      </c>
      <c r="H4452" t="s">
        <v>61</v>
      </c>
      <c r="I4452" t="s">
        <v>129</v>
      </c>
      <c r="J4452" t="s">
        <v>130</v>
      </c>
      <c r="K4452" t="s">
        <v>131</v>
      </c>
      <c r="L4452" t="s">
        <v>12828</v>
      </c>
      <c r="M4452" t="s">
        <v>12829</v>
      </c>
      <c r="N4452">
        <v>2.181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2.1800000000000002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3013438</v>
      </c>
      <c r="B4453">
        <v>1</v>
      </c>
      <c r="C4453" t="s">
        <v>75</v>
      </c>
      <c r="D4453" t="s">
        <v>91</v>
      </c>
      <c r="E4453" t="s">
        <v>169</v>
      </c>
      <c r="F4453" t="s">
        <v>12830</v>
      </c>
      <c r="G4453" t="s">
        <v>136</v>
      </c>
      <c r="H4453" t="s">
        <v>61</v>
      </c>
      <c r="I4453" t="s">
        <v>129</v>
      </c>
      <c r="J4453" t="s">
        <v>130</v>
      </c>
      <c r="K4453" t="s">
        <v>137</v>
      </c>
      <c r="L4453" t="s">
        <v>12831</v>
      </c>
      <c r="M4453" t="s">
        <v>12832</v>
      </c>
      <c r="N4453">
        <v>4.9059999999999997</v>
      </c>
      <c r="O4453">
        <v>0</v>
      </c>
      <c r="P4453">
        <v>543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2663.87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3017578</v>
      </c>
      <c r="B4454">
        <v>1</v>
      </c>
      <c r="C4454" t="s">
        <v>75</v>
      </c>
      <c r="D4454" t="s">
        <v>78</v>
      </c>
      <c r="E4454" t="s">
        <v>140</v>
      </c>
      <c r="F4454" t="s">
        <v>12833</v>
      </c>
      <c r="G4454" t="s">
        <v>166</v>
      </c>
      <c r="H4454" t="s">
        <v>61</v>
      </c>
      <c r="I4454" t="s">
        <v>129</v>
      </c>
      <c r="J4454" t="s">
        <v>130</v>
      </c>
      <c r="K4454" t="s">
        <v>131</v>
      </c>
      <c r="L4454" t="s">
        <v>12834</v>
      </c>
      <c r="M4454" t="s">
        <v>12835</v>
      </c>
      <c r="N4454">
        <v>4.1849999999999996</v>
      </c>
      <c r="O4454">
        <v>0</v>
      </c>
      <c r="P4454">
        <v>233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975.02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3017983</v>
      </c>
      <c r="B4455">
        <v>1</v>
      </c>
      <c r="C4455" t="s">
        <v>75</v>
      </c>
      <c r="D4455" t="s">
        <v>83</v>
      </c>
      <c r="E4455" t="s">
        <v>153</v>
      </c>
      <c r="F4455" t="s">
        <v>4572</v>
      </c>
      <c r="G4455" t="s">
        <v>128</v>
      </c>
      <c r="H4455" t="s">
        <v>58</v>
      </c>
      <c r="I4455" t="s">
        <v>129</v>
      </c>
      <c r="J4455" t="s">
        <v>130</v>
      </c>
      <c r="K4455" t="s">
        <v>131</v>
      </c>
      <c r="L4455" t="s">
        <v>12836</v>
      </c>
      <c r="M4455" t="s">
        <v>12837</v>
      </c>
      <c r="N4455">
        <v>0.45200000000000001</v>
      </c>
      <c r="O4455">
        <v>0</v>
      </c>
      <c r="P4455">
        <v>0</v>
      </c>
      <c r="Q4455">
        <v>3</v>
      </c>
      <c r="R4455">
        <v>314</v>
      </c>
      <c r="S4455">
        <v>0</v>
      </c>
      <c r="T4455">
        <v>0</v>
      </c>
      <c r="U4455">
        <v>0</v>
      </c>
      <c r="V4455">
        <v>0</v>
      </c>
      <c r="W4455">
        <v>1.36</v>
      </c>
      <c r="X4455">
        <v>142</v>
      </c>
      <c r="Y4455">
        <v>0</v>
      </c>
      <c r="Z4455">
        <v>0</v>
      </c>
    </row>
    <row r="4456" spans="1:26" x14ac:dyDescent="0.3">
      <c r="A4456">
        <v>3017577</v>
      </c>
      <c r="B4456">
        <v>1</v>
      </c>
      <c r="C4456" t="s">
        <v>106</v>
      </c>
      <c r="D4456" t="s">
        <v>111</v>
      </c>
      <c r="E4456" t="s">
        <v>153</v>
      </c>
      <c r="F4456" t="s">
        <v>12838</v>
      </c>
      <c r="G4456" t="s">
        <v>746</v>
      </c>
      <c r="H4456" t="s">
        <v>58</v>
      </c>
      <c r="I4456" t="s">
        <v>129</v>
      </c>
      <c r="J4456" t="s">
        <v>130</v>
      </c>
      <c r="K4456" t="s">
        <v>131</v>
      </c>
      <c r="L4456" t="s">
        <v>12839</v>
      </c>
      <c r="M4456" t="s">
        <v>12840</v>
      </c>
      <c r="N4456">
        <v>1.2290000000000001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35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43.01</v>
      </c>
    </row>
    <row r="4457" spans="1:26" x14ac:dyDescent="0.3">
      <c r="A4457">
        <v>3017829</v>
      </c>
      <c r="B4457">
        <v>1</v>
      </c>
      <c r="C4457" t="s">
        <v>106</v>
      </c>
      <c r="D4457" t="s">
        <v>122</v>
      </c>
      <c r="E4457" t="s">
        <v>145</v>
      </c>
      <c r="F4457" t="s">
        <v>12841</v>
      </c>
      <c r="G4457" t="s">
        <v>147</v>
      </c>
      <c r="H4457" t="s">
        <v>61</v>
      </c>
      <c r="I4457" t="s">
        <v>129</v>
      </c>
      <c r="J4457" t="s">
        <v>130</v>
      </c>
      <c r="K4457" t="s">
        <v>131</v>
      </c>
      <c r="L4457" t="s">
        <v>12842</v>
      </c>
      <c r="M4457" t="s">
        <v>12843</v>
      </c>
      <c r="N4457">
        <v>2.4089999999999998</v>
      </c>
      <c r="O4457">
        <v>0</v>
      </c>
      <c r="P4457">
        <v>6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14.45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3017572</v>
      </c>
      <c r="B4458">
        <v>1</v>
      </c>
      <c r="C4458" t="s">
        <v>106</v>
      </c>
      <c r="D4458" t="s">
        <v>107</v>
      </c>
      <c r="E4458" t="s">
        <v>221</v>
      </c>
      <c r="F4458" t="s">
        <v>12844</v>
      </c>
      <c r="G4458" t="s">
        <v>128</v>
      </c>
      <c r="H4458" t="s">
        <v>58</v>
      </c>
      <c r="I4458" t="s">
        <v>129</v>
      </c>
      <c r="J4458" t="s">
        <v>130</v>
      </c>
      <c r="K4458" t="s">
        <v>131</v>
      </c>
      <c r="L4458" t="s">
        <v>12845</v>
      </c>
      <c r="M4458" t="s">
        <v>12846</v>
      </c>
      <c r="N4458">
        <v>0.437</v>
      </c>
      <c r="O4458">
        <v>12</v>
      </c>
      <c r="P4458">
        <v>1802</v>
      </c>
      <c r="Q4458">
        <v>0</v>
      </c>
      <c r="R4458">
        <v>0</v>
      </c>
      <c r="S4458">
        <v>0</v>
      </c>
      <c r="T4458">
        <v>0</v>
      </c>
      <c r="U4458">
        <v>5.25</v>
      </c>
      <c r="V4458">
        <v>787.87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3016330</v>
      </c>
      <c r="B4459">
        <v>1</v>
      </c>
      <c r="C4459" t="s">
        <v>75</v>
      </c>
      <c r="D4459" t="s">
        <v>78</v>
      </c>
      <c r="E4459" t="s">
        <v>140</v>
      </c>
      <c r="F4459" t="s">
        <v>12847</v>
      </c>
      <c r="G4459" t="s">
        <v>142</v>
      </c>
      <c r="H4459" t="s">
        <v>61</v>
      </c>
      <c r="I4459" t="s">
        <v>129</v>
      </c>
      <c r="J4459" t="s">
        <v>130</v>
      </c>
      <c r="K4459" t="s">
        <v>131</v>
      </c>
      <c r="L4459" t="s">
        <v>12848</v>
      </c>
      <c r="M4459" t="s">
        <v>12849</v>
      </c>
      <c r="N4459">
        <v>2.794</v>
      </c>
      <c r="O4459">
        <v>0</v>
      </c>
      <c r="P4459">
        <v>182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508.55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3017967</v>
      </c>
      <c r="B4460">
        <v>1</v>
      </c>
      <c r="C4460" t="s">
        <v>106</v>
      </c>
      <c r="D4460" t="s">
        <v>120</v>
      </c>
      <c r="E4460" t="s">
        <v>169</v>
      </c>
      <c r="F4460" t="s">
        <v>12850</v>
      </c>
      <c r="G4460" t="s">
        <v>161</v>
      </c>
      <c r="H4460" t="s">
        <v>61</v>
      </c>
      <c r="I4460" t="s">
        <v>129</v>
      </c>
      <c r="J4460" t="s">
        <v>130</v>
      </c>
      <c r="K4460" t="s">
        <v>131</v>
      </c>
      <c r="L4460" t="s">
        <v>12851</v>
      </c>
      <c r="M4460" t="s">
        <v>12852</v>
      </c>
      <c r="N4460">
        <v>0.40899999999999997</v>
      </c>
      <c r="O4460">
        <v>0</v>
      </c>
      <c r="P4460">
        <v>165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67.56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3014974</v>
      </c>
      <c r="B4461">
        <v>1</v>
      </c>
      <c r="C4461" t="s">
        <v>106</v>
      </c>
      <c r="D4461" t="s">
        <v>107</v>
      </c>
      <c r="E4461" t="s">
        <v>140</v>
      </c>
      <c r="F4461" t="s">
        <v>12853</v>
      </c>
      <c r="G4461" t="s">
        <v>185</v>
      </c>
      <c r="H4461" t="s">
        <v>61</v>
      </c>
      <c r="I4461" t="s">
        <v>129</v>
      </c>
      <c r="J4461" t="s">
        <v>130</v>
      </c>
      <c r="K4461" t="s">
        <v>131</v>
      </c>
      <c r="L4461" t="s">
        <v>12854</v>
      </c>
      <c r="M4461" t="s">
        <v>12855</v>
      </c>
      <c r="N4461">
        <v>3.34</v>
      </c>
      <c r="O4461">
        <v>0</v>
      </c>
      <c r="P4461">
        <v>372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1242.32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3017634</v>
      </c>
      <c r="B4462">
        <v>1</v>
      </c>
      <c r="C4462" t="s">
        <v>75</v>
      </c>
      <c r="D4462" t="s">
        <v>95</v>
      </c>
      <c r="E4462" t="s">
        <v>145</v>
      </c>
      <c r="F4462" t="s">
        <v>3137</v>
      </c>
      <c r="G4462" t="s">
        <v>256</v>
      </c>
      <c r="H4462" t="s">
        <v>61</v>
      </c>
      <c r="I4462" t="s">
        <v>129</v>
      </c>
      <c r="J4462" t="s">
        <v>130</v>
      </c>
      <c r="K4462" t="s">
        <v>131</v>
      </c>
      <c r="L4462" t="s">
        <v>12856</v>
      </c>
      <c r="M4462" t="s">
        <v>12857</v>
      </c>
      <c r="N4462">
        <v>1.827</v>
      </c>
      <c r="O4462">
        <v>0</v>
      </c>
      <c r="P4462">
        <v>5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9.1300000000000008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3015965</v>
      </c>
      <c r="B4463">
        <v>1</v>
      </c>
      <c r="C4463" t="s">
        <v>75</v>
      </c>
      <c r="D4463" t="s">
        <v>89</v>
      </c>
      <c r="E4463" t="s">
        <v>169</v>
      </c>
      <c r="F4463" t="s">
        <v>12858</v>
      </c>
      <c r="G4463" t="s">
        <v>136</v>
      </c>
      <c r="H4463" t="s">
        <v>61</v>
      </c>
      <c r="I4463" t="s">
        <v>129</v>
      </c>
      <c r="J4463" t="s">
        <v>130</v>
      </c>
      <c r="K4463" t="s">
        <v>137</v>
      </c>
      <c r="L4463" t="s">
        <v>12859</v>
      </c>
      <c r="M4463" t="s">
        <v>12860</v>
      </c>
      <c r="N4463">
        <v>5.282</v>
      </c>
      <c r="O4463">
        <v>0</v>
      </c>
      <c r="P4463">
        <v>915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4833.2299999999996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3016247</v>
      </c>
      <c r="B4464">
        <v>1</v>
      </c>
      <c r="C4464" t="s">
        <v>75</v>
      </c>
      <c r="D4464" t="s">
        <v>96</v>
      </c>
      <c r="E4464" t="s">
        <v>126</v>
      </c>
      <c r="F4464" t="s">
        <v>8917</v>
      </c>
      <c r="G4464" t="s">
        <v>128</v>
      </c>
      <c r="H4464" t="s">
        <v>58</v>
      </c>
      <c r="I4464" t="s">
        <v>129</v>
      </c>
      <c r="J4464" t="s">
        <v>130</v>
      </c>
      <c r="K4464" t="s">
        <v>131</v>
      </c>
      <c r="L4464" t="s">
        <v>12861</v>
      </c>
      <c r="M4464" t="s">
        <v>12862</v>
      </c>
      <c r="N4464">
        <v>1.552</v>
      </c>
      <c r="O4464">
        <v>61</v>
      </c>
      <c r="P4464">
        <v>41</v>
      </c>
      <c r="Q4464">
        <v>0</v>
      </c>
      <c r="R4464">
        <v>0</v>
      </c>
      <c r="S4464">
        <v>0</v>
      </c>
      <c r="T4464">
        <v>0</v>
      </c>
      <c r="U4464">
        <v>94.65</v>
      </c>
      <c r="V4464">
        <v>63.61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3019140</v>
      </c>
      <c r="B4465">
        <v>1</v>
      </c>
      <c r="C4465" t="s">
        <v>75</v>
      </c>
      <c r="D4465" t="s">
        <v>81</v>
      </c>
      <c r="E4465" t="s">
        <v>153</v>
      </c>
      <c r="F4465" t="s">
        <v>291</v>
      </c>
      <c r="G4465" t="s">
        <v>128</v>
      </c>
      <c r="H4465" t="s">
        <v>58</v>
      </c>
      <c r="I4465" t="s">
        <v>129</v>
      </c>
      <c r="J4465" t="s">
        <v>130</v>
      </c>
      <c r="K4465" t="s">
        <v>131</v>
      </c>
      <c r="L4465" t="s">
        <v>12863</v>
      </c>
      <c r="M4465" t="s">
        <v>12864</v>
      </c>
      <c r="N4465">
        <v>1.1040000000000001</v>
      </c>
      <c r="O4465">
        <v>44</v>
      </c>
      <c r="P4465">
        <v>175</v>
      </c>
      <c r="Q4465">
        <v>0</v>
      </c>
      <c r="R4465">
        <v>0</v>
      </c>
      <c r="S4465">
        <v>0</v>
      </c>
      <c r="T4465">
        <v>0</v>
      </c>
      <c r="U4465">
        <v>48.6</v>
      </c>
      <c r="V4465">
        <v>193.28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3019923</v>
      </c>
      <c r="B4466">
        <v>1</v>
      </c>
      <c r="C4466" t="s">
        <v>75</v>
      </c>
      <c r="D4466" t="s">
        <v>100</v>
      </c>
      <c r="E4466" t="s">
        <v>145</v>
      </c>
      <c r="F4466" t="s">
        <v>12865</v>
      </c>
      <c r="G4466" t="s">
        <v>147</v>
      </c>
      <c r="H4466" t="s">
        <v>61</v>
      </c>
      <c r="I4466" t="s">
        <v>129</v>
      </c>
      <c r="J4466" t="s">
        <v>130</v>
      </c>
      <c r="K4466" t="s">
        <v>131</v>
      </c>
      <c r="L4466" t="s">
        <v>12866</v>
      </c>
      <c r="M4466" t="s">
        <v>12867</v>
      </c>
      <c r="N4466">
        <v>1.59</v>
      </c>
      <c r="O4466">
        <v>0</v>
      </c>
      <c r="P4466">
        <v>13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20.67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3018003</v>
      </c>
      <c r="B4467">
        <v>1</v>
      </c>
      <c r="C4467" t="s">
        <v>106</v>
      </c>
      <c r="D4467" t="s">
        <v>118</v>
      </c>
      <c r="E4467" t="s">
        <v>169</v>
      </c>
      <c r="F4467" t="s">
        <v>12868</v>
      </c>
      <c r="G4467" t="s">
        <v>270</v>
      </c>
      <c r="H4467" t="s">
        <v>61</v>
      </c>
      <c r="I4467" t="s">
        <v>129</v>
      </c>
      <c r="J4467" t="s">
        <v>130</v>
      </c>
      <c r="K4467" t="s">
        <v>131</v>
      </c>
      <c r="L4467" t="s">
        <v>12869</v>
      </c>
      <c r="M4467" t="s">
        <v>12870</v>
      </c>
      <c r="N4467">
        <v>1.4059999999999999</v>
      </c>
      <c r="O4467">
        <v>0</v>
      </c>
      <c r="P4467">
        <v>0</v>
      </c>
      <c r="Q4467">
        <v>0</v>
      </c>
      <c r="R4467">
        <v>279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392.23</v>
      </c>
      <c r="Y4467">
        <v>0</v>
      </c>
      <c r="Z4467">
        <v>0</v>
      </c>
    </row>
    <row r="4468" spans="1:26" x14ac:dyDescent="0.3">
      <c r="A4468">
        <v>3012701</v>
      </c>
      <c r="B4468">
        <v>1</v>
      </c>
      <c r="C4468" t="s">
        <v>75</v>
      </c>
      <c r="D4468" t="s">
        <v>93</v>
      </c>
      <c r="E4468" t="s">
        <v>153</v>
      </c>
      <c r="F4468" t="s">
        <v>6832</v>
      </c>
      <c r="G4468" t="s">
        <v>136</v>
      </c>
      <c r="H4468" t="s">
        <v>58</v>
      </c>
      <c r="I4468" t="s">
        <v>129</v>
      </c>
      <c r="J4468" t="s">
        <v>130</v>
      </c>
      <c r="K4468" t="s">
        <v>137</v>
      </c>
      <c r="L4468" t="s">
        <v>12871</v>
      </c>
      <c r="M4468" t="s">
        <v>12872</v>
      </c>
      <c r="N4468">
        <v>1.46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33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48.19</v>
      </c>
    </row>
    <row r="4469" spans="1:26" x14ac:dyDescent="0.3">
      <c r="A4469">
        <v>3014984</v>
      </c>
      <c r="B4469">
        <v>1</v>
      </c>
      <c r="C4469" t="s">
        <v>106</v>
      </c>
      <c r="D4469" t="s">
        <v>107</v>
      </c>
      <c r="E4469" t="s">
        <v>221</v>
      </c>
      <c r="F4469" t="s">
        <v>12873</v>
      </c>
      <c r="G4469" t="s">
        <v>128</v>
      </c>
      <c r="H4469" t="s">
        <v>58</v>
      </c>
      <c r="I4469" t="s">
        <v>129</v>
      </c>
      <c r="J4469" t="s">
        <v>130</v>
      </c>
      <c r="K4469" t="s">
        <v>131</v>
      </c>
      <c r="L4469" t="s">
        <v>12874</v>
      </c>
      <c r="M4469" t="s">
        <v>12875</v>
      </c>
      <c r="N4469">
        <v>1.8260000000000001</v>
      </c>
      <c r="O4469">
        <v>0</v>
      </c>
      <c r="P4469">
        <v>844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1541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3016189</v>
      </c>
      <c r="B4470">
        <v>1</v>
      </c>
      <c r="C4470" t="s">
        <v>75</v>
      </c>
      <c r="D4470" t="s">
        <v>95</v>
      </c>
      <c r="E4470" t="s">
        <v>145</v>
      </c>
      <c r="F4470" t="s">
        <v>12876</v>
      </c>
      <c r="G4470" t="s">
        <v>256</v>
      </c>
      <c r="H4470" t="s">
        <v>61</v>
      </c>
      <c r="I4470" t="s">
        <v>129</v>
      </c>
      <c r="J4470" t="s">
        <v>130</v>
      </c>
      <c r="K4470" t="s">
        <v>131</v>
      </c>
      <c r="L4470" t="s">
        <v>12877</v>
      </c>
      <c r="M4470" t="s">
        <v>12878</v>
      </c>
      <c r="N4470">
        <v>3.2130000000000001</v>
      </c>
      <c r="O4470">
        <v>0</v>
      </c>
      <c r="P4470">
        <v>6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19.28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3017639</v>
      </c>
      <c r="B4471">
        <v>1</v>
      </c>
      <c r="C4471" t="s">
        <v>75</v>
      </c>
      <c r="D4471" t="s">
        <v>81</v>
      </c>
      <c r="E4471" t="s">
        <v>153</v>
      </c>
      <c r="F4471" t="s">
        <v>12879</v>
      </c>
      <c r="G4471" t="s">
        <v>374</v>
      </c>
      <c r="H4471" t="s">
        <v>58</v>
      </c>
      <c r="I4471" t="s">
        <v>129</v>
      </c>
      <c r="J4471" t="s">
        <v>130</v>
      </c>
      <c r="K4471" t="s">
        <v>131</v>
      </c>
      <c r="L4471" t="s">
        <v>12880</v>
      </c>
      <c r="M4471" t="s">
        <v>12881</v>
      </c>
      <c r="N4471">
        <v>0.56399999999999995</v>
      </c>
      <c r="O4471">
        <v>0</v>
      </c>
      <c r="P4471">
        <v>109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61.49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3015963</v>
      </c>
      <c r="B4472">
        <v>1</v>
      </c>
      <c r="C4472" t="s">
        <v>75</v>
      </c>
      <c r="D4472" t="s">
        <v>95</v>
      </c>
      <c r="E4472" t="s">
        <v>169</v>
      </c>
      <c r="F4472" t="s">
        <v>12882</v>
      </c>
      <c r="G4472" t="s">
        <v>181</v>
      </c>
      <c r="H4472" t="s">
        <v>61</v>
      </c>
      <c r="I4472" t="s">
        <v>129</v>
      </c>
      <c r="J4472" t="s">
        <v>130</v>
      </c>
      <c r="K4472" t="s">
        <v>137</v>
      </c>
      <c r="L4472" t="s">
        <v>12883</v>
      </c>
      <c r="M4472" t="s">
        <v>12884</v>
      </c>
      <c r="N4472">
        <v>0.52200000000000002</v>
      </c>
      <c r="O4472">
        <v>0</v>
      </c>
      <c r="P4472">
        <v>436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227.45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3016853</v>
      </c>
      <c r="B4473">
        <v>1</v>
      </c>
      <c r="C4473" t="s">
        <v>106</v>
      </c>
      <c r="D4473" t="s">
        <v>122</v>
      </c>
      <c r="E4473" t="s">
        <v>140</v>
      </c>
      <c r="F4473" t="s">
        <v>12885</v>
      </c>
      <c r="G4473" t="s">
        <v>142</v>
      </c>
      <c r="H4473" t="s">
        <v>61</v>
      </c>
      <c r="I4473" t="s">
        <v>129</v>
      </c>
      <c r="J4473" t="s">
        <v>130</v>
      </c>
      <c r="K4473" t="s">
        <v>131</v>
      </c>
      <c r="L4473" t="s">
        <v>12886</v>
      </c>
      <c r="M4473" t="s">
        <v>12887</v>
      </c>
      <c r="N4473">
        <v>4.2560000000000002</v>
      </c>
      <c r="O4473">
        <v>0</v>
      </c>
      <c r="P4473">
        <v>42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178.77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3019723</v>
      </c>
      <c r="B4474">
        <v>1</v>
      </c>
      <c r="C4474" t="s">
        <v>75</v>
      </c>
      <c r="D4474" t="s">
        <v>83</v>
      </c>
      <c r="E4474" t="s">
        <v>145</v>
      </c>
      <c r="F4474" t="s">
        <v>8890</v>
      </c>
      <c r="G4474" t="s">
        <v>206</v>
      </c>
      <c r="H4474" t="s">
        <v>61</v>
      </c>
      <c r="I4474" t="s">
        <v>129</v>
      </c>
      <c r="J4474" t="s">
        <v>130</v>
      </c>
      <c r="K4474" t="s">
        <v>131</v>
      </c>
      <c r="L4474" t="s">
        <v>12888</v>
      </c>
      <c r="M4474" t="s">
        <v>12889</v>
      </c>
      <c r="N4474">
        <v>5.45</v>
      </c>
      <c r="O4474">
        <v>0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5.45</v>
      </c>
      <c r="Y4474">
        <v>0</v>
      </c>
      <c r="Z4474">
        <v>0</v>
      </c>
    </row>
    <row r="4475" spans="1:26" x14ac:dyDescent="0.3">
      <c r="A4475">
        <v>3017515</v>
      </c>
      <c r="B4475">
        <v>1</v>
      </c>
      <c r="C4475" t="s">
        <v>75</v>
      </c>
      <c r="D4475" t="s">
        <v>74</v>
      </c>
      <c r="E4475" t="s">
        <v>140</v>
      </c>
      <c r="F4475" t="s">
        <v>12890</v>
      </c>
      <c r="G4475" t="s">
        <v>161</v>
      </c>
      <c r="H4475" t="s">
        <v>61</v>
      </c>
      <c r="I4475" t="s">
        <v>129</v>
      </c>
      <c r="J4475" t="s">
        <v>130</v>
      </c>
      <c r="K4475" t="s">
        <v>131</v>
      </c>
      <c r="L4475" t="s">
        <v>12891</v>
      </c>
      <c r="M4475" t="s">
        <v>12892</v>
      </c>
      <c r="N4475">
        <v>1.1950000000000001</v>
      </c>
      <c r="O4475">
        <v>0</v>
      </c>
      <c r="P4475">
        <v>0</v>
      </c>
      <c r="Q4475">
        <v>0</v>
      </c>
      <c r="R4475">
        <v>112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133.80000000000001</v>
      </c>
      <c r="Y4475">
        <v>0</v>
      </c>
      <c r="Z4475">
        <v>0</v>
      </c>
    </row>
    <row r="4476" spans="1:26" x14ac:dyDescent="0.3">
      <c r="A4476">
        <v>3014977</v>
      </c>
      <c r="B4476">
        <v>1</v>
      </c>
      <c r="C4476" t="s">
        <v>106</v>
      </c>
      <c r="D4476" t="s">
        <v>113</v>
      </c>
      <c r="E4476" t="s">
        <v>145</v>
      </c>
      <c r="F4476" t="s">
        <v>12893</v>
      </c>
      <c r="G4476" t="s">
        <v>206</v>
      </c>
      <c r="H4476" t="s">
        <v>61</v>
      </c>
      <c r="I4476" t="s">
        <v>129</v>
      </c>
      <c r="J4476" t="s">
        <v>130</v>
      </c>
      <c r="K4476" t="s">
        <v>131</v>
      </c>
      <c r="L4476" t="s">
        <v>12894</v>
      </c>
      <c r="M4476" t="s">
        <v>10053</v>
      </c>
      <c r="N4476">
        <v>1.571</v>
      </c>
      <c r="O4476">
        <v>0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1.57</v>
      </c>
      <c r="Y4476">
        <v>0</v>
      </c>
      <c r="Z4476">
        <v>0</v>
      </c>
    </row>
    <row r="4477" spans="1:26" x14ac:dyDescent="0.3">
      <c r="A4477">
        <v>3017052</v>
      </c>
      <c r="B4477">
        <v>1</v>
      </c>
      <c r="C4477" t="s">
        <v>106</v>
      </c>
      <c r="D4477" t="s">
        <v>116</v>
      </c>
      <c r="E4477" t="s">
        <v>153</v>
      </c>
      <c r="F4477" t="s">
        <v>12895</v>
      </c>
      <c r="G4477" t="s">
        <v>196</v>
      </c>
      <c r="H4477" t="s">
        <v>58</v>
      </c>
      <c r="I4477" t="s">
        <v>129</v>
      </c>
      <c r="J4477" t="s">
        <v>130</v>
      </c>
      <c r="K4477" t="s">
        <v>131</v>
      </c>
      <c r="L4477" t="s">
        <v>12896</v>
      </c>
      <c r="M4477" t="s">
        <v>12897</v>
      </c>
      <c r="N4477">
        <v>5.4610000000000003</v>
      </c>
      <c r="O4477">
        <v>0</v>
      </c>
      <c r="P4477">
        <v>0</v>
      </c>
      <c r="Q4477">
        <v>0</v>
      </c>
      <c r="R4477">
        <v>1</v>
      </c>
      <c r="S4477">
        <v>6</v>
      </c>
      <c r="T4477">
        <v>126</v>
      </c>
      <c r="U4477">
        <v>0</v>
      </c>
      <c r="V4477">
        <v>0</v>
      </c>
      <c r="W4477">
        <v>0</v>
      </c>
      <c r="X4477">
        <v>5.46</v>
      </c>
      <c r="Y4477">
        <v>32.76</v>
      </c>
      <c r="Z4477">
        <v>688.05</v>
      </c>
    </row>
    <row r="4478" spans="1:26" x14ac:dyDescent="0.3">
      <c r="A4478">
        <v>3014817</v>
      </c>
      <c r="B4478">
        <v>1</v>
      </c>
      <c r="C4478" t="s">
        <v>75</v>
      </c>
      <c r="D4478" t="s">
        <v>99</v>
      </c>
      <c r="E4478" t="s">
        <v>145</v>
      </c>
      <c r="F4478" t="s">
        <v>12898</v>
      </c>
      <c r="G4478" t="s">
        <v>147</v>
      </c>
      <c r="H4478" t="s">
        <v>61</v>
      </c>
      <c r="I4478" t="s">
        <v>129</v>
      </c>
      <c r="J4478" t="s">
        <v>130</v>
      </c>
      <c r="K4478" t="s">
        <v>131</v>
      </c>
      <c r="L4478" t="s">
        <v>12899</v>
      </c>
      <c r="M4478" t="s">
        <v>12900</v>
      </c>
      <c r="N4478">
        <v>2.214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2.21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3014843</v>
      </c>
      <c r="B4479">
        <v>1</v>
      </c>
      <c r="C4479" t="s">
        <v>75</v>
      </c>
      <c r="D4479" t="s">
        <v>102</v>
      </c>
      <c r="E4479" t="s">
        <v>140</v>
      </c>
      <c r="F4479" t="s">
        <v>12901</v>
      </c>
      <c r="G4479" t="s">
        <v>166</v>
      </c>
      <c r="H4479" t="s">
        <v>61</v>
      </c>
      <c r="I4479" t="s">
        <v>129</v>
      </c>
      <c r="J4479" t="s">
        <v>130</v>
      </c>
      <c r="K4479" t="s">
        <v>131</v>
      </c>
      <c r="L4479" t="s">
        <v>12902</v>
      </c>
      <c r="M4479" t="s">
        <v>12727</v>
      </c>
      <c r="N4479">
        <v>0.52800000000000002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2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1.06</v>
      </c>
    </row>
    <row r="4480" spans="1:26" x14ac:dyDescent="0.3">
      <c r="A4480">
        <v>3018312</v>
      </c>
      <c r="B4480">
        <v>1</v>
      </c>
      <c r="C4480" t="s">
        <v>106</v>
      </c>
      <c r="D4480" t="s">
        <v>117</v>
      </c>
      <c r="E4480" t="s">
        <v>153</v>
      </c>
      <c r="F4480" t="s">
        <v>12903</v>
      </c>
      <c r="G4480" t="s">
        <v>128</v>
      </c>
      <c r="H4480" t="s">
        <v>58</v>
      </c>
      <c r="I4480" t="s">
        <v>129</v>
      </c>
      <c r="J4480" t="s">
        <v>130</v>
      </c>
      <c r="K4480" t="s">
        <v>131</v>
      </c>
      <c r="L4480" t="s">
        <v>12904</v>
      </c>
      <c r="M4480" t="s">
        <v>12905</v>
      </c>
      <c r="N4480">
        <v>0.85299999999999998</v>
      </c>
      <c r="O4480">
        <v>50</v>
      </c>
      <c r="P4480">
        <v>6</v>
      </c>
      <c r="Q4480">
        <v>0</v>
      </c>
      <c r="R4480">
        <v>0</v>
      </c>
      <c r="S4480">
        <v>0</v>
      </c>
      <c r="T4480">
        <v>0</v>
      </c>
      <c r="U4480">
        <v>42.65</v>
      </c>
      <c r="V4480">
        <v>5.12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3017609</v>
      </c>
      <c r="B4481">
        <v>1</v>
      </c>
      <c r="C4481" t="s">
        <v>75</v>
      </c>
      <c r="D4481" t="s">
        <v>76</v>
      </c>
      <c r="E4481" t="s">
        <v>145</v>
      </c>
      <c r="F4481" t="s">
        <v>12906</v>
      </c>
      <c r="G4481" t="s">
        <v>147</v>
      </c>
      <c r="H4481" t="s">
        <v>61</v>
      </c>
      <c r="I4481" t="s">
        <v>129</v>
      </c>
      <c r="J4481" t="s">
        <v>130</v>
      </c>
      <c r="K4481" t="s">
        <v>131</v>
      </c>
      <c r="L4481" t="s">
        <v>12907</v>
      </c>
      <c r="M4481" t="s">
        <v>12908</v>
      </c>
      <c r="N4481">
        <v>3.3260000000000001</v>
      </c>
      <c r="O4481">
        <v>0</v>
      </c>
      <c r="P4481">
        <v>4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13.3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3017644</v>
      </c>
      <c r="B4482">
        <v>1</v>
      </c>
      <c r="C4482" t="s">
        <v>106</v>
      </c>
      <c r="D4482" t="s">
        <v>115</v>
      </c>
      <c r="E4482" t="s">
        <v>169</v>
      </c>
      <c r="F4482" t="s">
        <v>12909</v>
      </c>
      <c r="G4482" t="s">
        <v>161</v>
      </c>
      <c r="H4482" t="s">
        <v>61</v>
      </c>
      <c r="I4482" t="s">
        <v>129</v>
      </c>
      <c r="J4482" t="s">
        <v>130</v>
      </c>
      <c r="K4482" t="s">
        <v>131</v>
      </c>
      <c r="L4482" t="s">
        <v>12910</v>
      </c>
      <c r="M4482" t="s">
        <v>12911</v>
      </c>
      <c r="N4482">
        <v>0.45200000000000001</v>
      </c>
      <c r="O4482">
        <v>0</v>
      </c>
      <c r="P4482">
        <v>61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27.56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3012064</v>
      </c>
      <c r="B4483">
        <v>1</v>
      </c>
      <c r="C4483" t="s">
        <v>106</v>
      </c>
      <c r="D4483" t="s">
        <v>116</v>
      </c>
      <c r="E4483" t="s">
        <v>221</v>
      </c>
      <c r="F4483" t="s">
        <v>12912</v>
      </c>
      <c r="G4483" t="s">
        <v>136</v>
      </c>
      <c r="H4483" t="s">
        <v>58</v>
      </c>
      <c r="I4483" t="s">
        <v>129</v>
      </c>
      <c r="J4483" t="s">
        <v>130</v>
      </c>
      <c r="K4483" t="s">
        <v>137</v>
      </c>
      <c r="L4483" t="s">
        <v>12913</v>
      </c>
      <c r="M4483" t="s">
        <v>12914</v>
      </c>
      <c r="N4483">
        <v>3.6070000000000002</v>
      </c>
      <c r="O4483">
        <v>0</v>
      </c>
      <c r="P4483">
        <v>0</v>
      </c>
      <c r="Q4483">
        <v>41</v>
      </c>
      <c r="R4483">
        <v>1909</v>
      </c>
      <c r="S4483">
        <v>9</v>
      </c>
      <c r="T4483">
        <v>1804</v>
      </c>
      <c r="U4483">
        <v>0</v>
      </c>
      <c r="V4483">
        <v>0</v>
      </c>
      <c r="W4483">
        <v>147.87</v>
      </c>
      <c r="X4483">
        <v>6885.13</v>
      </c>
      <c r="Y4483">
        <v>32.46</v>
      </c>
      <c r="Z4483">
        <v>6506.43</v>
      </c>
    </row>
    <row r="4484" spans="1:26" x14ac:dyDescent="0.3">
      <c r="A4484">
        <v>3017641</v>
      </c>
      <c r="B4484">
        <v>1</v>
      </c>
      <c r="C4484" t="s">
        <v>106</v>
      </c>
      <c r="D4484" t="s">
        <v>110</v>
      </c>
      <c r="E4484" t="s">
        <v>126</v>
      </c>
      <c r="F4484" t="s">
        <v>12915</v>
      </c>
      <c r="G4484" t="s">
        <v>128</v>
      </c>
      <c r="H4484" t="s">
        <v>58</v>
      </c>
      <c r="I4484" t="s">
        <v>129</v>
      </c>
      <c r="J4484" t="s">
        <v>130</v>
      </c>
      <c r="K4484" t="s">
        <v>131</v>
      </c>
      <c r="L4484" t="s">
        <v>12916</v>
      </c>
      <c r="M4484" t="s">
        <v>12917</v>
      </c>
      <c r="N4484">
        <v>1.0649999999999999</v>
      </c>
      <c r="O4484">
        <v>0</v>
      </c>
      <c r="P4484">
        <v>0</v>
      </c>
      <c r="Q4484">
        <v>7</v>
      </c>
      <c r="R4484">
        <v>11</v>
      </c>
      <c r="S4484">
        <v>5</v>
      </c>
      <c r="T4484">
        <v>110</v>
      </c>
      <c r="U4484">
        <v>0</v>
      </c>
      <c r="V4484">
        <v>0</v>
      </c>
      <c r="W4484">
        <v>7.45</v>
      </c>
      <c r="X4484">
        <v>11.71</v>
      </c>
      <c r="Y4484">
        <v>5.32</v>
      </c>
      <c r="Z4484">
        <v>117.12</v>
      </c>
    </row>
    <row r="4485" spans="1:26" x14ac:dyDescent="0.3">
      <c r="A4485">
        <v>3017894</v>
      </c>
      <c r="B4485">
        <v>1</v>
      </c>
      <c r="C4485" t="s">
        <v>75</v>
      </c>
      <c r="D4485" t="s">
        <v>82</v>
      </c>
      <c r="E4485" t="s">
        <v>164</v>
      </c>
      <c r="F4485" t="s">
        <v>12918</v>
      </c>
      <c r="G4485" t="s">
        <v>185</v>
      </c>
      <c r="H4485" t="s">
        <v>61</v>
      </c>
      <c r="I4485" t="s">
        <v>129</v>
      </c>
      <c r="J4485" t="s">
        <v>130</v>
      </c>
      <c r="K4485" t="s">
        <v>131</v>
      </c>
      <c r="L4485" t="s">
        <v>12919</v>
      </c>
      <c r="M4485" t="s">
        <v>12920</v>
      </c>
      <c r="N4485">
        <v>2.3940000000000001</v>
      </c>
      <c r="O4485">
        <v>0</v>
      </c>
      <c r="P4485">
        <v>57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136.47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3016216</v>
      </c>
      <c r="B4486">
        <v>1</v>
      </c>
      <c r="C4486" t="s">
        <v>75</v>
      </c>
      <c r="D4486" t="s">
        <v>82</v>
      </c>
      <c r="E4486" t="s">
        <v>145</v>
      </c>
      <c r="F4486" t="s">
        <v>5593</v>
      </c>
      <c r="G4486" t="s">
        <v>256</v>
      </c>
      <c r="H4486" t="s">
        <v>61</v>
      </c>
      <c r="I4486" t="s">
        <v>129</v>
      </c>
      <c r="J4486" t="s">
        <v>130</v>
      </c>
      <c r="K4486" t="s">
        <v>131</v>
      </c>
      <c r="L4486" t="s">
        <v>12921</v>
      </c>
      <c r="M4486" t="s">
        <v>12922</v>
      </c>
      <c r="N4486">
        <v>2.3919999999999999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2.39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3016967</v>
      </c>
      <c r="B4487">
        <v>1</v>
      </c>
      <c r="C4487" t="s">
        <v>75</v>
      </c>
      <c r="D4487" t="s">
        <v>77</v>
      </c>
      <c r="E4487" t="s">
        <v>140</v>
      </c>
      <c r="F4487" t="s">
        <v>12923</v>
      </c>
      <c r="G4487" t="s">
        <v>142</v>
      </c>
      <c r="H4487" t="s">
        <v>61</v>
      </c>
      <c r="I4487" t="s">
        <v>129</v>
      </c>
      <c r="J4487" t="s">
        <v>130</v>
      </c>
      <c r="K4487" t="s">
        <v>131</v>
      </c>
      <c r="L4487" t="s">
        <v>12924</v>
      </c>
      <c r="M4487" t="s">
        <v>12925</v>
      </c>
      <c r="N4487">
        <v>2.1080000000000001</v>
      </c>
      <c r="O4487">
        <v>0</v>
      </c>
      <c r="P4487">
        <v>23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48.47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3020019</v>
      </c>
      <c r="B4488">
        <v>1</v>
      </c>
      <c r="C4488" t="s">
        <v>75</v>
      </c>
      <c r="D4488" t="s">
        <v>88</v>
      </c>
      <c r="E4488" t="s">
        <v>145</v>
      </c>
      <c r="F4488" t="s">
        <v>12926</v>
      </c>
      <c r="G4488" t="s">
        <v>147</v>
      </c>
      <c r="H4488" t="s">
        <v>61</v>
      </c>
      <c r="I4488" t="s">
        <v>129</v>
      </c>
      <c r="J4488" t="s">
        <v>130</v>
      </c>
      <c r="K4488" t="s">
        <v>131</v>
      </c>
      <c r="L4488" t="s">
        <v>12927</v>
      </c>
      <c r="M4488" t="s">
        <v>12928</v>
      </c>
      <c r="N4488">
        <v>0.89200000000000002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0.89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3016760</v>
      </c>
      <c r="B4489">
        <v>1</v>
      </c>
      <c r="C4489" t="s">
        <v>75</v>
      </c>
      <c r="D4489" t="s">
        <v>84</v>
      </c>
      <c r="E4489" t="s">
        <v>134</v>
      </c>
      <c r="F4489" t="s">
        <v>12929</v>
      </c>
      <c r="G4489" t="s">
        <v>136</v>
      </c>
      <c r="H4489" t="s">
        <v>58</v>
      </c>
      <c r="I4489" t="s">
        <v>129</v>
      </c>
      <c r="J4489" t="s">
        <v>130</v>
      </c>
      <c r="K4489" t="s">
        <v>137</v>
      </c>
      <c r="L4489" t="s">
        <v>12930</v>
      </c>
      <c r="M4489" t="s">
        <v>12931</v>
      </c>
      <c r="N4489">
        <v>5.7439999999999998</v>
      </c>
      <c r="O4489">
        <v>3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17.23</v>
      </c>
      <c r="V4489">
        <v>0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3019916</v>
      </c>
      <c r="B4490">
        <v>1</v>
      </c>
      <c r="C4490" t="s">
        <v>75</v>
      </c>
      <c r="D4490" t="s">
        <v>81</v>
      </c>
      <c r="E4490" t="s">
        <v>140</v>
      </c>
      <c r="F4490" t="s">
        <v>12932</v>
      </c>
      <c r="G4490" t="s">
        <v>142</v>
      </c>
      <c r="H4490" t="s">
        <v>61</v>
      </c>
      <c r="I4490" t="s">
        <v>129</v>
      </c>
      <c r="J4490" t="s">
        <v>130</v>
      </c>
      <c r="K4490" t="s">
        <v>131</v>
      </c>
      <c r="L4490" t="s">
        <v>12933</v>
      </c>
      <c r="M4490" t="s">
        <v>2669</v>
      </c>
      <c r="N4490">
        <v>1.3779999999999999</v>
      </c>
      <c r="O4490">
        <v>0</v>
      </c>
      <c r="P4490">
        <v>255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351.31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3012074</v>
      </c>
      <c r="B4491">
        <v>1</v>
      </c>
      <c r="C4491" t="s">
        <v>106</v>
      </c>
      <c r="D4491" t="s">
        <v>116</v>
      </c>
      <c r="E4491" t="s">
        <v>221</v>
      </c>
      <c r="F4491" t="s">
        <v>1587</v>
      </c>
      <c r="G4491" t="s">
        <v>136</v>
      </c>
      <c r="H4491" t="s">
        <v>58</v>
      </c>
      <c r="I4491" t="s">
        <v>129</v>
      </c>
      <c r="J4491" t="s">
        <v>130</v>
      </c>
      <c r="K4491" t="s">
        <v>137</v>
      </c>
      <c r="L4491" t="s">
        <v>12934</v>
      </c>
      <c r="M4491" t="s">
        <v>12935</v>
      </c>
      <c r="N4491">
        <v>3.6429999999999998</v>
      </c>
      <c r="O4491">
        <v>0</v>
      </c>
      <c r="P4491">
        <v>0</v>
      </c>
      <c r="Q4491">
        <v>20</v>
      </c>
      <c r="R4491">
        <v>1331</v>
      </c>
      <c r="S4491">
        <v>0</v>
      </c>
      <c r="T4491">
        <v>0</v>
      </c>
      <c r="U4491">
        <v>0</v>
      </c>
      <c r="V4491">
        <v>0</v>
      </c>
      <c r="W4491">
        <v>72.87</v>
      </c>
      <c r="X4491">
        <v>4849.28</v>
      </c>
      <c r="Y4491">
        <v>0</v>
      </c>
      <c r="Z4491">
        <v>0</v>
      </c>
    </row>
    <row r="4492" spans="1:26" x14ac:dyDescent="0.3">
      <c r="A4492">
        <v>3018010</v>
      </c>
      <c r="B4492">
        <v>1</v>
      </c>
      <c r="C4492" t="s">
        <v>106</v>
      </c>
      <c r="D4492" t="s">
        <v>108</v>
      </c>
      <c r="E4492" t="s">
        <v>140</v>
      </c>
      <c r="F4492" t="s">
        <v>12936</v>
      </c>
      <c r="G4492" t="s">
        <v>142</v>
      </c>
      <c r="H4492" t="s">
        <v>61</v>
      </c>
      <c r="I4492" t="s">
        <v>129</v>
      </c>
      <c r="J4492" t="s">
        <v>130</v>
      </c>
      <c r="K4492" t="s">
        <v>131</v>
      </c>
      <c r="L4492" t="s">
        <v>12937</v>
      </c>
      <c r="M4492" t="s">
        <v>12938</v>
      </c>
      <c r="N4492">
        <v>1.159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63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73.040000000000006</v>
      </c>
    </row>
    <row r="4493" spans="1:26" x14ac:dyDescent="0.3">
      <c r="A4493">
        <v>3018329</v>
      </c>
      <c r="B4493">
        <v>1</v>
      </c>
      <c r="C4493" t="s">
        <v>75</v>
      </c>
      <c r="D4493" t="s">
        <v>90</v>
      </c>
      <c r="E4493" t="s">
        <v>145</v>
      </c>
      <c r="F4493" t="s">
        <v>12939</v>
      </c>
      <c r="G4493" t="s">
        <v>206</v>
      </c>
      <c r="H4493" t="s">
        <v>61</v>
      </c>
      <c r="I4493" t="s">
        <v>129</v>
      </c>
      <c r="J4493" t="s">
        <v>130</v>
      </c>
      <c r="K4493" t="s">
        <v>131</v>
      </c>
      <c r="L4493" t="s">
        <v>12940</v>
      </c>
      <c r="M4493" t="s">
        <v>12941</v>
      </c>
      <c r="N4493">
        <v>1.7250000000000001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1.72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3016695</v>
      </c>
      <c r="B4494">
        <v>1</v>
      </c>
      <c r="C4494" t="s">
        <v>106</v>
      </c>
      <c r="D4494" t="s">
        <v>120</v>
      </c>
      <c r="E4494" t="s">
        <v>164</v>
      </c>
      <c r="F4494" t="s">
        <v>12942</v>
      </c>
      <c r="G4494" t="s">
        <v>161</v>
      </c>
      <c r="H4494" t="s">
        <v>61</v>
      </c>
      <c r="I4494" t="s">
        <v>129</v>
      </c>
      <c r="J4494" t="s">
        <v>130</v>
      </c>
      <c r="K4494" t="s">
        <v>131</v>
      </c>
      <c r="L4494" t="s">
        <v>12943</v>
      </c>
      <c r="M4494" t="s">
        <v>12944</v>
      </c>
      <c r="N4494">
        <v>0.84</v>
      </c>
      <c r="O4494">
        <v>0</v>
      </c>
      <c r="P4494">
        <v>62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52.06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3016793</v>
      </c>
      <c r="B4495">
        <v>1</v>
      </c>
      <c r="C4495" t="s">
        <v>75</v>
      </c>
      <c r="D4495" t="s">
        <v>95</v>
      </c>
      <c r="E4495" t="s">
        <v>164</v>
      </c>
      <c r="F4495" t="s">
        <v>12945</v>
      </c>
      <c r="G4495" t="s">
        <v>185</v>
      </c>
      <c r="H4495" t="s">
        <v>61</v>
      </c>
      <c r="I4495" t="s">
        <v>129</v>
      </c>
      <c r="J4495" t="s">
        <v>130</v>
      </c>
      <c r="K4495" t="s">
        <v>131</v>
      </c>
      <c r="L4495" t="s">
        <v>12946</v>
      </c>
      <c r="M4495" t="s">
        <v>12947</v>
      </c>
      <c r="N4495">
        <v>2.0310000000000001</v>
      </c>
      <c r="O4495">
        <v>0</v>
      </c>
      <c r="P4495">
        <v>50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101.53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3017608</v>
      </c>
      <c r="B4496">
        <v>1</v>
      </c>
      <c r="C4496" t="s">
        <v>106</v>
      </c>
      <c r="D4496" t="s">
        <v>121</v>
      </c>
      <c r="E4496" t="s">
        <v>145</v>
      </c>
      <c r="F4496" t="s">
        <v>12948</v>
      </c>
      <c r="G4496" t="s">
        <v>256</v>
      </c>
      <c r="H4496" t="s">
        <v>61</v>
      </c>
      <c r="I4496" t="s">
        <v>129</v>
      </c>
      <c r="J4496" t="s">
        <v>130</v>
      </c>
      <c r="K4496" t="s">
        <v>131</v>
      </c>
      <c r="L4496" t="s">
        <v>12949</v>
      </c>
      <c r="M4496" t="s">
        <v>12950</v>
      </c>
      <c r="N4496">
        <v>2.1840000000000002</v>
      </c>
      <c r="O4496">
        <v>0</v>
      </c>
      <c r="P4496">
        <v>8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17.47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3018593</v>
      </c>
      <c r="B4497">
        <v>1</v>
      </c>
      <c r="C4497" t="s">
        <v>75</v>
      </c>
      <c r="D4497" t="s">
        <v>93</v>
      </c>
      <c r="E4497" t="s">
        <v>169</v>
      </c>
      <c r="F4497" t="s">
        <v>12951</v>
      </c>
      <c r="G4497" t="s">
        <v>161</v>
      </c>
      <c r="H4497" t="s">
        <v>61</v>
      </c>
      <c r="I4497" t="s">
        <v>129</v>
      </c>
      <c r="J4497" t="s">
        <v>130</v>
      </c>
      <c r="K4497" t="s">
        <v>131</v>
      </c>
      <c r="L4497" t="s">
        <v>12952</v>
      </c>
      <c r="M4497" t="s">
        <v>12953</v>
      </c>
      <c r="N4497">
        <v>2.2629999999999999</v>
      </c>
      <c r="O4497">
        <v>0</v>
      </c>
      <c r="P4497">
        <v>0</v>
      </c>
      <c r="Q4497">
        <v>0</v>
      </c>
      <c r="R4497">
        <v>32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72.400000000000006</v>
      </c>
      <c r="Y4497">
        <v>0</v>
      </c>
      <c r="Z4497">
        <v>0</v>
      </c>
    </row>
    <row r="4498" spans="1:26" x14ac:dyDescent="0.3">
      <c r="A4498">
        <v>3017532</v>
      </c>
      <c r="B4498">
        <v>1</v>
      </c>
      <c r="C4498" t="s">
        <v>75</v>
      </c>
      <c r="D4498" t="s">
        <v>89</v>
      </c>
      <c r="E4498" t="s">
        <v>140</v>
      </c>
      <c r="F4498" t="s">
        <v>12954</v>
      </c>
      <c r="G4498" t="s">
        <v>166</v>
      </c>
      <c r="H4498" t="s">
        <v>61</v>
      </c>
      <c r="I4498" t="s">
        <v>129</v>
      </c>
      <c r="J4498" t="s">
        <v>130</v>
      </c>
      <c r="K4498" t="s">
        <v>131</v>
      </c>
      <c r="L4498" t="s">
        <v>12955</v>
      </c>
      <c r="M4498" t="s">
        <v>12956</v>
      </c>
      <c r="N4498">
        <v>2.472</v>
      </c>
      <c r="O4498">
        <v>0</v>
      </c>
      <c r="P4498">
        <v>166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410.38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3017635</v>
      </c>
      <c r="B4499">
        <v>1</v>
      </c>
      <c r="C4499" t="s">
        <v>75</v>
      </c>
      <c r="D4499" t="s">
        <v>78</v>
      </c>
      <c r="E4499" t="s">
        <v>169</v>
      </c>
      <c r="F4499" t="s">
        <v>12957</v>
      </c>
      <c r="G4499" t="s">
        <v>161</v>
      </c>
      <c r="H4499" t="s">
        <v>61</v>
      </c>
      <c r="I4499" t="s">
        <v>129</v>
      </c>
      <c r="J4499" t="s">
        <v>130</v>
      </c>
      <c r="K4499" t="s">
        <v>131</v>
      </c>
      <c r="L4499" t="s">
        <v>12835</v>
      </c>
      <c r="M4499" t="s">
        <v>12958</v>
      </c>
      <c r="N4499">
        <v>2.0179999999999998</v>
      </c>
      <c r="O4499">
        <v>0</v>
      </c>
      <c r="P4499">
        <v>290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585.32000000000005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3019936</v>
      </c>
      <c r="B4500">
        <v>1</v>
      </c>
      <c r="C4500" t="s">
        <v>75</v>
      </c>
      <c r="D4500" t="s">
        <v>83</v>
      </c>
      <c r="E4500" t="s">
        <v>164</v>
      </c>
      <c r="F4500" t="s">
        <v>12959</v>
      </c>
      <c r="G4500" t="s">
        <v>378</v>
      </c>
      <c r="H4500" t="s">
        <v>61</v>
      </c>
      <c r="I4500" t="s">
        <v>129</v>
      </c>
      <c r="J4500" t="s">
        <v>59</v>
      </c>
      <c r="K4500" t="s">
        <v>131</v>
      </c>
      <c r="L4500" t="s">
        <v>12960</v>
      </c>
      <c r="M4500" t="s">
        <v>12961</v>
      </c>
      <c r="N4500">
        <v>8.298</v>
      </c>
      <c r="O4500">
        <v>0</v>
      </c>
      <c r="P4500">
        <v>0</v>
      </c>
      <c r="Q4500">
        <v>0</v>
      </c>
      <c r="R4500">
        <v>47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390.01</v>
      </c>
      <c r="Y4500">
        <v>0</v>
      </c>
      <c r="Z4500">
        <v>0</v>
      </c>
    </row>
    <row r="4501" spans="1:26" x14ac:dyDescent="0.3">
      <c r="A4501">
        <v>3018354</v>
      </c>
      <c r="B4501">
        <v>1</v>
      </c>
      <c r="C4501" t="s">
        <v>75</v>
      </c>
      <c r="D4501" t="s">
        <v>81</v>
      </c>
      <c r="E4501" t="s">
        <v>164</v>
      </c>
      <c r="F4501" t="s">
        <v>12962</v>
      </c>
      <c r="G4501" t="s">
        <v>142</v>
      </c>
      <c r="H4501" t="s">
        <v>61</v>
      </c>
      <c r="I4501" t="s">
        <v>129</v>
      </c>
      <c r="J4501" t="s">
        <v>130</v>
      </c>
      <c r="K4501" t="s">
        <v>131</v>
      </c>
      <c r="L4501" t="s">
        <v>12963</v>
      </c>
      <c r="M4501" t="s">
        <v>12964</v>
      </c>
      <c r="N4501">
        <v>2.54</v>
      </c>
      <c r="O4501">
        <v>0</v>
      </c>
      <c r="P4501">
        <v>118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299.76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3017620</v>
      </c>
      <c r="B4502">
        <v>1</v>
      </c>
      <c r="C4502" t="s">
        <v>75</v>
      </c>
      <c r="D4502" t="s">
        <v>95</v>
      </c>
      <c r="E4502" t="s">
        <v>145</v>
      </c>
      <c r="F4502" t="s">
        <v>12965</v>
      </c>
      <c r="G4502" t="s">
        <v>147</v>
      </c>
      <c r="H4502" t="s">
        <v>61</v>
      </c>
      <c r="I4502" t="s">
        <v>129</v>
      </c>
      <c r="J4502" t="s">
        <v>130</v>
      </c>
      <c r="K4502" t="s">
        <v>131</v>
      </c>
      <c r="L4502" t="s">
        <v>12966</v>
      </c>
      <c r="M4502" t="s">
        <v>12967</v>
      </c>
      <c r="N4502">
        <v>1.1879999999999999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1.19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3020012</v>
      </c>
      <c r="B4503">
        <v>1</v>
      </c>
      <c r="C4503" t="s">
        <v>75</v>
      </c>
      <c r="D4503" t="s">
        <v>102</v>
      </c>
      <c r="E4503" t="s">
        <v>221</v>
      </c>
      <c r="F4503" t="s">
        <v>12968</v>
      </c>
      <c r="G4503" t="s">
        <v>161</v>
      </c>
      <c r="H4503" t="s">
        <v>58</v>
      </c>
      <c r="I4503" t="s">
        <v>129</v>
      </c>
      <c r="J4503" t="s">
        <v>130</v>
      </c>
      <c r="K4503" t="s">
        <v>131</v>
      </c>
      <c r="L4503" t="s">
        <v>12969</v>
      </c>
      <c r="M4503" t="s">
        <v>12970</v>
      </c>
      <c r="N4503">
        <v>1.018</v>
      </c>
      <c r="O4503">
        <v>3</v>
      </c>
      <c r="P4503">
        <v>5302</v>
      </c>
      <c r="Q4503">
        <v>0</v>
      </c>
      <c r="R4503">
        <v>0</v>
      </c>
      <c r="S4503">
        <v>0</v>
      </c>
      <c r="T4503">
        <v>0</v>
      </c>
      <c r="U4503">
        <v>3.05</v>
      </c>
      <c r="V4503">
        <v>5394.79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3012072</v>
      </c>
      <c r="B4504">
        <v>1</v>
      </c>
      <c r="C4504" t="s">
        <v>106</v>
      </c>
      <c r="D4504" t="s">
        <v>116</v>
      </c>
      <c r="E4504" t="s">
        <v>221</v>
      </c>
      <c r="F4504" t="s">
        <v>12971</v>
      </c>
      <c r="G4504" t="s">
        <v>136</v>
      </c>
      <c r="H4504" t="s">
        <v>58</v>
      </c>
      <c r="I4504" t="s">
        <v>129</v>
      </c>
      <c r="J4504" t="s">
        <v>130</v>
      </c>
      <c r="K4504" t="s">
        <v>137</v>
      </c>
      <c r="L4504" t="s">
        <v>12972</v>
      </c>
      <c r="M4504" t="s">
        <v>12973</v>
      </c>
      <c r="N4504">
        <v>3.657</v>
      </c>
      <c r="O4504">
        <v>0</v>
      </c>
      <c r="P4504">
        <v>0</v>
      </c>
      <c r="Q4504">
        <v>91</v>
      </c>
      <c r="R4504">
        <v>723</v>
      </c>
      <c r="S4504">
        <v>191</v>
      </c>
      <c r="T4504">
        <v>2487</v>
      </c>
      <c r="U4504">
        <v>0</v>
      </c>
      <c r="V4504">
        <v>0</v>
      </c>
      <c r="W4504">
        <v>332.78</v>
      </c>
      <c r="X4504">
        <v>2643.97</v>
      </c>
      <c r="Y4504">
        <v>698.48</v>
      </c>
      <c r="Z4504">
        <v>9094.82</v>
      </c>
    </row>
    <row r="4505" spans="1:26" x14ac:dyDescent="0.3">
      <c r="A4505">
        <v>3015681</v>
      </c>
      <c r="B4505">
        <v>1</v>
      </c>
      <c r="C4505" t="s">
        <v>75</v>
      </c>
      <c r="D4505" t="s">
        <v>74</v>
      </c>
      <c r="E4505" t="s">
        <v>140</v>
      </c>
      <c r="F4505" t="s">
        <v>12974</v>
      </c>
      <c r="G4505" t="s">
        <v>142</v>
      </c>
      <c r="H4505" t="s">
        <v>61</v>
      </c>
      <c r="I4505" t="s">
        <v>129</v>
      </c>
      <c r="J4505" t="s">
        <v>130</v>
      </c>
      <c r="K4505" t="s">
        <v>131</v>
      </c>
      <c r="L4505" t="s">
        <v>12975</v>
      </c>
      <c r="M4505" t="s">
        <v>12976</v>
      </c>
      <c r="N4505">
        <v>0.99</v>
      </c>
      <c r="O4505">
        <v>0</v>
      </c>
      <c r="P4505">
        <v>331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327.75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3018752</v>
      </c>
      <c r="B4506">
        <v>1</v>
      </c>
      <c r="C4506" t="s">
        <v>75</v>
      </c>
      <c r="D4506" t="s">
        <v>83</v>
      </c>
      <c r="E4506" t="s">
        <v>221</v>
      </c>
      <c r="F4506" t="s">
        <v>5673</v>
      </c>
      <c r="G4506" t="s">
        <v>136</v>
      </c>
      <c r="H4506" t="s">
        <v>58</v>
      </c>
      <c r="I4506" t="s">
        <v>129</v>
      </c>
      <c r="J4506" t="s">
        <v>130</v>
      </c>
      <c r="K4506" t="s">
        <v>137</v>
      </c>
      <c r="L4506" t="s">
        <v>12977</v>
      </c>
      <c r="M4506" t="s">
        <v>12978</v>
      </c>
      <c r="N4506">
        <v>1.7609999999999999</v>
      </c>
      <c r="O4506">
        <v>0</v>
      </c>
      <c r="P4506">
        <v>0</v>
      </c>
      <c r="Q4506">
        <v>26</v>
      </c>
      <c r="R4506">
        <v>1264</v>
      </c>
      <c r="S4506">
        <v>0</v>
      </c>
      <c r="T4506">
        <v>0</v>
      </c>
      <c r="U4506">
        <v>0</v>
      </c>
      <c r="V4506">
        <v>0</v>
      </c>
      <c r="W4506">
        <v>45.79</v>
      </c>
      <c r="X4506">
        <v>2226.04</v>
      </c>
      <c r="Y4506">
        <v>0</v>
      </c>
      <c r="Z4506">
        <v>0</v>
      </c>
    </row>
    <row r="4507" spans="1:26" x14ac:dyDescent="0.3">
      <c r="A4507">
        <v>3018690</v>
      </c>
      <c r="B4507">
        <v>1</v>
      </c>
      <c r="C4507" t="s">
        <v>75</v>
      </c>
      <c r="D4507" t="s">
        <v>78</v>
      </c>
      <c r="E4507" t="s">
        <v>164</v>
      </c>
      <c r="F4507" t="s">
        <v>8340</v>
      </c>
      <c r="G4507" t="s">
        <v>185</v>
      </c>
      <c r="H4507" t="s">
        <v>61</v>
      </c>
      <c r="I4507" t="s">
        <v>129</v>
      </c>
      <c r="J4507" t="s">
        <v>130</v>
      </c>
      <c r="K4507" t="s">
        <v>131</v>
      </c>
      <c r="L4507" t="s">
        <v>12979</v>
      </c>
      <c r="M4507" t="s">
        <v>12980</v>
      </c>
      <c r="N4507">
        <v>2.847</v>
      </c>
      <c r="O4507">
        <v>0</v>
      </c>
      <c r="P4507">
        <v>79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224.91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3018127</v>
      </c>
      <c r="B4508">
        <v>1</v>
      </c>
      <c r="C4508" t="s">
        <v>75</v>
      </c>
      <c r="D4508" t="s">
        <v>74</v>
      </c>
      <c r="E4508" t="s">
        <v>164</v>
      </c>
      <c r="F4508" t="s">
        <v>12981</v>
      </c>
      <c r="G4508" t="s">
        <v>142</v>
      </c>
      <c r="H4508" t="s">
        <v>61</v>
      </c>
      <c r="I4508" t="s">
        <v>129</v>
      </c>
      <c r="J4508" t="s">
        <v>130</v>
      </c>
      <c r="K4508" t="s">
        <v>131</v>
      </c>
      <c r="L4508" t="s">
        <v>12982</v>
      </c>
      <c r="M4508" t="s">
        <v>12983</v>
      </c>
      <c r="N4508">
        <v>1.796</v>
      </c>
      <c r="O4508">
        <v>0</v>
      </c>
      <c r="P4508">
        <v>120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215.56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3016853</v>
      </c>
      <c r="B4509">
        <v>2</v>
      </c>
      <c r="C4509" t="s">
        <v>106</v>
      </c>
      <c r="D4509" t="s">
        <v>122</v>
      </c>
      <c r="E4509" t="s">
        <v>169</v>
      </c>
      <c r="F4509" t="s">
        <v>10846</v>
      </c>
      <c r="G4509" t="s">
        <v>142</v>
      </c>
      <c r="H4509" t="s">
        <v>61</v>
      </c>
      <c r="I4509" t="s">
        <v>129</v>
      </c>
      <c r="J4509" t="s">
        <v>130</v>
      </c>
      <c r="K4509" t="s">
        <v>131</v>
      </c>
      <c r="L4509" t="s">
        <v>12887</v>
      </c>
      <c r="M4509" t="s">
        <v>12984</v>
      </c>
      <c r="N4509">
        <v>0.77400000000000002</v>
      </c>
      <c r="O4509">
        <v>0</v>
      </c>
      <c r="P4509">
        <v>152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117.63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3012372</v>
      </c>
      <c r="B4510">
        <v>1</v>
      </c>
      <c r="C4510" t="s">
        <v>75</v>
      </c>
      <c r="D4510" t="s">
        <v>74</v>
      </c>
      <c r="E4510" t="s">
        <v>164</v>
      </c>
      <c r="F4510" t="s">
        <v>12985</v>
      </c>
      <c r="G4510" t="s">
        <v>185</v>
      </c>
      <c r="H4510" t="s">
        <v>61</v>
      </c>
      <c r="I4510" t="s">
        <v>129</v>
      </c>
      <c r="J4510" t="s">
        <v>130</v>
      </c>
      <c r="K4510" t="s">
        <v>131</v>
      </c>
      <c r="L4510" t="s">
        <v>12986</v>
      </c>
      <c r="M4510" t="s">
        <v>5000</v>
      </c>
      <c r="N4510">
        <v>2.9369999999999998</v>
      </c>
      <c r="O4510">
        <v>0</v>
      </c>
      <c r="P4510">
        <v>19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55.79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3016871</v>
      </c>
      <c r="B4511">
        <v>1</v>
      </c>
      <c r="C4511" t="s">
        <v>75</v>
      </c>
      <c r="D4511" t="s">
        <v>78</v>
      </c>
      <c r="E4511" t="s">
        <v>134</v>
      </c>
      <c r="F4511" t="s">
        <v>2895</v>
      </c>
      <c r="G4511" t="s">
        <v>2896</v>
      </c>
      <c r="H4511" t="s">
        <v>56</v>
      </c>
      <c r="I4511" t="s">
        <v>129</v>
      </c>
      <c r="J4511" t="s">
        <v>130</v>
      </c>
      <c r="K4511" t="s">
        <v>137</v>
      </c>
      <c r="L4511" t="s">
        <v>12987</v>
      </c>
      <c r="M4511" t="s">
        <v>12988</v>
      </c>
      <c r="N4511">
        <v>5.7000000000000002E-2</v>
      </c>
      <c r="O4511">
        <v>4</v>
      </c>
      <c r="P4511">
        <v>24850</v>
      </c>
      <c r="Q4511">
        <v>0</v>
      </c>
      <c r="R4511">
        <v>0</v>
      </c>
      <c r="S4511">
        <v>0</v>
      </c>
      <c r="T4511">
        <v>0</v>
      </c>
      <c r="U4511">
        <v>0.23</v>
      </c>
      <c r="V4511">
        <v>1415.93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3017675</v>
      </c>
      <c r="B4512">
        <v>1</v>
      </c>
      <c r="C4512" t="s">
        <v>106</v>
      </c>
      <c r="D4512" t="s">
        <v>120</v>
      </c>
      <c r="E4512" t="s">
        <v>126</v>
      </c>
      <c r="F4512" t="s">
        <v>4309</v>
      </c>
      <c r="G4512" t="s">
        <v>128</v>
      </c>
      <c r="H4512" t="s">
        <v>58</v>
      </c>
      <c r="I4512" t="s">
        <v>129</v>
      </c>
      <c r="J4512" t="s">
        <v>130</v>
      </c>
      <c r="K4512" t="s">
        <v>131</v>
      </c>
      <c r="L4512" t="s">
        <v>12989</v>
      </c>
      <c r="M4512" t="s">
        <v>12990</v>
      </c>
      <c r="N4512">
        <v>1.849</v>
      </c>
      <c r="O4512">
        <v>316</v>
      </c>
      <c r="P4512">
        <v>47</v>
      </c>
      <c r="Q4512">
        <v>0</v>
      </c>
      <c r="R4512">
        <v>0</v>
      </c>
      <c r="S4512">
        <v>0</v>
      </c>
      <c r="T4512">
        <v>0</v>
      </c>
      <c r="U4512">
        <v>584.41999999999996</v>
      </c>
      <c r="V4512">
        <v>86.92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3015422</v>
      </c>
      <c r="B4513">
        <v>1</v>
      </c>
      <c r="C4513" t="s">
        <v>106</v>
      </c>
      <c r="D4513" t="s">
        <v>120</v>
      </c>
      <c r="E4513" t="s">
        <v>126</v>
      </c>
      <c r="F4513" t="s">
        <v>12991</v>
      </c>
      <c r="G4513" t="s">
        <v>136</v>
      </c>
      <c r="H4513" t="s">
        <v>58</v>
      </c>
      <c r="I4513" t="s">
        <v>129</v>
      </c>
      <c r="J4513" t="s">
        <v>130</v>
      </c>
      <c r="K4513" t="s">
        <v>137</v>
      </c>
      <c r="L4513" t="s">
        <v>12992</v>
      </c>
      <c r="M4513" t="s">
        <v>12993</v>
      </c>
      <c r="N4513">
        <v>7.915</v>
      </c>
      <c r="O4513">
        <v>68</v>
      </c>
      <c r="P4513">
        <v>37</v>
      </c>
      <c r="Q4513">
        <v>0</v>
      </c>
      <c r="R4513">
        <v>0</v>
      </c>
      <c r="S4513">
        <v>0</v>
      </c>
      <c r="T4513">
        <v>0</v>
      </c>
      <c r="U4513">
        <v>538.24</v>
      </c>
      <c r="V4513">
        <v>292.87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3013726</v>
      </c>
      <c r="B4514">
        <v>1</v>
      </c>
      <c r="C4514" t="s">
        <v>75</v>
      </c>
      <c r="D4514" t="s">
        <v>92</v>
      </c>
      <c r="E4514" t="s">
        <v>145</v>
      </c>
      <c r="F4514" t="s">
        <v>12994</v>
      </c>
      <c r="G4514" t="s">
        <v>206</v>
      </c>
      <c r="H4514" t="s">
        <v>61</v>
      </c>
      <c r="I4514" t="s">
        <v>129</v>
      </c>
      <c r="J4514" t="s">
        <v>130</v>
      </c>
      <c r="K4514" t="s">
        <v>131</v>
      </c>
      <c r="L4514" t="s">
        <v>12995</v>
      </c>
      <c r="M4514" t="s">
        <v>12996</v>
      </c>
      <c r="N4514">
        <v>1.6319999999999999</v>
      </c>
      <c r="O4514">
        <v>0</v>
      </c>
      <c r="P4514">
        <v>4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6.53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3017658</v>
      </c>
      <c r="B4515">
        <v>1</v>
      </c>
      <c r="C4515" t="s">
        <v>75</v>
      </c>
      <c r="D4515" t="s">
        <v>83</v>
      </c>
      <c r="E4515" t="s">
        <v>140</v>
      </c>
      <c r="F4515" t="s">
        <v>12997</v>
      </c>
      <c r="G4515" t="s">
        <v>142</v>
      </c>
      <c r="H4515" t="s">
        <v>61</v>
      </c>
      <c r="I4515" t="s">
        <v>129</v>
      </c>
      <c r="J4515" t="s">
        <v>130</v>
      </c>
      <c r="K4515" t="s">
        <v>131</v>
      </c>
      <c r="L4515" t="s">
        <v>12998</v>
      </c>
      <c r="M4515" t="s">
        <v>12999</v>
      </c>
      <c r="N4515">
        <v>2.73</v>
      </c>
      <c r="O4515">
        <v>0</v>
      </c>
      <c r="P4515">
        <v>0</v>
      </c>
      <c r="Q4515">
        <v>0</v>
      </c>
      <c r="R4515">
        <v>11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30.03</v>
      </c>
      <c r="Y4515">
        <v>0</v>
      </c>
      <c r="Z4515">
        <v>0</v>
      </c>
    </row>
    <row r="4516" spans="1:26" x14ac:dyDescent="0.3">
      <c r="A4516">
        <v>3016264</v>
      </c>
      <c r="B4516">
        <v>1</v>
      </c>
      <c r="C4516" t="s">
        <v>75</v>
      </c>
      <c r="D4516" t="s">
        <v>97</v>
      </c>
      <c r="E4516" t="s">
        <v>221</v>
      </c>
      <c r="F4516" t="s">
        <v>2802</v>
      </c>
      <c r="G4516" t="s">
        <v>161</v>
      </c>
      <c r="H4516" t="s">
        <v>58</v>
      </c>
      <c r="I4516" t="s">
        <v>129</v>
      </c>
      <c r="J4516" t="s">
        <v>130</v>
      </c>
      <c r="K4516" t="s">
        <v>131</v>
      </c>
      <c r="L4516" t="s">
        <v>13000</v>
      </c>
      <c r="M4516" t="s">
        <v>13001</v>
      </c>
      <c r="N4516">
        <v>1.6639999999999999</v>
      </c>
      <c r="O4516">
        <v>6</v>
      </c>
      <c r="P4516">
        <v>1807</v>
      </c>
      <c r="Q4516">
        <v>0</v>
      </c>
      <c r="R4516">
        <v>0</v>
      </c>
      <c r="S4516">
        <v>0</v>
      </c>
      <c r="T4516">
        <v>0</v>
      </c>
      <c r="U4516">
        <v>9.99</v>
      </c>
      <c r="V4516">
        <v>3007.63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3018032</v>
      </c>
      <c r="B4517">
        <v>1</v>
      </c>
      <c r="C4517" t="s">
        <v>75</v>
      </c>
      <c r="D4517" t="s">
        <v>74</v>
      </c>
      <c r="E4517" t="s">
        <v>169</v>
      </c>
      <c r="F4517" t="s">
        <v>13002</v>
      </c>
      <c r="G4517" t="s">
        <v>166</v>
      </c>
      <c r="H4517" t="s">
        <v>61</v>
      </c>
      <c r="I4517" t="s">
        <v>129</v>
      </c>
      <c r="J4517" t="s">
        <v>130</v>
      </c>
      <c r="K4517" t="s">
        <v>131</v>
      </c>
      <c r="L4517" t="s">
        <v>13003</v>
      </c>
      <c r="M4517" t="s">
        <v>13004</v>
      </c>
      <c r="N4517">
        <v>4.4960000000000004</v>
      </c>
      <c r="O4517">
        <v>0</v>
      </c>
      <c r="P4517">
        <v>303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1362.4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3018353</v>
      </c>
      <c r="B4518">
        <v>1</v>
      </c>
      <c r="C4518" t="s">
        <v>75</v>
      </c>
      <c r="D4518" t="s">
        <v>86</v>
      </c>
      <c r="E4518" t="s">
        <v>145</v>
      </c>
      <c r="F4518" t="s">
        <v>12176</v>
      </c>
      <c r="G4518" t="s">
        <v>206</v>
      </c>
      <c r="H4518" t="s">
        <v>61</v>
      </c>
      <c r="I4518" t="s">
        <v>129</v>
      </c>
      <c r="J4518" t="s">
        <v>130</v>
      </c>
      <c r="K4518" t="s">
        <v>131</v>
      </c>
      <c r="L4518" t="s">
        <v>13005</v>
      </c>
      <c r="M4518" t="s">
        <v>13006</v>
      </c>
      <c r="N4518">
        <v>3.5369999999999999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3.54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3020021</v>
      </c>
      <c r="B4519">
        <v>1</v>
      </c>
      <c r="C4519" t="s">
        <v>75</v>
      </c>
      <c r="D4519" t="s">
        <v>82</v>
      </c>
      <c r="E4519" t="s">
        <v>140</v>
      </c>
      <c r="F4519" t="s">
        <v>13007</v>
      </c>
      <c r="G4519" t="s">
        <v>142</v>
      </c>
      <c r="H4519" t="s">
        <v>61</v>
      </c>
      <c r="I4519" t="s">
        <v>129</v>
      </c>
      <c r="J4519" t="s">
        <v>130</v>
      </c>
      <c r="K4519" t="s">
        <v>131</v>
      </c>
      <c r="L4519" t="s">
        <v>13008</v>
      </c>
      <c r="M4519" t="s">
        <v>13009</v>
      </c>
      <c r="N4519">
        <v>3.601</v>
      </c>
      <c r="O4519">
        <v>0</v>
      </c>
      <c r="P4519">
        <v>47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169.24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3018719</v>
      </c>
      <c r="B4520">
        <v>1</v>
      </c>
      <c r="C4520" t="s">
        <v>75</v>
      </c>
      <c r="D4520" t="s">
        <v>102</v>
      </c>
      <c r="E4520" t="s">
        <v>140</v>
      </c>
      <c r="F4520" t="s">
        <v>13010</v>
      </c>
      <c r="G4520" t="s">
        <v>142</v>
      </c>
      <c r="H4520" t="s">
        <v>61</v>
      </c>
      <c r="I4520" t="s">
        <v>129</v>
      </c>
      <c r="J4520" t="s">
        <v>130</v>
      </c>
      <c r="K4520" t="s">
        <v>131</v>
      </c>
      <c r="L4520" t="s">
        <v>13011</v>
      </c>
      <c r="M4520" t="s">
        <v>13012</v>
      </c>
      <c r="N4520">
        <v>1.7090000000000001</v>
      </c>
      <c r="O4520">
        <v>0</v>
      </c>
      <c r="P4520">
        <v>100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170.89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3017637</v>
      </c>
      <c r="B4521">
        <v>1</v>
      </c>
      <c r="C4521" t="s">
        <v>75</v>
      </c>
      <c r="D4521" t="s">
        <v>86</v>
      </c>
      <c r="E4521" t="s">
        <v>140</v>
      </c>
      <c r="F4521" t="s">
        <v>13013</v>
      </c>
      <c r="G4521" t="s">
        <v>161</v>
      </c>
      <c r="H4521" t="s">
        <v>61</v>
      </c>
      <c r="I4521" t="s">
        <v>129</v>
      </c>
      <c r="J4521" t="s">
        <v>130</v>
      </c>
      <c r="K4521" t="s">
        <v>131</v>
      </c>
      <c r="L4521" t="s">
        <v>13014</v>
      </c>
      <c r="M4521" t="s">
        <v>13015</v>
      </c>
      <c r="N4521">
        <v>0.52</v>
      </c>
      <c r="O4521">
        <v>0</v>
      </c>
      <c r="P4521">
        <v>166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86.27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3014987</v>
      </c>
      <c r="B4522">
        <v>1</v>
      </c>
      <c r="C4522" t="s">
        <v>75</v>
      </c>
      <c r="D4522" t="s">
        <v>82</v>
      </c>
      <c r="E4522" t="s">
        <v>145</v>
      </c>
      <c r="F4522" t="s">
        <v>13016</v>
      </c>
      <c r="G4522" t="s">
        <v>256</v>
      </c>
      <c r="H4522" t="s">
        <v>61</v>
      </c>
      <c r="I4522" t="s">
        <v>129</v>
      </c>
      <c r="J4522" t="s">
        <v>130</v>
      </c>
      <c r="K4522" t="s">
        <v>131</v>
      </c>
      <c r="L4522" t="s">
        <v>13017</v>
      </c>
      <c r="M4522" t="s">
        <v>13018</v>
      </c>
      <c r="N4522">
        <v>1.224</v>
      </c>
      <c r="O4522">
        <v>0</v>
      </c>
      <c r="P4522">
        <v>13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15.91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3014941</v>
      </c>
      <c r="B4523">
        <v>1</v>
      </c>
      <c r="C4523" t="s">
        <v>75</v>
      </c>
      <c r="D4523" t="s">
        <v>98</v>
      </c>
      <c r="E4523" t="s">
        <v>140</v>
      </c>
      <c r="F4523" t="s">
        <v>8289</v>
      </c>
      <c r="G4523" t="s">
        <v>161</v>
      </c>
      <c r="H4523" t="s">
        <v>61</v>
      </c>
      <c r="I4523" t="s">
        <v>129</v>
      </c>
      <c r="J4523" t="s">
        <v>130</v>
      </c>
      <c r="K4523" t="s">
        <v>131</v>
      </c>
      <c r="L4523" t="s">
        <v>13019</v>
      </c>
      <c r="M4523" t="s">
        <v>13020</v>
      </c>
      <c r="N4523">
        <v>0.89300000000000002</v>
      </c>
      <c r="O4523">
        <v>0</v>
      </c>
      <c r="P4523">
        <v>56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50.03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3010442</v>
      </c>
      <c r="B4524">
        <v>1</v>
      </c>
      <c r="C4524" t="s">
        <v>106</v>
      </c>
      <c r="D4524" t="s">
        <v>108</v>
      </c>
      <c r="E4524" t="s">
        <v>221</v>
      </c>
      <c r="F4524" t="s">
        <v>13021</v>
      </c>
      <c r="G4524" t="s">
        <v>136</v>
      </c>
      <c r="H4524" t="s">
        <v>58</v>
      </c>
      <c r="I4524" t="s">
        <v>129</v>
      </c>
      <c r="J4524" t="s">
        <v>130</v>
      </c>
      <c r="K4524" t="s">
        <v>137</v>
      </c>
      <c r="L4524" t="s">
        <v>13022</v>
      </c>
      <c r="M4524" t="s">
        <v>13023</v>
      </c>
      <c r="N4524">
        <v>3.7170000000000001</v>
      </c>
      <c r="O4524">
        <v>0</v>
      </c>
      <c r="P4524">
        <v>0</v>
      </c>
      <c r="Q4524">
        <v>2</v>
      </c>
      <c r="R4524">
        <v>397</v>
      </c>
      <c r="S4524">
        <v>0</v>
      </c>
      <c r="T4524">
        <v>401</v>
      </c>
      <c r="U4524">
        <v>0</v>
      </c>
      <c r="V4524">
        <v>0</v>
      </c>
      <c r="W4524">
        <v>7.43</v>
      </c>
      <c r="X4524">
        <v>1475.52</v>
      </c>
      <c r="Y4524">
        <v>0</v>
      </c>
      <c r="Z4524">
        <v>1490.38</v>
      </c>
    </row>
    <row r="4525" spans="1:26" x14ac:dyDescent="0.3">
      <c r="A4525">
        <v>3014831</v>
      </c>
      <c r="B4525">
        <v>1</v>
      </c>
      <c r="C4525" t="s">
        <v>75</v>
      </c>
      <c r="D4525" t="s">
        <v>97</v>
      </c>
      <c r="E4525" t="s">
        <v>145</v>
      </c>
      <c r="F4525" t="s">
        <v>13024</v>
      </c>
      <c r="G4525" t="s">
        <v>206</v>
      </c>
      <c r="H4525" t="s">
        <v>61</v>
      </c>
      <c r="I4525" t="s">
        <v>129</v>
      </c>
      <c r="J4525" t="s">
        <v>130</v>
      </c>
      <c r="K4525" t="s">
        <v>131</v>
      </c>
      <c r="L4525" t="s">
        <v>13025</v>
      </c>
      <c r="M4525" t="s">
        <v>13026</v>
      </c>
      <c r="N4525">
        <v>3.3069999999999999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3.31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3017694</v>
      </c>
      <c r="B4526">
        <v>1</v>
      </c>
      <c r="C4526" t="s">
        <v>106</v>
      </c>
      <c r="D4526" t="s">
        <v>119</v>
      </c>
      <c r="E4526" t="s">
        <v>153</v>
      </c>
      <c r="F4526" t="s">
        <v>13027</v>
      </c>
      <c r="G4526" t="s">
        <v>128</v>
      </c>
      <c r="H4526" t="s">
        <v>58</v>
      </c>
      <c r="I4526" t="s">
        <v>129</v>
      </c>
      <c r="J4526" t="s">
        <v>130</v>
      </c>
      <c r="K4526" t="s">
        <v>131</v>
      </c>
      <c r="L4526" t="s">
        <v>13028</v>
      </c>
      <c r="M4526" t="s">
        <v>13029</v>
      </c>
      <c r="N4526">
        <v>0.746</v>
      </c>
      <c r="O4526">
        <v>0</v>
      </c>
      <c r="P4526">
        <v>0</v>
      </c>
      <c r="Q4526">
        <v>0</v>
      </c>
      <c r="R4526">
        <v>0</v>
      </c>
      <c r="S4526">
        <v>2</v>
      </c>
      <c r="T4526">
        <v>269</v>
      </c>
      <c r="U4526">
        <v>0</v>
      </c>
      <c r="V4526">
        <v>0</v>
      </c>
      <c r="W4526">
        <v>0</v>
      </c>
      <c r="X4526">
        <v>0</v>
      </c>
      <c r="Y4526">
        <v>1.49</v>
      </c>
      <c r="Z4526">
        <v>200.55</v>
      </c>
    </row>
    <row r="4527" spans="1:26" x14ac:dyDescent="0.3">
      <c r="A4527">
        <v>3018018</v>
      </c>
      <c r="B4527">
        <v>1</v>
      </c>
      <c r="C4527" t="s">
        <v>75</v>
      </c>
      <c r="D4527" t="s">
        <v>99</v>
      </c>
      <c r="E4527" t="s">
        <v>145</v>
      </c>
      <c r="F4527" t="s">
        <v>13030</v>
      </c>
      <c r="G4527" t="s">
        <v>256</v>
      </c>
      <c r="H4527" t="s">
        <v>61</v>
      </c>
      <c r="I4527" t="s">
        <v>129</v>
      </c>
      <c r="J4527" t="s">
        <v>130</v>
      </c>
      <c r="K4527" t="s">
        <v>131</v>
      </c>
      <c r="L4527" t="s">
        <v>13031</v>
      </c>
      <c r="M4527" t="s">
        <v>13032</v>
      </c>
      <c r="N4527">
        <v>1.647</v>
      </c>
      <c r="O4527">
        <v>0</v>
      </c>
      <c r="P4527">
        <v>7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11.53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3018364</v>
      </c>
      <c r="B4528">
        <v>1</v>
      </c>
      <c r="C4528" t="s">
        <v>106</v>
      </c>
      <c r="D4528" t="s">
        <v>120</v>
      </c>
      <c r="E4528" t="s">
        <v>134</v>
      </c>
      <c r="F4528" t="s">
        <v>13033</v>
      </c>
      <c r="G4528" t="s">
        <v>128</v>
      </c>
      <c r="H4528" t="s">
        <v>58</v>
      </c>
      <c r="I4528" t="s">
        <v>129</v>
      </c>
      <c r="J4528" t="s">
        <v>130</v>
      </c>
      <c r="K4528" t="s">
        <v>131</v>
      </c>
      <c r="L4528" t="s">
        <v>13034</v>
      </c>
      <c r="M4528" t="s">
        <v>13035</v>
      </c>
      <c r="N4528">
        <v>1.607</v>
      </c>
      <c r="O4528">
        <v>121</v>
      </c>
      <c r="P4528">
        <v>133</v>
      </c>
      <c r="Q4528">
        <v>0</v>
      </c>
      <c r="R4528">
        <v>0</v>
      </c>
      <c r="S4528">
        <v>0</v>
      </c>
      <c r="T4528">
        <v>0</v>
      </c>
      <c r="U4528">
        <v>194.44</v>
      </c>
      <c r="V4528">
        <v>213.72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3010440</v>
      </c>
      <c r="B4529">
        <v>1</v>
      </c>
      <c r="C4529" t="s">
        <v>75</v>
      </c>
      <c r="D4529" t="s">
        <v>90</v>
      </c>
      <c r="E4529" t="s">
        <v>140</v>
      </c>
      <c r="F4529" t="s">
        <v>13036</v>
      </c>
      <c r="G4529" t="s">
        <v>142</v>
      </c>
      <c r="H4529" t="s">
        <v>61</v>
      </c>
      <c r="I4529" t="s">
        <v>129</v>
      </c>
      <c r="J4529" t="s">
        <v>130</v>
      </c>
      <c r="K4529" t="s">
        <v>131</v>
      </c>
      <c r="L4529" t="s">
        <v>13037</v>
      </c>
      <c r="M4529" t="s">
        <v>13038</v>
      </c>
      <c r="N4529">
        <v>1.151</v>
      </c>
      <c r="O4529">
        <v>0</v>
      </c>
      <c r="P4529">
        <v>0</v>
      </c>
      <c r="Q4529">
        <v>0</v>
      </c>
      <c r="R4529">
        <v>12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13.81</v>
      </c>
      <c r="Y4529">
        <v>0</v>
      </c>
      <c r="Z4529">
        <v>0</v>
      </c>
    </row>
    <row r="4530" spans="1:26" x14ac:dyDescent="0.3">
      <c r="A4530">
        <v>3016861</v>
      </c>
      <c r="B4530">
        <v>1</v>
      </c>
      <c r="C4530" t="s">
        <v>75</v>
      </c>
      <c r="D4530" t="s">
        <v>83</v>
      </c>
      <c r="E4530" t="s">
        <v>221</v>
      </c>
      <c r="F4530" t="s">
        <v>13039</v>
      </c>
      <c r="G4530" t="s">
        <v>378</v>
      </c>
      <c r="H4530" t="s">
        <v>58</v>
      </c>
      <c r="I4530" t="s">
        <v>129</v>
      </c>
      <c r="J4530" t="s">
        <v>59</v>
      </c>
      <c r="K4530" t="s">
        <v>131</v>
      </c>
      <c r="L4530" t="s">
        <v>13040</v>
      </c>
      <c r="M4530" t="s">
        <v>13041</v>
      </c>
      <c r="N4530">
        <v>3.7130000000000001</v>
      </c>
      <c r="O4530">
        <v>0</v>
      </c>
      <c r="P4530">
        <v>0</v>
      </c>
      <c r="Q4530">
        <v>3</v>
      </c>
      <c r="R4530">
        <v>279</v>
      </c>
      <c r="S4530">
        <v>0</v>
      </c>
      <c r="T4530">
        <v>0</v>
      </c>
      <c r="U4530">
        <v>0</v>
      </c>
      <c r="V4530">
        <v>0</v>
      </c>
      <c r="W4530">
        <v>11.14</v>
      </c>
      <c r="X4530">
        <v>1035.8699999999999</v>
      </c>
      <c r="Y4530">
        <v>0</v>
      </c>
      <c r="Z4530">
        <v>0</v>
      </c>
    </row>
    <row r="4531" spans="1:26" x14ac:dyDescent="0.3">
      <c r="A4531">
        <v>3017061</v>
      </c>
      <c r="B4531">
        <v>1</v>
      </c>
      <c r="C4531" t="s">
        <v>75</v>
      </c>
      <c r="D4531" t="s">
        <v>82</v>
      </c>
      <c r="E4531" t="s">
        <v>169</v>
      </c>
      <c r="F4531" t="s">
        <v>13042</v>
      </c>
      <c r="G4531" t="s">
        <v>161</v>
      </c>
      <c r="H4531" t="s">
        <v>61</v>
      </c>
      <c r="I4531" t="s">
        <v>129</v>
      </c>
      <c r="J4531" t="s">
        <v>130</v>
      </c>
      <c r="K4531" t="s">
        <v>131</v>
      </c>
      <c r="L4531" t="s">
        <v>13043</v>
      </c>
      <c r="M4531" t="s">
        <v>13044</v>
      </c>
      <c r="N4531">
        <v>1.7709999999999999</v>
      </c>
      <c r="O4531">
        <v>0</v>
      </c>
      <c r="P4531">
        <v>283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501.25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3017657</v>
      </c>
      <c r="B4532">
        <v>1</v>
      </c>
      <c r="C4532" t="s">
        <v>75</v>
      </c>
      <c r="D4532" t="s">
        <v>82</v>
      </c>
      <c r="E4532" t="s">
        <v>126</v>
      </c>
      <c r="F4532" t="s">
        <v>13045</v>
      </c>
      <c r="G4532" t="s">
        <v>128</v>
      </c>
      <c r="H4532" t="s">
        <v>58</v>
      </c>
      <c r="I4532" t="s">
        <v>129</v>
      </c>
      <c r="J4532" t="s">
        <v>130</v>
      </c>
      <c r="K4532" t="s">
        <v>131</v>
      </c>
      <c r="L4532" t="s">
        <v>13046</v>
      </c>
      <c r="M4532" t="s">
        <v>13047</v>
      </c>
      <c r="N4532">
        <v>0.42599999999999999</v>
      </c>
      <c r="O4532">
        <v>54</v>
      </c>
      <c r="P4532">
        <v>2381</v>
      </c>
      <c r="Q4532">
        <v>0</v>
      </c>
      <c r="R4532">
        <v>0</v>
      </c>
      <c r="S4532">
        <v>0</v>
      </c>
      <c r="T4532">
        <v>0</v>
      </c>
      <c r="U4532">
        <v>23.03</v>
      </c>
      <c r="V4532">
        <v>1015.23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3018881</v>
      </c>
      <c r="B4533">
        <v>1</v>
      </c>
      <c r="C4533" t="s">
        <v>75</v>
      </c>
      <c r="D4533" t="s">
        <v>81</v>
      </c>
      <c r="E4533" t="s">
        <v>169</v>
      </c>
      <c r="F4533" t="s">
        <v>8552</v>
      </c>
      <c r="G4533" t="s">
        <v>181</v>
      </c>
      <c r="H4533" t="s">
        <v>61</v>
      </c>
      <c r="I4533" t="s">
        <v>129</v>
      </c>
      <c r="J4533" t="s">
        <v>130</v>
      </c>
      <c r="K4533" t="s">
        <v>137</v>
      </c>
      <c r="L4533" t="s">
        <v>13048</v>
      </c>
      <c r="M4533" t="s">
        <v>13049</v>
      </c>
      <c r="N4533">
        <v>1.1779999999999999</v>
      </c>
      <c r="O4533">
        <v>0</v>
      </c>
      <c r="P4533">
        <v>254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299.23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3009146</v>
      </c>
      <c r="B4534">
        <v>1</v>
      </c>
      <c r="C4534" t="s">
        <v>75</v>
      </c>
      <c r="D4534" t="s">
        <v>81</v>
      </c>
      <c r="E4534" t="s">
        <v>140</v>
      </c>
      <c r="F4534" t="s">
        <v>13050</v>
      </c>
      <c r="G4534" t="s">
        <v>185</v>
      </c>
      <c r="H4534" t="s">
        <v>61</v>
      </c>
      <c r="I4534" t="s">
        <v>129</v>
      </c>
      <c r="J4534" t="s">
        <v>130</v>
      </c>
      <c r="K4534" t="s">
        <v>131</v>
      </c>
      <c r="L4534" t="s">
        <v>13051</v>
      </c>
      <c r="M4534" t="s">
        <v>13052</v>
      </c>
      <c r="N4534">
        <v>0.88700000000000001</v>
      </c>
      <c r="O4534">
        <v>0</v>
      </c>
      <c r="P4534">
        <v>85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75.37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3017665</v>
      </c>
      <c r="B4535">
        <v>1</v>
      </c>
      <c r="C4535" t="s">
        <v>75</v>
      </c>
      <c r="D4535" t="s">
        <v>100</v>
      </c>
      <c r="E4535" t="s">
        <v>221</v>
      </c>
      <c r="F4535" t="s">
        <v>13053</v>
      </c>
      <c r="G4535" t="s">
        <v>128</v>
      </c>
      <c r="H4535" t="s">
        <v>58</v>
      </c>
      <c r="I4535" t="s">
        <v>129</v>
      </c>
      <c r="J4535" t="s">
        <v>130</v>
      </c>
      <c r="K4535" t="s">
        <v>131</v>
      </c>
      <c r="L4535" t="s">
        <v>13054</v>
      </c>
      <c r="M4535" t="s">
        <v>13055</v>
      </c>
      <c r="N4535">
        <v>0.56599999999999995</v>
      </c>
      <c r="O4535">
        <v>16</v>
      </c>
      <c r="P4535">
        <v>253</v>
      </c>
      <c r="Q4535">
        <v>0</v>
      </c>
      <c r="R4535">
        <v>0</v>
      </c>
      <c r="S4535">
        <v>0</v>
      </c>
      <c r="T4535">
        <v>0</v>
      </c>
      <c r="U4535">
        <v>9.06</v>
      </c>
      <c r="V4535">
        <v>143.22999999999999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3019992</v>
      </c>
      <c r="B4536">
        <v>1</v>
      </c>
      <c r="C4536" t="s">
        <v>75</v>
      </c>
      <c r="D4536" t="s">
        <v>90</v>
      </c>
      <c r="E4536" t="s">
        <v>145</v>
      </c>
      <c r="F4536" t="s">
        <v>5416</v>
      </c>
      <c r="G4536" t="s">
        <v>206</v>
      </c>
      <c r="H4536" t="s">
        <v>61</v>
      </c>
      <c r="I4536" t="s">
        <v>129</v>
      </c>
      <c r="J4536" t="s">
        <v>130</v>
      </c>
      <c r="K4536" t="s">
        <v>131</v>
      </c>
      <c r="L4536" t="s">
        <v>13056</v>
      </c>
      <c r="M4536" t="s">
        <v>13057</v>
      </c>
      <c r="N4536">
        <v>1.0289999999999999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1.03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3016356</v>
      </c>
      <c r="B4537">
        <v>1</v>
      </c>
      <c r="C4537" t="s">
        <v>106</v>
      </c>
      <c r="D4537" t="s">
        <v>109</v>
      </c>
      <c r="E4537" t="s">
        <v>140</v>
      </c>
      <c r="F4537" t="s">
        <v>13058</v>
      </c>
      <c r="G4537" t="s">
        <v>192</v>
      </c>
      <c r="H4537" t="s">
        <v>61</v>
      </c>
      <c r="I4537" t="s">
        <v>129</v>
      </c>
      <c r="J4537" t="s">
        <v>130</v>
      </c>
      <c r="K4537" t="s">
        <v>137</v>
      </c>
      <c r="L4537" t="s">
        <v>13059</v>
      </c>
      <c r="M4537" t="s">
        <v>12240</v>
      </c>
      <c r="N4537">
        <v>5.6459999999999999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13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73.400000000000006</v>
      </c>
    </row>
    <row r="4538" spans="1:26" x14ac:dyDescent="0.3">
      <c r="A4538">
        <v>3016879</v>
      </c>
      <c r="B4538">
        <v>1</v>
      </c>
      <c r="C4538" t="s">
        <v>106</v>
      </c>
      <c r="D4538" t="s">
        <v>112</v>
      </c>
      <c r="E4538" t="s">
        <v>126</v>
      </c>
      <c r="F4538" t="s">
        <v>13060</v>
      </c>
      <c r="G4538" t="s">
        <v>1430</v>
      </c>
      <c r="H4538" t="s">
        <v>58</v>
      </c>
      <c r="I4538" t="s">
        <v>129</v>
      </c>
      <c r="J4538" t="s">
        <v>130</v>
      </c>
      <c r="K4538" t="s">
        <v>131</v>
      </c>
      <c r="L4538" t="s">
        <v>13061</v>
      </c>
      <c r="M4538" t="s">
        <v>13062</v>
      </c>
      <c r="N4538">
        <v>5.4980000000000002</v>
      </c>
      <c r="O4538">
        <v>0</v>
      </c>
      <c r="P4538">
        <v>0</v>
      </c>
      <c r="Q4538">
        <v>4</v>
      </c>
      <c r="R4538">
        <v>950</v>
      </c>
      <c r="S4538">
        <v>0</v>
      </c>
      <c r="T4538">
        <v>12</v>
      </c>
      <c r="U4538">
        <v>0</v>
      </c>
      <c r="V4538">
        <v>0</v>
      </c>
      <c r="W4538">
        <v>21.99</v>
      </c>
      <c r="X4538">
        <v>5223.1499999999996</v>
      </c>
      <c r="Y4538">
        <v>0</v>
      </c>
      <c r="Z4538">
        <v>65.98</v>
      </c>
    </row>
    <row r="4539" spans="1:26" x14ac:dyDescent="0.3">
      <c r="A4539">
        <v>3017663</v>
      </c>
      <c r="B4539">
        <v>1</v>
      </c>
      <c r="C4539" t="s">
        <v>106</v>
      </c>
      <c r="D4539" t="s">
        <v>121</v>
      </c>
      <c r="E4539" t="s">
        <v>221</v>
      </c>
      <c r="F4539" t="s">
        <v>13063</v>
      </c>
      <c r="G4539" t="s">
        <v>128</v>
      </c>
      <c r="H4539" t="s">
        <v>58</v>
      </c>
      <c r="I4539" t="s">
        <v>129</v>
      </c>
      <c r="J4539" t="s">
        <v>130</v>
      </c>
      <c r="K4539" t="s">
        <v>131</v>
      </c>
      <c r="L4539" t="s">
        <v>13064</v>
      </c>
      <c r="M4539" t="s">
        <v>13065</v>
      </c>
      <c r="N4539">
        <v>0.28699999999999998</v>
      </c>
      <c r="O4539">
        <v>3</v>
      </c>
      <c r="P4539">
        <v>9029</v>
      </c>
      <c r="Q4539">
        <v>0</v>
      </c>
      <c r="R4539">
        <v>0</v>
      </c>
      <c r="S4539">
        <v>0</v>
      </c>
      <c r="T4539">
        <v>0</v>
      </c>
      <c r="U4539">
        <v>0.86</v>
      </c>
      <c r="V4539">
        <v>2588.31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3018356</v>
      </c>
      <c r="B4540">
        <v>1</v>
      </c>
      <c r="C4540" t="s">
        <v>106</v>
      </c>
      <c r="D4540" t="s">
        <v>115</v>
      </c>
      <c r="E4540" t="s">
        <v>126</v>
      </c>
      <c r="F4540" t="s">
        <v>3341</v>
      </c>
      <c r="G4540" t="s">
        <v>128</v>
      </c>
      <c r="H4540" t="s">
        <v>58</v>
      </c>
      <c r="I4540" t="s">
        <v>129</v>
      </c>
      <c r="J4540" t="s">
        <v>130</v>
      </c>
      <c r="K4540" t="s">
        <v>131</v>
      </c>
      <c r="L4540" t="s">
        <v>13066</v>
      </c>
      <c r="M4540" t="s">
        <v>13067</v>
      </c>
      <c r="N4540">
        <v>0.749</v>
      </c>
      <c r="O4540">
        <v>28</v>
      </c>
      <c r="P4540">
        <v>608</v>
      </c>
      <c r="Q4540">
        <v>0</v>
      </c>
      <c r="R4540">
        <v>0</v>
      </c>
      <c r="S4540">
        <v>0</v>
      </c>
      <c r="T4540">
        <v>0</v>
      </c>
      <c r="U4540">
        <v>20.98</v>
      </c>
      <c r="V4540">
        <v>455.66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3018362</v>
      </c>
      <c r="B4541">
        <v>1</v>
      </c>
      <c r="C4541" t="s">
        <v>106</v>
      </c>
      <c r="D4541" t="s">
        <v>120</v>
      </c>
      <c r="E4541" t="s">
        <v>221</v>
      </c>
      <c r="F4541" t="s">
        <v>518</v>
      </c>
      <c r="G4541" t="s">
        <v>128</v>
      </c>
      <c r="H4541" t="s">
        <v>58</v>
      </c>
      <c r="I4541" t="s">
        <v>129</v>
      </c>
      <c r="J4541" t="s">
        <v>130</v>
      </c>
      <c r="K4541" t="s">
        <v>131</v>
      </c>
      <c r="L4541" t="s">
        <v>13068</v>
      </c>
      <c r="M4541" t="s">
        <v>13069</v>
      </c>
      <c r="N4541">
        <v>0.80600000000000005</v>
      </c>
      <c r="O4541">
        <v>2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1.61</v>
      </c>
      <c r="V4541">
        <v>0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3018035</v>
      </c>
      <c r="B4542">
        <v>1</v>
      </c>
      <c r="C4542" t="s">
        <v>106</v>
      </c>
      <c r="D4542" t="s">
        <v>122</v>
      </c>
      <c r="E4542" t="s">
        <v>145</v>
      </c>
      <c r="F4542" t="s">
        <v>13070</v>
      </c>
      <c r="G4542" t="s">
        <v>256</v>
      </c>
      <c r="H4542" t="s">
        <v>61</v>
      </c>
      <c r="I4542" t="s">
        <v>129</v>
      </c>
      <c r="J4542" t="s">
        <v>130</v>
      </c>
      <c r="K4542" t="s">
        <v>131</v>
      </c>
      <c r="L4542" t="s">
        <v>13071</v>
      </c>
      <c r="M4542" t="s">
        <v>13072</v>
      </c>
      <c r="N4542">
        <v>1.5389999999999999</v>
      </c>
      <c r="O4542">
        <v>0</v>
      </c>
      <c r="P4542">
        <v>7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10.77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3018681</v>
      </c>
      <c r="B4543">
        <v>1</v>
      </c>
      <c r="C4543" t="s">
        <v>106</v>
      </c>
      <c r="D4543" t="s">
        <v>115</v>
      </c>
      <c r="E4543" t="s">
        <v>126</v>
      </c>
      <c r="F4543" t="s">
        <v>13073</v>
      </c>
      <c r="G4543" t="s">
        <v>196</v>
      </c>
      <c r="H4543" t="s">
        <v>58</v>
      </c>
      <c r="I4543" t="s">
        <v>129</v>
      </c>
      <c r="J4543" t="s">
        <v>130</v>
      </c>
      <c r="K4543" t="s">
        <v>131</v>
      </c>
      <c r="L4543" t="s">
        <v>13074</v>
      </c>
      <c r="M4543" t="s">
        <v>13075</v>
      </c>
      <c r="N4543">
        <v>1.486</v>
      </c>
      <c r="O4543">
        <v>80</v>
      </c>
      <c r="P4543">
        <v>418</v>
      </c>
      <c r="Q4543">
        <v>7</v>
      </c>
      <c r="R4543">
        <v>0</v>
      </c>
      <c r="S4543">
        <v>0</v>
      </c>
      <c r="T4543">
        <v>0</v>
      </c>
      <c r="U4543">
        <v>118.86</v>
      </c>
      <c r="V4543">
        <v>621.03</v>
      </c>
      <c r="W4543">
        <v>10.4</v>
      </c>
      <c r="X4543">
        <v>0</v>
      </c>
      <c r="Y4543">
        <v>0</v>
      </c>
      <c r="Z4543">
        <v>0</v>
      </c>
    </row>
    <row r="4544" spans="1:26" x14ac:dyDescent="0.3">
      <c r="A4544">
        <v>3016014</v>
      </c>
      <c r="B4544">
        <v>1</v>
      </c>
      <c r="C4544" t="s">
        <v>75</v>
      </c>
      <c r="D4544" t="s">
        <v>77</v>
      </c>
      <c r="E4544" t="s">
        <v>126</v>
      </c>
      <c r="F4544" t="s">
        <v>13076</v>
      </c>
      <c r="G4544" t="s">
        <v>374</v>
      </c>
      <c r="H4544" t="s">
        <v>58</v>
      </c>
      <c r="I4544" t="s">
        <v>129</v>
      </c>
      <c r="J4544" t="s">
        <v>130</v>
      </c>
      <c r="K4544" t="s">
        <v>137</v>
      </c>
      <c r="L4544" t="s">
        <v>13077</v>
      </c>
      <c r="M4544" t="s">
        <v>13078</v>
      </c>
      <c r="N4544">
        <v>3.9079999999999999</v>
      </c>
      <c r="O4544">
        <v>27</v>
      </c>
      <c r="P4544">
        <v>735</v>
      </c>
      <c r="Q4544">
        <v>0</v>
      </c>
      <c r="R4544">
        <v>0</v>
      </c>
      <c r="S4544">
        <v>0</v>
      </c>
      <c r="T4544">
        <v>0</v>
      </c>
      <c r="U4544">
        <v>105.52</v>
      </c>
      <c r="V4544">
        <v>2872.42</v>
      </c>
      <c r="W4544">
        <v>0</v>
      </c>
      <c r="X4544">
        <v>0</v>
      </c>
      <c r="Y4544">
        <v>0</v>
      </c>
      <c r="Z4544">
        <v>0</v>
      </c>
    </row>
    <row r="4545" spans="1:26" x14ac:dyDescent="0.3">
      <c r="A4545">
        <v>3017676</v>
      </c>
      <c r="B4545">
        <v>1</v>
      </c>
      <c r="C4545" t="s">
        <v>106</v>
      </c>
      <c r="D4545" t="s">
        <v>117</v>
      </c>
      <c r="E4545" t="s">
        <v>126</v>
      </c>
      <c r="F4545" t="s">
        <v>13079</v>
      </c>
      <c r="G4545" t="s">
        <v>128</v>
      </c>
      <c r="H4545" t="s">
        <v>58</v>
      </c>
      <c r="I4545" t="s">
        <v>129</v>
      </c>
      <c r="J4545" t="s">
        <v>130</v>
      </c>
      <c r="K4545" t="s">
        <v>131</v>
      </c>
      <c r="L4545" t="s">
        <v>13080</v>
      </c>
      <c r="M4545" t="s">
        <v>13081</v>
      </c>
      <c r="N4545">
        <v>0.54900000000000004</v>
      </c>
      <c r="O4545">
        <v>15</v>
      </c>
      <c r="P4545">
        <v>380</v>
      </c>
      <c r="Q4545">
        <v>0</v>
      </c>
      <c r="R4545">
        <v>0</v>
      </c>
      <c r="S4545">
        <v>0</v>
      </c>
      <c r="T4545">
        <v>0</v>
      </c>
      <c r="U4545">
        <v>8.23</v>
      </c>
      <c r="V4545">
        <v>208.47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3016787</v>
      </c>
      <c r="B4546">
        <v>1</v>
      </c>
      <c r="C4546" t="s">
        <v>106</v>
      </c>
      <c r="D4546" t="s">
        <v>118</v>
      </c>
      <c r="E4546" t="s">
        <v>140</v>
      </c>
      <c r="F4546" t="s">
        <v>13082</v>
      </c>
      <c r="G4546" t="s">
        <v>142</v>
      </c>
      <c r="H4546" t="s">
        <v>61</v>
      </c>
      <c r="I4546" t="s">
        <v>129</v>
      </c>
      <c r="J4546" t="s">
        <v>130</v>
      </c>
      <c r="K4546" t="s">
        <v>131</v>
      </c>
      <c r="L4546" t="s">
        <v>13083</v>
      </c>
      <c r="M4546" t="s">
        <v>13084</v>
      </c>
      <c r="N4546">
        <v>2.4329999999999998</v>
      </c>
      <c r="O4546">
        <v>0</v>
      </c>
      <c r="P4546">
        <v>0</v>
      </c>
      <c r="Q4546">
        <v>0</v>
      </c>
      <c r="R4546">
        <v>69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167.89</v>
      </c>
      <c r="Y4546">
        <v>0</v>
      </c>
      <c r="Z4546">
        <v>0</v>
      </c>
    </row>
    <row r="4547" spans="1:26" x14ac:dyDescent="0.3">
      <c r="A4547">
        <v>3017656</v>
      </c>
      <c r="B4547">
        <v>1</v>
      </c>
      <c r="C4547" t="s">
        <v>75</v>
      </c>
      <c r="D4547" t="s">
        <v>94</v>
      </c>
      <c r="E4547" t="s">
        <v>140</v>
      </c>
      <c r="F4547" t="s">
        <v>13085</v>
      </c>
      <c r="G4547" t="s">
        <v>142</v>
      </c>
      <c r="H4547" t="s">
        <v>61</v>
      </c>
      <c r="I4547" t="s">
        <v>129</v>
      </c>
      <c r="J4547" t="s">
        <v>130</v>
      </c>
      <c r="K4547" t="s">
        <v>131</v>
      </c>
      <c r="L4547" t="s">
        <v>13086</v>
      </c>
      <c r="M4547" t="s">
        <v>13087</v>
      </c>
      <c r="N4547">
        <v>1.2150000000000001</v>
      </c>
      <c r="O4547">
        <v>0</v>
      </c>
      <c r="P4547">
        <v>0</v>
      </c>
      <c r="Q4547">
        <v>0</v>
      </c>
      <c r="R4547">
        <v>61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74.13</v>
      </c>
      <c r="Y4547">
        <v>0</v>
      </c>
      <c r="Z4547">
        <v>0</v>
      </c>
    </row>
    <row r="4548" spans="1:26" x14ac:dyDescent="0.3">
      <c r="A4548">
        <v>3016074</v>
      </c>
      <c r="B4548">
        <v>1</v>
      </c>
      <c r="C4548" t="s">
        <v>75</v>
      </c>
      <c r="D4548" t="s">
        <v>94</v>
      </c>
      <c r="E4548" t="s">
        <v>153</v>
      </c>
      <c r="F4548" t="s">
        <v>13088</v>
      </c>
      <c r="G4548" t="s">
        <v>746</v>
      </c>
      <c r="H4548" t="s">
        <v>58</v>
      </c>
      <c r="I4548" t="s">
        <v>129</v>
      </c>
      <c r="J4548" t="s">
        <v>130</v>
      </c>
      <c r="K4548" t="s">
        <v>131</v>
      </c>
      <c r="L4548" t="s">
        <v>13089</v>
      </c>
      <c r="M4548" t="s">
        <v>13090</v>
      </c>
      <c r="N4548">
        <v>4.5140000000000002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22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99.31</v>
      </c>
    </row>
    <row r="4549" spans="1:26" x14ac:dyDescent="0.3">
      <c r="A4549">
        <v>3017069</v>
      </c>
      <c r="B4549">
        <v>1</v>
      </c>
      <c r="C4549" t="s">
        <v>75</v>
      </c>
      <c r="D4549" t="s">
        <v>78</v>
      </c>
      <c r="E4549" t="s">
        <v>169</v>
      </c>
      <c r="F4549" t="s">
        <v>12957</v>
      </c>
      <c r="G4549" t="s">
        <v>166</v>
      </c>
      <c r="H4549" t="s">
        <v>61</v>
      </c>
      <c r="I4549" t="s">
        <v>129</v>
      </c>
      <c r="J4549" t="s">
        <v>130</v>
      </c>
      <c r="K4549" t="s">
        <v>131</v>
      </c>
      <c r="L4549" t="s">
        <v>13091</v>
      </c>
      <c r="M4549" t="s">
        <v>13092</v>
      </c>
      <c r="N4549">
        <v>2.6019999999999999</v>
      </c>
      <c r="O4549">
        <v>0</v>
      </c>
      <c r="P4549">
        <v>290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754.7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3018028</v>
      </c>
      <c r="B4550">
        <v>1</v>
      </c>
      <c r="C4550" t="s">
        <v>106</v>
      </c>
      <c r="D4550" t="s">
        <v>115</v>
      </c>
      <c r="E4550" t="s">
        <v>145</v>
      </c>
      <c r="F4550" t="s">
        <v>13093</v>
      </c>
      <c r="G4550" t="s">
        <v>206</v>
      </c>
      <c r="H4550" t="s">
        <v>61</v>
      </c>
      <c r="I4550" t="s">
        <v>129</v>
      </c>
      <c r="J4550" t="s">
        <v>130</v>
      </c>
      <c r="K4550" t="s">
        <v>131</v>
      </c>
      <c r="L4550" t="s">
        <v>13094</v>
      </c>
      <c r="M4550" t="s">
        <v>13095</v>
      </c>
      <c r="N4550">
        <v>1.0389999999999999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1.04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3017695</v>
      </c>
      <c r="B4551">
        <v>1</v>
      </c>
      <c r="C4551" t="s">
        <v>106</v>
      </c>
      <c r="D4551" t="s">
        <v>122</v>
      </c>
      <c r="E4551" t="s">
        <v>153</v>
      </c>
      <c r="F4551" t="s">
        <v>13096</v>
      </c>
      <c r="G4551" t="s">
        <v>196</v>
      </c>
      <c r="H4551" t="s">
        <v>58</v>
      </c>
      <c r="I4551" t="s">
        <v>129</v>
      </c>
      <c r="J4551" t="s">
        <v>130</v>
      </c>
      <c r="K4551" t="s">
        <v>131</v>
      </c>
      <c r="L4551" t="s">
        <v>13097</v>
      </c>
      <c r="M4551" t="s">
        <v>9027</v>
      </c>
      <c r="N4551">
        <v>2.16</v>
      </c>
      <c r="O4551">
        <v>0</v>
      </c>
      <c r="P4551">
        <v>109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235.46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3014949</v>
      </c>
      <c r="B4552">
        <v>1</v>
      </c>
      <c r="C4552" t="s">
        <v>75</v>
      </c>
      <c r="D4552" t="s">
        <v>102</v>
      </c>
      <c r="E4552" t="s">
        <v>221</v>
      </c>
      <c r="F4552" t="s">
        <v>13098</v>
      </c>
      <c r="G4552" t="s">
        <v>136</v>
      </c>
      <c r="H4552" t="s">
        <v>58</v>
      </c>
      <c r="I4552" t="s">
        <v>129</v>
      </c>
      <c r="J4552" t="s">
        <v>130</v>
      </c>
      <c r="K4552" t="s">
        <v>137</v>
      </c>
      <c r="L4552" t="s">
        <v>13099</v>
      </c>
      <c r="M4552" t="s">
        <v>13100</v>
      </c>
      <c r="N4552">
        <v>0.749</v>
      </c>
      <c r="O4552">
        <v>4</v>
      </c>
      <c r="P4552">
        <v>1603</v>
      </c>
      <c r="Q4552">
        <v>0</v>
      </c>
      <c r="R4552">
        <v>0</v>
      </c>
      <c r="S4552">
        <v>0</v>
      </c>
      <c r="T4552">
        <v>0</v>
      </c>
      <c r="U4552">
        <v>2.99</v>
      </c>
      <c r="V4552">
        <v>1200.02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3019978</v>
      </c>
      <c r="B4553">
        <v>1</v>
      </c>
      <c r="C4553" t="s">
        <v>75</v>
      </c>
      <c r="D4553" t="s">
        <v>101</v>
      </c>
      <c r="E4553" t="s">
        <v>145</v>
      </c>
      <c r="F4553" t="s">
        <v>13101</v>
      </c>
      <c r="G4553" t="s">
        <v>147</v>
      </c>
      <c r="H4553" t="s">
        <v>61</v>
      </c>
      <c r="I4553" t="s">
        <v>129</v>
      </c>
      <c r="J4553" t="s">
        <v>130</v>
      </c>
      <c r="K4553" t="s">
        <v>131</v>
      </c>
      <c r="L4553" t="s">
        <v>13102</v>
      </c>
      <c r="M4553" t="s">
        <v>13103</v>
      </c>
      <c r="N4553">
        <v>1.173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1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1.17</v>
      </c>
    </row>
    <row r="4554" spans="1:26" x14ac:dyDescent="0.3">
      <c r="A4554">
        <v>3017073</v>
      </c>
      <c r="B4554">
        <v>1</v>
      </c>
      <c r="C4554" t="s">
        <v>75</v>
      </c>
      <c r="D4554" t="s">
        <v>83</v>
      </c>
      <c r="E4554" t="s">
        <v>140</v>
      </c>
      <c r="F4554" t="s">
        <v>13104</v>
      </c>
      <c r="G4554" t="s">
        <v>161</v>
      </c>
      <c r="H4554" t="s">
        <v>61</v>
      </c>
      <c r="I4554" t="s">
        <v>129</v>
      </c>
      <c r="J4554" t="s">
        <v>130</v>
      </c>
      <c r="K4554" t="s">
        <v>131</v>
      </c>
      <c r="L4554" t="s">
        <v>13105</v>
      </c>
      <c r="M4554" t="s">
        <v>13106</v>
      </c>
      <c r="N4554">
        <v>0.307</v>
      </c>
      <c r="O4554">
        <v>0</v>
      </c>
      <c r="P4554">
        <v>0</v>
      </c>
      <c r="Q4554">
        <v>0</v>
      </c>
      <c r="R4554">
        <v>110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33.82</v>
      </c>
      <c r="Y4554">
        <v>0</v>
      </c>
      <c r="Z4554">
        <v>0</v>
      </c>
    </row>
    <row r="4555" spans="1:26" x14ac:dyDescent="0.3">
      <c r="A4555">
        <v>3018065</v>
      </c>
      <c r="B4555">
        <v>1</v>
      </c>
      <c r="C4555" t="s">
        <v>75</v>
      </c>
      <c r="D4555" t="s">
        <v>85</v>
      </c>
      <c r="E4555" t="s">
        <v>153</v>
      </c>
      <c r="F4555" t="s">
        <v>13107</v>
      </c>
      <c r="G4555" t="s">
        <v>196</v>
      </c>
      <c r="H4555" t="s">
        <v>58</v>
      </c>
      <c r="I4555" t="s">
        <v>129</v>
      </c>
      <c r="J4555" t="s">
        <v>130</v>
      </c>
      <c r="K4555" t="s">
        <v>131</v>
      </c>
      <c r="L4555" t="s">
        <v>13108</v>
      </c>
      <c r="M4555" t="s">
        <v>13109</v>
      </c>
      <c r="N4555">
        <v>1.1020000000000001</v>
      </c>
      <c r="O4555">
        <v>0</v>
      </c>
      <c r="P4555">
        <v>0</v>
      </c>
      <c r="Q4555">
        <v>0</v>
      </c>
      <c r="R4555">
        <v>0</v>
      </c>
      <c r="S4555">
        <v>1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1.1000000000000001</v>
      </c>
      <c r="Z4555">
        <v>0</v>
      </c>
    </row>
    <row r="4556" spans="1:26" x14ac:dyDescent="0.3">
      <c r="A4556">
        <v>3017653</v>
      </c>
      <c r="B4556">
        <v>1</v>
      </c>
      <c r="C4556" t="s">
        <v>75</v>
      </c>
      <c r="D4556" t="s">
        <v>96</v>
      </c>
      <c r="E4556" t="s">
        <v>221</v>
      </c>
      <c r="F4556" t="s">
        <v>13110</v>
      </c>
      <c r="G4556" t="s">
        <v>128</v>
      </c>
      <c r="H4556" t="s">
        <v>58</v>
      </c>
      <c r="I4556" t="s">
        <v>129</v>
      </c>
      <c r="J4556" t="s">
        <v>130</v>
      </c>
      <c r="K4556" t="s">
        <v>131</v>
      </c>
      <c r="L4556" t="s">
        <v>13111</v>
      </c>
      <c r="M4556" t="s">
        <v>13112</v>
      </c>
      <c r="N4556">
        <v>3.2480000000000002</v>
      </c>
      <c r="O4556">
        <v>35</v>
      </c>
      <c r="P4556">
        <v>340</v>
      </c>
      <c r="Q4556">
        <v>0</v>
      </c>
      <c r="R4556">
        <v>0</v>
      </c>
      <c r="S4556">
        <v>0</v>
      </c>
      <c r="T4556">
        <v>0</v>
      </c>
      <c r="U4556">
        <v>113.69</v>
      </c>
      <c r="V4556">
        <v>1104.43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3018349</v>
      </c>
      <c r="B4557">
        <v>2</v>
      </c>
      <c r="C4557" t="s">
        <v>106</v>
      </c>
      <c r="D4557" t="s">
        <v>116</v>
      </c>
      <c r="E4557" t="s">
        <v>169</v>
      </c>
      <c r="F4557" t="s">
        <v>13113</v>
      </c>
      <c r="G4557" t="s">
        <v>142</v>
      </c>
      <c r="H4557" t="s">
        <v>61</v>
      </c>
      <c r="I4557" t="s">
        <v>129</v>
      </c>
      <c r="J4557" t="s">
        <v>130</v>
      </c>
      <c r="K4557" t="s">
        <v>131</v>
      </c>
      <c r="L4557" t="s">
        <v>499</v>
      </c>
      <c r="M4557" t="s">
        <v>13114</v>
      </c>
      <c r="N4557">
        <v>0.156</v>
      </c>
      <c r="O4557">
        <v>0</v>
      </c>
      <c r="P4557">
        <v>0</v>
      </c>
      <c r="Q4557">
        <v>0</v>
      </c>
      <c r="R4557">
        <v>23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3.58</v>
      </c>
      <c r="Y4557">
        <v>0</v>
      </c>
      <c r="Z4557">
        <v>0</v>
      </c>
    </row>
    <row r="4558" spans="1:26" x14ac:dyDescent="0.3">
      <c r="A4558">
        <v>3017863</v>
      </c>
      <c r="B4558">
        <v>1</v>
      </c>
      <c r="C4558" t="s">
        <v>106</v>
      </c>
      <c r="D4558" t="s">
        <v>115</v>
      </c>
      <c r="E4558" t="s">
        <v>140</v>
      </c>
      <c r="F4558" t="s">
        <v>13115</v>
      </c>
      <c r="G4558" t="s">
        <v>142</v>
      </c>
      <c r="H4558" t="s">
        <v>61</v>
      </c>
      <c r="I4558" t="s">
        <v>129</v>
      </c>
      <c r="J4558" t="s">
        <v>130</v>
      </c>
      <c r="K4558" t="s">
        <v>131</v>
      </c>
      <c r="L4558" t="s">
        <v>13116</v>
      </c>
      <c r="M4558" t="s">
        <v>13117</v>
      </c>
      <c r="N4558">
        <v>3.45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14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48.3</v>
      </c>
    </row>
    <row r="4559" spans="1:26" x14ac:dyDescent="0.3">
      <c r="A4559">
        <v>3018063</v>
      </c>
      <c r="B4559">
        <v>1</v>
      </c>
      <c r="C4559" t="s">
        <v>75</v>
      </c>
      <c r="D4559" t="s">
        <v>76</v>
      </c>
      <c r="E4559" t="s">
        <v>145</v>
      </c>
      <c r="F4559" t="s">
        <v>12906</v>
      </c>
      <c r="G4559" t="s">
        <v>206</v>
      </c>
      <c r="H4559" t="s">
        <v>61</v>
      </c>
      <c r="I4559" t="s">
        <v>129</v>
      </c>
      <c r="J4559" t="s">
        <v>130</v>
      </c>
      <c r="K4559" t="s">
        <v>131</v>
      </c>
      <c r="L4559" t="s">
        <v>13118</v>
      </c>
      <c r="M4559" t="s">
        <v>13119</v>
      </c>
      <c r="N4559">
        <v>3.6819999999999999</v>
      </c>
      <c r="O4559">
        <v>0</v>
      </c>
      <c r="P4559">
        <v>4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14.73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3018348</v>
      </c>
      <c r="B4560">
        <v>1</v>
      </c>
      <c r="C4560" t="s">
        <v>75</v>
      </c>
      <c r="D4560" t="s">
        <v>81</v>
      </c>
      <c r="E4560" t="s">
        <v>169</v>
      </c>
      <c r="F4560" t="s">
        <v>13120</v>
      </c>
      <c r="G4560" t="s">
        <v>171</v>
      </c>
      <c r="H4560" t="s">
        <v>61</v>
      </c>
      <c r="I4560" t="s">
        <v>129</v>
      </c>
      <c r="J4560" t="s">
        <v>130</v>
      </c>
      <c r="K4560" t="s">
        <v>131</v>
      </c>
      <c r="L4560" t="s">
        <v>13121</v>
      </c>
      <c r="M4560" t="s">
        <v>13122</v>
      </c>
      <c r="N4560">
        <v>3.0310000000000001</v>
      </c>
      <c r="O4560">
        <v>0</v>
      </c>
      <c r="P4560">
        <v>68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206.12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3017066</v>
      </c>
      <c r="B4561">
        <v>1</v>
      </c>
      <c r="C4561" t="s">
        <v>75</v>
      </c>
      <c r="D4561" t="s">
        <v>97</v>
      </c>
      <c r="E4561" t="s">
        <v>140</v>
      </c>
      <c r="F4561" t="s">
        <v>13123</v>
      </c>
      <c r="G4561" t="s">
        <v>142</v>
      </c>
      <c r="H4561" t="s">
        <v>61</v>
      </c>
      <c r="I4561" t="s">
        <v>129</v>
      </c>
      <c r="J4561" t="s">
        <v>130</v>
      </c>
      <c r="K4561" t="s">
        <v>131</v>
      </c>
      <c r="L4561" t="s">
        <v>13124</v>
      </c>
      <c r="M4561" t="s">
        <v>13125</v>
      </c>
      <c r="N4561">
        <v>1.4610000000000001</v>
      </c>
      <c r="O4561">
        <v>0</v>
      </c>
      <c r="P4561">
        <v>87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127.07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3009793</v>
      </c>
      <c r="B4562">
        <v>1</v>
      </c>
      <c r="C4562" t="s">
        <v>75</v>
      </c>
      <c r="D4562" t="s">
        <v>92</v>
      </c>
      <c r="E4562" t="s">
        <v>140</v>
      </c>
      <c r="F4562" t="s">
        <v>13126</v>
      </c>
      <c r="G4562" t="s">
        <v>142</v>
      </c>
      <c r="H4562" t="s">
        <v>61</v>
      </c>
      <c r="I4562" t="s">
        <v>129</v>
      </c>
      <c r="J4562" t="s">
        <v>130</v>
      </c>
      <c r="K4562" t="s">
        <v>131</v>
      </c>
      <c r="L4562" t="s">
        <v>13127</v>
      </c>
      <c r="M4562" t="s">
        <v>13128</v>
      </c>
      <c r="N4562">
        <v>2.6909999999999998</v>
      </c>
      <c r="O4562">
        <v>0</v>
      </c>
      <c r="P4562">
        <v>9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24.22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3018776</v>
      </c>
      <c r="B4563">
        <v>1</v>
      </c>
      <c r="C4563" t="s">
        <v>106</v>
      </c>
      <c r="D4563" t="s">
        <v>120</v>
      </c>
      <c r="E4563" t="s">
        <v>169</v>
      </c>
      <c r="F4563" t="s">
        <v>13129</v>
      </c>
      <c r="G4563" t="s">
        <v>136</v>
      </c>
      <c r="H4563" t="s">
        <v>61</v>
      </c>
      <c r="I4563" t="s">
        <v>129</v>
      </c>
      <c r="J4563" t="s">
        <v>130</v>
      </c>
      <c r="K4563" t="s">
        <v>137</v>
      </c>
      <c r="L4563" t="s">
        <v>13130</v>
      </c>
      <c r="M4563" t="s">
        <v>13131</v>
      </c>
      <c r="N4563">
        <v>1.415</v>
      </c>
      <c r="O4563">
        <v>3</v>
      </c>
      <c r="P4563">
        <v>22</v>
      </c>
      <c r="Q4563">
        <v>0</v>
      </c>
      <c r="R4563">
        <v>0</v>
      </c>
      <c r="S4563">
        <v>0</v>
      </c>
      <c r="T4563">
        <v>0</v>
      </c>
      <c r="U4563">
        <v>4.24</v>
      </c>
      <c r="V4563">
        <v>31.12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3016210</v>
      </c>
      <c r="B4564">
        <v>1</v>
      </c>
      <c r="C4564" t="s">
        <v>75</v>
      </c>
      <c r="D4564" t="s">
        <v>83</v>
      </c>
      <c r="E4564" t="s">
        <v>145</v>
      </c>
      <c r="F4564" t="s">
        <v>13132</v>
      </c>
      <c r="G4564" t="s">
        <v>147</v>
      </c>
      <c r="H4564" t="s">
        <v>61</v>
      </c>
      <c r="I4564" t="s">
        <v>129</v>
      </c>
      <c r="J4564" t="s">
        <v>130</v>
      </c>
      <c r="K4564" t="s">
        <v>131</v>
      </c>
      <c r="L4564" t="s">
        <v>13133</v>
      </c>
      <c r="M4564" t="s">
        <v>13134</v>
      </c>
      <c r="N4564">
        <v>2.7429999999999999</v>
      </c>
      <c r="O4564">
        <v>0</v>
      </c>
      <c r="P4564">
        <v>0</v>
      </c>
      <c r="Q4564">
        <v>0</v>
      </c>
      <c r="R4564">
        <v>5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13.72</v>
      </c>
      <c r="Y4564">
        <v>0</v>
      </c>
      <c r="Z4564">
        <v>0</v>
      </c>
    </row>
    <row r="4565" spans="1:26" x14ac:dyDescent="0.3">
      <c r="A4565">
        <v>3018324</v>
      </c>
      <c r="B4565">
        <v>1</v>
      </c>
      <c r="C4565" t="s">
        <v>75</v>
      </c>
      <c r="D4565" t="s">
        <v>97</v>
      </c>
      <c r="E4565" t="s">
        <v>140</v>
      </c>
      <c r="F4565" t="s">
        <v>13135</v>
      </c>
      <c r="G4565" t="s">
        <v>161</v>
      </c>
      <c r="H4565" t="s">
        <v>61</v>
      </c>
      <c r="I4565" t="s">
        <v>129</v>
      </c>
      <c r="J4565" t="s">
        <v>130</v>
      </c>
      <c r="K4565" t="s">
        <v>131</v>
      </c>
      <c r="L4565" t="s">
        <v>13136</v>
      </c>
      <c r="M4565" t="s">
        <v>13137</v>
      </c>
      <c r="N4565">
        <v>1.7809999999999999</v>
      </c>
      <c r="O4565">
        <v>0</v>
      </c>
      <c r="P4565">
        <v>98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174.52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3018073</v>
      </c>
      <c r="B4566">
        <v>1</v>
      </c>
      <c r="C4566" t="s">
        <v>75</v>
      </c>
      <c r="D4566" t="s">
        <v>88</v>
      </c>
      <c r="E4566" t="s">
        <v>145</v>
      </c>
      <c r="F4566" t="s">
        <v>13138</v>
      </c>
      <c r="G4566" t="s">
        <v>206</v>
      </c>
      <c r="H4566" t="s">
        <v>61</v>
      </c>
      <c r="I4566" t="s">
        <v>129</v>
      </c>
      <c r="J4566" t="s">
        <v>130</v>
      </c>
      <c r="K4566" t="s">
        <v>131</v>
      </c>
      <c r="L4566" t="s">
        <v>13139</v>
      </c>
      <c r="M4566" t="s">
        <v>13140</v>
      </c>
      <c r="N4566">
        <v>1.726</v>
      </c>
      <c r="O4566">
        <v>0</v>
      </c>
      <c r="P4566">
        <v>4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6.9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3014959</v>
      </c>
      <c r="B4567">
        <v>1</v>
      </c>
      <c r="C4567" t="s">
        <v>75</v>
      </c>
      <c r="D4567" t="s">
        <v>81</v>
      </c>
      <c r="E4567" t="s">
        <v>145</v>
      </c>
      <c r="F4567" t="s">
        <v>13141</v>
      </c>
      <c r="G4567" t="s">
        <v>206</v>
      </c>
      <c r="H4567" t="s">
        <v>61</v>
      </c>
      <c r="I4567" t="s">
        <v>129</v>
      </c>
      <c r="J4567" t="s">
        <v>130</v>
      </c>
      <c r="K4567" t="s">
        <v>131</v>
      </c>
      <c r="L4567" t="s">
        <v>13142</v>
      </c>
      <c r="M4567" t="s">
        <v>13143</v>
      </c>
      <c r="N4567">
        <v>1.0900000000000001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1.0900000000000001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3018075</v>
      </c>
      <c r="B4568">
        <v>1</v>
      </c>
      <c r="C4568" t="s">
        <v>75</v>
      </c>
      <c r="D4568" t="s">
        <v>104</v>
      </c>
      <c r="E4568" t="s">
        <v>153</v>
      </c>
      <c r="F4568" t="s">
        <v>13144</v>
      </c>
      <c r="G4568" t="s">
        <v>196</v>
      </c>
      <c r="H4568" t="s">
        <v>58</v>
      </c>
      <c r="I4568" t="s">
        <v>129</v>
      </c>
      <c r="J4568" t="s">
        <v>130</v>
      </c>
      <c r="K4568" t="s">
        <v>131</v>
      </c>
      <c r="L4568" t="s">
        <v>13145</v>
      </c>
      <c r="M4568" t="s">
        <v>13146</v>
      </c>
      <c r="N4568">
        <v>1.5329999999999999</v>
      </c>
      <c r="O4568">
        <v>0</v>
      </c>
      <c r="P4568">
        <v>216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331.03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3020020</v>
      </c>
      <c r="B4569">
        <v>1</v>
      </c>
      <c r="C4569" t="s">
        <v>106</v>
      </c>
      <c r="D4569" t="s">
        <v>108</v>
      </c>
      <c r="E4569" t="s">
        <v>145</v>
      </c>
      <c r="F4569" t="s">
        <v>13147</v>
      </c>
      <c r="G4569" t="s">
        <v>147</v>
      </c>
      <c r="H4569" t="s">
        <v>61</v>
      </c>
      <c r="I4569" t="s">
        <v>129</v>
      </c>
      <c r="J4569" t="s">
        <v>130</v>
      </c>
      <c r="K4569" t="s">
        <v>131</v>
      </c>
      <c r="L4569" t="s">
        <v>13148</v>
      </c>
      <c r="M4569" t="s">
        <v>13149</v>
      </c>
      <c r="N4569">
        <v>1.415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2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2.83</v>
      </c>
    </row>
    <row r="4570" spans="1:26" x14ac:dyDescent="0.3">
      <c r="A4570">
        <v>3015005</v>
      </c>
      <c r="B4570">
        <v>1</v>
      </c>
      <c r="C4570" t="s">
        <v>106</v>
      </c>
      <c r="D4570" t="s">
        <v>120</v>
      </c>
      <c r="E4570" t="s">
        <v>126</v>
      </c>
      <c r="F4570" t="s">
        <v>1559</v>
      </c>
      <c r="G4570" t="s">
        <v>128</v>
      </c>
      <c r="H4570" t="s">
        <v>58</v>
      </c>
      <c r="I4570" t="s">
        <v>129</v>
      </c>
      <c r="J4570" t="s">
        <v>130</v>
      </c>
      <c r="K4570" t="s">
        <v>131</v>
      </c>
      <c r="L4570" t="s">
        <v>13150</v>
      </c>
      <c r="M4570" t="s">
        <v>13151</v>
      </c>
      <c r="N4570">
        <v>5.4349999999999996</v>
      </c>
      <c r="O4570">
        <v>143</v>
      </c>
      <c r="P4570">
        <v>6</v>
      </c>
      <c r="Q4570">
        <v>0</v>
      </c>
      <c r="R4570">
        <v>0</v>
      </c>
      <c r="S4570">
        <v>0</v>
      </c>
      <c r="T4570">
        <v>0</v>
      </c>
      <c r="U4570">
        <v>777.23</v>
      </c>
      <c r="V4570">
        <v>32.61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3017677</v>
      </c>
      <c r="B4571">
        <v>1</v>
      </c>
      <c r="C4571" t="s">
        <v>75</v>
      </c>
      <c r="D4571" t="s">
        <v>82</v>
      </c>
      <c r="E4571" t="s">
        <v>153</v>
      </c>
      <c r="F4571" t="s">
        <v>13152</v>
      </c>
      <c r="G4571" t="s">
        <v>128</v>
      </c>
      <c r="H4571" t="s">
        <v>58</v>
      </c>
      <c r="I4571" t="s">
        <v>129</v>
      </c>
      <c r="J4571" t="s">
        <v>130</v>
      </c>
      <c r="K4571" t="s">
        <v>131</v>
      </c>
      <c r="L4571" t="s">
        <v>13153</v>
      </c>
      <c r="M4571" t="s">
        <v>13154</v>
      </c>
      <c r="N4571">
        <v>2.3029999999999999</v>
      </c>
      <c r="O4571">
        <v>2</v>
      </c>
      <c r="P4571">
        <v>359</v>
      </c>
      <c r="Q4571">
        <v>0</v>
      </c>
      <c r="R4571">
        <v>0</v>
      </c>
      <c r="S4571">
        <v>0</v>
      </c>
      <c r="T4571">
        <v>0</v>
      </c>
      <c r="U4571">
        <v>4.6100000000000003</v>
      </c>
      <c r="V4571">
        <v>826.89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3014784</v>
      </c>
      <c r="B4572">
        <v>1</v>
      </c>
      <c r="C4572" t="s">
        <v>75</v>
      </c>
      <c r="D4572" t="s">
        <v>84</v>
      </c>
      <c r="E4572" t="s">
        <v>134</v>
      </c>
      <c r="F4572" t="s">
        <v>3064</v>
      </c>
      <c r="G4572" t="s">
        <v>378</v>
      </c>
      <c r="H4572" t="s">
        <v>58</v>
      </c>
      <c r="I4572" t="s">
        <v>129</v>
      </c>
      <c r="J4572" t="s">
        <v>59</v>
      </c>
      <c r="K4572" t="s">
        <v>131</v>
      </c>
      <c r="L4572" t="s">
        <v>13155</v>
      </c>
      <c r="M4572" t="s">
        <v>13156</v>
      </c>
      <c r="N4572">
        <v>4.1210000000000004</v>
      </c>
      <c r="O4572">
        <v>26</v>
      </c>
      <c r="P4572">
        <v>366</v>
      </c>
      <c r="Q4572">
        <v>0</v>
      </c>
      <c r="R4572">
        <v>0</v>
      </c>
      <c r="S4572">
        <v>0</v>
      </c>
      <c r="T4572">
        <v>0</v>
      </c>
      <c r="U4572">
        <v>107.15</v>
      </c>
      <c r="V4572">
        <v>1508.33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3018118</v>
      </c>
      <c r="B4573">
        <v>1</v>
      </c>
      <c r="C4573" t="s">
        <v>75</v>
      </c>
      <c r="D4573" t="s">
        <v>86</v>
      </c>
      <c r="E4573" t="s">
        <v>153</v>
      </c>
      <c r="F4573" t="s">
        <v>4879</v>
      </c>
      <c r="G4573" t="s">
        <v>196</v>
      </c>
      <c r="H4573" t="s">
        <v>58</v>
      </c>
      <c r="I4573" t="s">
        <v>129</v>
      </c>
      <c r="J4573" t="s">
        <v>130</v>
      </c>
      <c r="K4573" t="s">
        <v>131</v>
      </c>
      <c r="L4573" t="s">
        <v>13157</v>
      </c>
      <c r="M4573" t="s">
        <v>13158</v>
      </c>
      <c r="N4573">
        <v>1.4450000000000001</v>
      </c>
      <c r="O4573">
        <v>1</v>
      </c>
      <c r="P4573">
        <v>15</v>
      </c>
      <c r="Q4573">
        <v>0</v>
      </c>
      <c r="R4573">
        <v>0</v>
      </c>
      <c r="S4573">
        <v>0</v>
      </c>
      <c r="T4573">
        <v>0</v>
      </c>
      <c r="U4573">
        <v>1.45</v>
      </c>
      <c r="V4573">
        <v>21.68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3017729</v>
      </c>
      <c r="B4574">
        <v>1</v>
      </c>
      <c r="C4574" t="s">
        <v>75</v>
      </c>
      <c r="D4574" t="s">
        <v>83</v>
      </c>
      <c r="E4574" t="s">
        <v>145</v>
      </c>
      <c r="F4574" t="s">
        <v>13159</v>
      </c>
      <c r="G4574" t="s">
        <v>378</v>
      </c>
      <c r="H4574" t="s">
        <v>61</v>
      </c>
      <c r="I4574" t="s">
        <v>129</v>
      </c>
      <c r="J4574" t="s">
        <v>59</v>
      </c>
      <c r="K4574" t="s">
        <v>131</v>
      </c>
      <c r="L4574" t="s">
        <v>13160</v>
      </c>
      <c r="M4574" t="s">
        <v>13161</v>
      </c>
      <c r="N4574">
        <v>2.1280000000000001</v>
      </c>
      <c r="O4574">
        <v>0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2.13</v>
      </c>
      <c r="Y4574">
        <v>0</v>
      </c>
      <c r="Z4574">
        <v>0</v>
      </c>
    </row>
    <row r="4575" spans="1:26" x14ac:dyDescent="0.3">
      <c r="A4575">
        <v>3016916</v>
      </c>
      <c r="B4575">
        <v>1</v>
      </c>
      <c r="C4575" t="s">
        <v>75</v>
      </c>
      <c r="D4575" t="s">
        <v>83</v>
      </c>
      <c r="E4575" t="s">
        <v>164</v>
      </c>
      <c r="F4575" t="s">
        <v>13162</v>
      </c>
      <c r="G4575" t="s">
        <v>142</v>
      </c>
      <c r="H4575" t="s">
        <v>61</v>
      </c>
      <c r="I4575" t="s">
        <v>129</v>
      </c>
      <c r="J4575" t="s">
        <v>130</v>
      </c>
      <c r="K4575" t="s">
        <v>131</v>
      </c>
      <c r="L4575" t="s">
        <v>13163</v>
      </c>
      <c r="M4575" t="s">
        <v>13164</v>
      </c>
      <c r="N4575">
        <v>5.3140000000000001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10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53.14</v>
      </c>
    </row>
    <row r="4576" spans="1:26" x14ac:dyDescent="0.3">
      <c r="A4576">
        <v>3006091</v>
      </c>
      <c r="B4576">
        <v>1</v>
      </c>
      <c r="C4576" t="s">
        <v>75</v>
      </c>
      <c r="D4576" t="s">
        <v>99</v>
      </c>
      <c r="E4576" t="s">
        <v>140</v>
      </c>
      <c r="F4576" t="s">
        <v>13165</v>
      </c>
      <c r="G4576" t="s">
        <v>142</v>
      </c>
      <c r="H4576" t="s">
        <v>61</v>
      </c>
      <c r="I4576" t="s">
        <v>129</v>
      </c>
      <c r="J4576" t="s">
        <v>130</v>
      </c>
      <c r="K4576" t="s">
        <v>131</v>
      </c>
      <c r="L4576" t="s">
        <v>13166</v>
      </c>
      <c r="M4576" t="s">
        <v>13167</v>
      </c>
      <c r="N4576">
        <v>5.9139999999999997</v>
      </c>
      <c r="O4576">
        <v>0</v>
      </c>
      <c r="P4576">
        <v>0</v>
      </c>
      <c r="Q4576">
        <v>0</v>
      </c>
      <c r="R4576">
        <v>6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35.479999999999997</v>
      </c>
      <c r="Y4576">
        <v>0</v>
      </c>
      <c r="Z4576">
        <v>0</v>
      </c>
    </row>
    <row r="4577" spans="1:26" x14ac:dyDescent="0.3">
      <c r="A4577">
        <v>3018042</v>
      </c>
      <c r="B4577">
        <v>1</v>
      </c>
      <c r="C4577" t="s">
        <v>75</v>
      </c>
      <c r="D4577" t="s">
        <v>74</v>
      </c>
      <c r="E4577" t="s">
        <v>140</v>
      </c>
      <c r="F4577" t="s">
        <v>13168</v>
      </c>
      <c r="G4577" t="s">
        <v>161</v>
      </c>
      <c r="H4577" t="s">
        <v>61</v>
      </c>
      <c r="I4577" t="s">
        <v>129</v>
      </c>
      <c r="J4577" t="s">
        <v>130</v>
      </c>
      <c r="K4577" t="s">
        <v>131</v>
      </c>
      <c r="L4577" t="s">
        <v>13169</v>
      </c>
      <c r="M4577" t="s">
        <v>13170</v>
      </c>
      <c r="N4577">
        <v>0.46300000000000002</v>
      </c>
      <c r="O4577">
        <v>0</v>
      </c>
      <c r="P4577">
        <v>10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4.63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3016194</v>
      </c>
      <c r="B4578">
        <v>1</v>
      </c>
      <c r="C4578" t="s">
        <v>75</v>
      </c>
      <c r="D4578" t="s">
        <v>84</v>
      </c>
      <c r="E4578" t="s">
        <v>164</v>
      </c>
      <c r="F4578" t="s">
        <v>2760</v>
      </c>
      <c r="G4578" t="s">
        <v>161</v>
      </c>
      <c r="H4578" t="s">
        <v>61</v>
      </c>
      <c r="I4578" t="s">
        <v>129</v>
      </c>
      <c r="J4578" t="s">
        <v>130</v>
      </c>
      <c r="K4578" t="s">
        <v>131</v>
      </c>
      <c r="L4578" t="s">
        <v>13171</v>
      </c>
      <c r="M4578" t="s">
        <v>13172</v>
      </c>
      <c r="N4578">
        <v>2.9630000000000001</v>
      </c>
      <c r="O4578">
        <v>0</v>
      </c>
      <c r="P4578">
        <v>30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88.88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3016289</v>
      </c>
      <c r="B4579">
        <v>1</v>
      </c>
      <c r="C4579" t="s">
        <v>106</v>
      </c>
      <c r="D4579" t="s">
        <v>120</v>
      </c>
      <c r="E4579" t="s">
        <v>153</v>
      </c>
      <c r="F4579" t="s">
        <v>8269</v>
      </c>
      <c r="G4579" t="s">
        <v>128</v>
      </c>
      <c r="H4579" t="s">
        <v>58</v>
      </c>
      <c r="I4579" t="s">
        <v>129</v>
      </c>
      <c r="J4579" t="s">
        <v>130</v>
      </c>
      <c r="K4579" t="s">
        <v>131</v>
      </c>
      <c r="L4579" t="s">
        <v>13173</v>
      </c>
      <c r="M4579" t="s">
        <v>13174</v>
      </c>
      <c r="N4579">
        <v>1.738</v>
      </c>
      <c r="O4579">
        <v>118</v>
      </c>
      <c r="P4579">
        <v>724</v>
      </c>
      <c r="Q4579">
        <v>0</v>
      </c>
      <c r="R4579">
        <v>0</v>
      </c>
      <c r="S4579">
        <v>0</v>
      </c>
      <c r="T4579">
        <v>0</v>
      </c>
      <c r="U4579">
        <v>205.14</v>
      </c>
      <c r="V4579">
        <v>1258.6500000000001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3017047</v>
      </c>
      <c r="B4580">
        <v>1</v>
      </c>
      <c r="C4580" t="s">
        <v>75</v>
      </c>
      <c r="D4580" t="s">
        <v>89</v>
      </c>
      <c r="E4580" t="s">
        <v>140</v>
      </c>
      <c r="F4580" t="s">
        <v>13175</v>
      </c>
      <c r="G4580" t="s">
        <v>142</v>
      </c>
      <c r="H4580" t="s">
        <v>61</v>
      </c>
      <c r="I4580" t="s">
        <v>129</v>
      </c>
      <c r="J4580" t="s">
        <v>130</v>
      </c>
      <c r="K4580" t="s">
        <v>131</v>
      </c>
      <c r="L4580" t="s">
        <v>13176</v>
      </c>
      <c r="M4580" t="s">
        <v>13177</v>
      </c>
      <c r="N4580">
        <v>1.4650000000000001</v>
      </c>
      <c r="O4580">
        <v>0</v>
      </c>
      <c r="P4580">
        <v>70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102.54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3018096</v>
      </c>
      <c r="B4581">
        <v>1</v>
      </c>
      <c r="C4581" t="s">
        <v>75</v>
      </c>
      <c r="D4581" t="s">
        <v>93</v>
      </c>
      <c r="E4581" t="s">
        <v>169</v>
      </c>
      <c r="F4581" t="s">
        <v>11047</v>
      </c>
      <c r="G4581" t="s">
        <v>171</v>
      </c>
      <c r="H4581" t="s">
        <v>61</v>
      </c>
      <c r="I4581" t="s">
        <v>129</v>
      </c>
      <c r="J4581" t="s">
        <v>130</v>
      </c>
      <c r="K4581" t="s">
        <v>131</v>
      </c>
      <c r="L4581" t="s">
        <v>13178</v>
      </c>
      <c r="M4581" t="s">
        <v>13179</v>
      </c>
      <c r="N4581">
        <v>2.2040000000000002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41</v>
      </c>
      <c r="U4581">
        <v>0</v>
      </c>
      <c r="V4581">
        <v>2.2000000000000002</v>
      </c>
      <c r="W4581">
        <v>0</v>
      </c>
      <c r="X4581">
        <v>0</v>
      </c>
      <c r="Y4581">
        <v>0</v>
      </c>
      <c r="Z4581">
        <v>90.38</v>
      </c>
    </row>
    <row r="4582" spans="1:26" x14ac:dyDescent="0.3">
      <c r="A4582">
        <v>3018391</v>
      </c>
      <c r="B4582">
        <v>1</v>
      </c>
      <c r="C4582" t="s">
        <v>106</v>
      </c>
      <c r="D4582" t="s">
        <v>114</v>
      </c>
      <c r="E4582" t="s">
        <v>153</v>
      </c>
      <c r="F4582" t="s">
        <v>10715</v>
      </c>
      <c r="G4582" t="s">
        <v>196</v>
      </c>
      <c r="H4582" t="s">
        <v>58</v>
      </c>
      <c r="I4582" t="s">
        <v>129</v>
      </c>
      <c r="J4582" t="s">
        <v>130</v>
      </c>
      <c r="K4582" t="s">
        <v>131</v>
      </c>
      <c r="L4582" t="s">
        <v>13180</v>
      </c>
      <c r="M4582" t="s">
        <v>13181</v>
      </c>
      <c r="N4582">
        <v>1.429</v>
      </c>
      <c r="O4582">
        <v>0</v>
      </c>
      <c r="P4582">
        <v>0</v>
      </c>
      <c r="Q4582">
        <v>0</v>
      </c>
      <c r="R4582">
        <v>0</v>
      </c>
      <c r="S4582">
        <v>9</v>
      </c>
      <c r="T4582">
        <v>282</v>
      </c>
      <c r="U4582">
        <v>0</v>
      </c>
      <c r="V4582">
        <v>0</v>
      </c>
      <c r="W4582">
        <v>0</v>
      </c>
      <c r="X4582">
        <v>0</v>
      </c>
      <c r="Y4582">
        <v>12.86</v>
      </c>
      <c r="Z4582">
        <v>403.03</v>
      </c>
    </row>
    <row r="4583" spans="1:26" x14ac:dyDescent="0.3">
      <c r="A4583">
        <v>3018354</v>
      </c>
      <c r="B4583">
        <v>2</v>
      </c>
      <c r="C4583" t="s">
        <v>75</v>
      </c>
      <c r="D4583" t="s">
        <v>81</v>
      </c>
      <c r="E4583" t="s">
        <v>145</v>
      </c>
      <c r="F4583" t="s">
        <v>13182</v>
      </c>
      <c r="G4583" t="s">
        <v>142</v>
      </c>
      <c r="H4583" t="s">
        <v>61</v>
      </c>
      <c r="I4583" t="s">
        <v>129</v>
      </c>
      <c r="J4583" t="s">
        <v>130</v>
      </c>
      <c r="K4583" t="s">
        <v>131</v>
      </c>
      <c r="L4583" t="s">
        <v>12964</v>
      </c>
      <c r="M4583" t="s">
        <v>13183</v>
      </c>
      <c r="N4583">
        <v>1.712</v>
      </c>
      <c r="O4583">
        <v>0</v>
      </c>
      <c r="P4583">
        <v>20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34.24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3017090</v>
      </c>
      <c r="B4584">
        <v>1</v>
      </c>
      <c r="C4584" t="s">
        <v>75</v>
      </c>
      <c r="D4584" t="s">
        <v>91</v>
      </c>
      <c r="E4584" t="s">
        <v>169</v>
      </c>
      <c r="F4584" t="s">
        <v>13184</v>
      </c>
      <c r="G4584" t="s">
        <v>161</v>
      </c>
      <c r="H4584" t="s">
        <v>61</v>
      </c>
      <c r="I4584" t="s">
        <v>129</v>
      </c>
      <c r="J4584" t="s">
        <v>130</v>
      </c>
      <c r="K4584" t="s">
        <v>131</v>
      </c>
      <c r="L4584" t="s">
        <v>13185</v>
      </c>
      <c r="M4584" t="s">
        <v>13186</v>
      </c>
      <c r="N4584">
        <v>0.309</v>
      </c>
      <c r="O4584">
        <v>0</v>
      </c>
      <c r="P4584">
        <v>3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0.93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3019167</v>
      </c>
      <c r="B4585">
        <v>1</v>
      </c>
      <c r="C4585" t="s">
        <v>75</v>
      </c>
      <c r="D4585" t="s">
        <v>102</v>
      </c>
      <c r="E4585" t="s">
        <v>140</v>
      </c>
      <c r="F4585" t="s">
        <v>13187</v>
      </c>
      <c r="G4585" t="s">
        <v>142</v>
      </c>
      <c r="H4585" t="s">
        <v>61</v>
      </c>
      <c r="I4585" t="s">
        <v>129</v>
      </c>
      <c r="J4585" t="s">
        <v>130</v>
      </c>
      <c r="K4585" t="s">
        <v>131</v>
      </c>
      <c r="L4585" t="s">
        <v>13188</v>
      </c>
      <c r="M4585" t="s">
        <v>13189</v>
      </c>
      <c r="N4585">
        <v>1.4419999999999999</v>
      </c>
      <c r="O4585">
        <v>0</v>
      </c>
      <c r="P4585">
        <v>10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14.42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3017837</v>
      </c>
      <c r="B4586">
        <v>1</v>
      </c>
      <c r="C4586" t="s">
        <v>106</v>
      </c>
      <c r="D4586" t="s">
        <v>122</v>
      </c>
      <c r="E4586" t="s">
        <v>140</v>
      </c>
      <c r="F4586" t="s">
        <v>13190</v>
      </c>
      <c r="G4586" t="s">
        <v>166</v>
      </c>
      <c r="H4586" t="s">
        <v>61</v>
      </c>
      <c r="I4586" t="s">
        <v>129</v>
      </c>
      <c r="J4586" t="s">
        <v>130</v>
      </c>
      <c r="K4586" t="s">
        <v>131</v>
      </c>
      <c r="L4586" t="s">
        <v>13191</v>
      </c>
      <c r="M4586" t="s">
        <v>13192</v>
      </c>
      <c r="N4586">
        <v>8.6050000000000004</v>
      </c>
      <c r="O4586">
        <v>0</v>
      </c>
      <c r="P4586">
        <v>19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163.5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3016393</v>
      </c>
      <c r="B4587">
        <v>1</v>
      </c>
      <c r="C4587" t="s">
        <v>75</v>
      </c>
      <c r="D4587" t="s">
        <v>81</v>
      </c>
      <c r="E4587" t="s">
        <v>164</v>
      </c>
      <c r="F4587" t="s">
        <v>13193</v>
      </c>
      <c r="G4587" t="s">
        <v>181</v>
      </c>
      <c r="H4587" t="s">
        <v>61</v>
      </c>
      <c r="I4587" t="s">
        <v>129</v>
      </c>
      <c r="J4587" t="s">
        <v>130</v>
      </c>
      <c r="K4587" t="s">
        <v>137</v>
      </c>
      <c r="L4587" t="s">
        <v>13194</v>
      </c>
      <c r="M4587" t="s">
        <v>13195</v>
      </c>
      <c r="N4587">
        <v>5.649</v>
      </c>
      <c r="O4587">
        <v>0</v>
      </c>
      <c r="P4587">
        <v>27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152.52000000000001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3015035</v>
      </c>
      <c r="B4588">
        <v>1</v>
      </c>
      <c r="C4588" t="s">
        <v>75</v>
      </c>
      <c r="D4588" t="s">
        <v>78</v>
      </c>
      <c r="E4588" t="s">
        <v>145</v>
      </c>
      <c r="F4588" t="s">
        <v>13196</v>
      </c>
      <c r="G4588" t="s">
        <v>147</v>
      </c>
      <c r="H4588" t="s">
        <v>61</v>
      </c>
      <c r="I4588" t="s">
        <v>129</v>
      </c>
      <c r="J4588" t="s">
        <v>130</v>
      </c>
      <c r="K4588" t="s">
        <v>131</v>
      </c>
      <c r="L4588" t="s">
        <v>13197</v>
      </c>
      <c r="M4588" t="s">
        <v>13198</v>
      </c>
      <c r="N4588">
        <v>3.1480000000000001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3.15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3019180</v>
      </c>
      <c r="B4589">
        <v>1</v>
      </c>
      <c r="C4589" t="s">
        <v>106</v>
      </c>
      <c r="D4589" t="s">
        <v>108</v>
      </c>
      <c r="E4589" t="s">
        <v>221</v>
      </c>
      <c r="F4589" t="s">
        <v>12456</v>
      </c>
      <c r="G4589" t="s">
        <v>128</v>
      </c>
      <c r="H4589" t="s">
        <v>58</v>
      </c>
      <c r="I4589" t="s">
        <v>129</v>
      </c>
      <c r="J4589" t="s">
        <v>130</v>
      </c>
      <c r="K4589" t="s">
        <v>131</v>
      </c>
      <c r="L4589" t="s">
        <v>13199</v>
      </c>
      <c r="M4589" t="s">
        <v>13200</v>
      </c>
      <c r="N4589">
        <v>1.0780000000000001</v>
      </c>
      <c r="O4589">
        <v>40</v>
      </c>
      <c r="P4589">
        <v>382</v>
      </c>
      <c r="Q4589">
        <v>0</v>
      </c>
      <c r="R4589">
        <v>0</v>
      </c>
      <c r="S4589">
        <v>0</v>
      </c>
      <c r="T4589">
        <v>66</v>
      </c>
      <c r="U4589">
        <v>43.13</v>
      </c>
      <c r="V4589">
        <v>411.92</v>
      </c>
      <c r="W4589">
        <v>0</v>
      </c>
      <c r="X4589">
        <v>0</v>
      </c>
      <c r="Y4589">
        <v>0</v>
      </c>
      <c r="Z4589">
        <v>71.17</v>
      </c>
    </row>
    <row r="4590" spans="1:26" x14ac:dyDescent="0.3">
      <c r="A4590">
        <v>3018091</v>
      </c>
      <c r="B4590">
        <v>1</v>
      </c>
      <c r="C4590" t="s">
        <v>75</v>
      </c>
      <c r="D4590" t="s">
        <v>91</v>
      </c>
      <c r="E4590" t="s">
        <v>145</v>
      </c>
      <c r="F4590" t="s">
        <v>13201</v>
      </c>
      <c r="G4590" t="s">
        <v>256</v>
      </c>
      <c r="H4590" t="s">
        <v>61</v>
      </c>
      <c r="I4590" t="s">
        <v>129</v>
      </c>
      <c r="J4590" t="s">
        <v>130</v>
      </c>
      <c r="K4590" t="s">
        <v>131</v>
      </c>
      <c r="L4590" t="s">
        <v>13202</v>
      </c>
      <c r="M4590" t="s">
        <v>13203</v>
      </c>
      <c r="N4590">
        <v>0.70799999999999996</v>
      </c>
      <c r="O4590">
        <v>0</v>
      </c>
      <c r="P4590">
        <v>6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4.25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3015026</v>
      </c>
      <c r="B4591">
        <v>1</v>
      </c>
      <c r="C4591" t="s">
        <v>75</v>
      </c>
      <c r="D4591" t="s">
        <v>95</v>
      </c>
      <c r="E4591" t="s">
        <v>140</v>
      </c>
      <c r="F4591" t="s">
        <v>13204</v>
      </c>
      <c r="G4591" t="s">
        <v>161</v>
      </c>
      <c r="H4591" t="s">
        <v>61</v>
      </c>
      <c r="I4591" t="s">
        <v>129</v>
      </c>
      <c r="J4591" t="s">
        <v>130</v>
      </c>
      <c r="K4591" t="s">
        <v>131</v>
      </c>
      <c r="L4591" t="s">
        <v>13205</v>
      </c>
      <c r="M4591" t="s">
        <v>13206</v>
      </c>
      <c r="N4591">
        <v>0.32500000000000001</v>
      </c>
      <c r="O4591">
        <v>0</v>
      </c>
      <c r="P4591">
        <v>257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83.47</v>
      </c>
      <c r="W4591">
        <v>0</v>
      </c>
      <c r="X4591">
        <v>0</v>
      </c>
      <c r="Y4591">
        <v>0</v>
      </c>
      <c r="Z4591">
        <v>0</v>
      </c>
    </row>
    <row r="4592" spans="1:26" x14ac:dyDescent="0.3">
      <c r="A4592">
        <v>3017085</v>
      </c>
      <c r="B4592">
        <v>1</v>
      </c>
      <c r="C4592" t="s">
        <v>75</v>
      </c>
      <c r="D4592" t="s">
        <v>79</v>
      </c>
      <c r="E4592" t="s">
        <v>221</v>
      </c>
      <c r="F4592" t="s">
        <v>13207</v>
      </c>
      <c r="G4592" t="s">
        <v>128</v>
      </c>
      <c r="H4592" t="s">
        <v>58</v>
      </c>
      <c r="I4592" t="s">
        <v>129</v>
      </c>
      <c r="J4592" t="s">
        <v>130</v>
      </c>
      <c r="K4592" t="s">
        <v>131</v>
      </c>
      <c r="L4592" t="s">
        <v>13208</v>
      </c>
      <c r="M4592" t="s">
        <v>13209</v>
      </c>
      <c r="N4592">
        <v>0.59299999999999997</v>
      </c>
      <c r="O4592">
        <v>46</v>
      </c>
      <c r="P4592">
        <v>894</v>
      </c>
      <c r="Q4592">
        <v>0</v>
      </c>
      <c r="R4592">
        <v>0</v>
      </c>
      <c r="S4592">
        <v>6</v>
      </c>
      <c r="T4592">
        <v>0</v>
      </c>
      <c r="U4592">
        <v>27.28</v>
      </c>
      <c r="V4592">
        <v>530.15</v>
      </c>
      <c r="W4592">
        <v>0</v>
      </c>
      <c r="X4592">
        <v>0</v>
      </c>
      <c r="Y4592">
        <v>3.56</v>
      </c>
      <c r="Z4592">
        <v>0</v>
      </c>
    </row>
    <row r="4593" spans="1:26" x14ac:dyDescent="0.3">
      <c r="A4593">
        <v>3009810</v>
      </c>
      <c r="B4593">
        <v>1</v>
      </c>
      <c r="C4593" t="s">
        <v>75</v>
      </c>
      <c r="D4593" t="s">
        <v>103</v>
      </c>
      <c r="E4593" t="s">
        <v>140</v>
      </c>
      <c r="F4593" t="s">
        <v>13210</v>
      </c>
      <c r="G4593" t="s">
        <v>142</v>
      </c>
      <c r="H4593" t="s">
        <v>61</v>
      </c>
      <c r="I4593" t="s">
        <v>129</v>
      </c>
      <c r="J4593" t="s">
        <v>130</v>
      </c>
      <c r="K4593" t="s">
        <v>131</v>
      </c>
      <c r="L4593" t="s">
        <v>13211</v>
      </c>
      <c r="M4593" t="s">
        <v>13212</v>
      </c>
      <c r="N4593">
        <v>2.5019999999999998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2.5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3018133</v>
      </c>
      <c r="B4594">
        <v>1</v>
      </c>
      <c r="C4594" t="s">
        <v>75</v>
      </c>
      <c r="D4594" t="s">
        <v>91</v>
      </c>
      <c r="E4594" t="s">
        <v>145</v>
      </c>
      <c r="F4594" t="s">
        <v>13213</v>
      </c>
      <c r="G4594" t="s">
        <v>256</v>
      </c>
      <c r="H4594" t="s">
        <v>61</v>
      </c>
      <c r="I4594" t="s">
        <v>129</v>
      </c>
      <c r="J4594" t="s">
        <v>130</v>
      </c>
      <c r="K4594" t="s">
        <v>131</v>
      </c>
      <c r="L4594" t="s">
        <v>13214</v>
      </c>
      <c r="M4594" t="s">
        <v>13215</v>
      </c>
      <c r="N4594">
        <v>1.873</v>
      </c>
      <c r="O4594">
        <v>0</v>
      </c>
      <c r="P4594">
        <v>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1.87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3017966</v>
      </c>
      <c r="B4595">
        <v>1</v>
      </c>
      <c r="C4595" t="s">
        <v>75</v>
      </c>
      <c r="D4595" t="s">
        <v>95</v>
      </c>
      <c r="E4595" t="s">
        <v>145</v>
      </c>
      <c r="F4595" t="s">
        <v>13216</v>
      </c>
      <c r="G4595" t="s">
        <v>206</v>
      </c>
      <c r="H4595" t="s">
        <v>61</v>
      </c>
      <c r="I4595" t="s">
        <v>129</v>
      </c>
      <c r="J4595" t="s">
        <v>130</v>
      </c>
      <c r="K4595" t="s">
        <v>131</v>
      </c>
      <c r="L4595" t="s">
        <v>13217</v>
      </c>
      <c r="M4595" t="s">
        <v>13218</v>
      </c>
      <c r="N4595">
        <v>0.82299999999999995</v>
      </c>
      <c r="O4595">
        <v>0</v>
      </c>
      <c r="P4595">
        <v>4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3.29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3019993</v>
      </c>
      <c r="B4596">
        <v>1</v>
      </c>
      <c r="C4596" t="s">
        <v>75</v>
      </c>
      <c r="D4596" t="s">
        <v>81</v>
      </c>
      <c r="E4596" t="s">
        <v>140</v>
      </c>
      <c r="F4596" t="s">
        <v>13219</v>
      </c>
      <c r="G4596" t="s">
        <v>161</v>
      </c>
      <c r="H4596" t="s">
        <v>61</v>
      </c>
      <c r="I4596" t="s">
        <v>129</v>
      </c>
      <c r="J4596" t="s">
        <v>130</v>
      </c>
      <c r="K4596" t="s">
        <v>131</v>
      </c>
      <c r="L4596" t="s">
        <v>13220</v>
      </c>
      <c r="M4596" t="s">
        <v>13221</v>
      </c>
      <c r="N4596">
        <v>0.81799999999999995</v>
      </c>
      <c r="O4596">
        <v>0</v>
      </c>
      <c r="P4596">
        <v>89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72.790000000000006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3014821</v>
      </c>
      <c r="B4597">
        <v>1</v>
      </c>
      <c r="C4597" t="s">
        <v>75</v>
      </c>
      <c r="D4597" t="s">
        <v>89</v>
      </c>
      <c r="E4597" t="s">
        <v>140</v>
      </c>
      <c r="F4597" t="s">
        <v>9029</v>
      </c>
      <c r="G4597" t="s">
        <v>142</v>
      </c>
      <c r="H4597" t="s">
        <v>61</v>
      </c>
      <c r="I4597" t="s">
        <v>129</v>
      </c>
      <c r="J4597" t="s">
        <v>130</v>
      </c>
      <c r="K4597" t="s">
        <v>131</v>
      </c>
      <c r="L4597" t="s">
        <v>13222</v>
      </c>
      <c r="M4597" t="s">
        <v>12510</v>
      </c>
      <c r="N4597">
        <v>0.93500000000000005</v>
      </c>
      <c r="O4597">
        <v>0</v>
      </c>
      <c r="P4597">
        <v>253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236.56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3017837</v>
      </c>
      <c r="B4598">
        <v>2</v>
      </c>
      <c r="C4598" t="s">
        <v>106</v>
      </c>
      <c r="D4598" t="s">
        <v>122</v>
      </c>
      <c r="E4598" t="s">
        <v>169</v>
      </c>
      <c r="F4598" t="s">
        <v>13223</v>
      </c>
      <c r="G4598" t="s">
        <v>166</v>
      </c>
      <c r="H4598" t="s">
        <v>61</v>
      </c>
      <c r="I4598" t="s">
        <v>129</v>
      </c>
      <c r="J4598" t="s">
        <v>130</v>
      </c>
      <c r="K4598" t="s">
        <v>131</v>
      </c>
      <c r="L4598" t="s">
        <v>13192</v>
      </c>
      <c r="M4598" t="s">
        <v>13224</v>
      </c>
      <c r="N4598">
        <v>1.1779999999999999</v>
      </c>
      <c r="O4598">
        <v>0</v>
      </c>
      <c r="P4598">
        <v>53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62.45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3020058</v>
      </c>
      <c r="B4599">
        <v>1</v>
      </c>
      <c r="C4599" t="s">
        <v>106</v>
      </c>
      <c r="D4599" t="s">
        <v>122</v>
      </c>
      <c r="E4599" t="s">
        <v>153</v>
      </c>
      <c r="F4599" t="s">
        <v>13225</v>
      </c>
      <c r="G4599" t="s">
        <v>746</v>
      </c>
      <c r="H4599" t="s">
        <v>58</v>
      </c>
      <c r="I4599" t="s">
        <v>129</v>
      </c>
      <c r="J4599" t="s">
        <v>130</v>
      </c>
      <c r="K4599" t="s">
        <v>131</v>
      </c>
      <c r="L4599" t="s">
        <v>13226</v>
      </c>
      <c r="M4599" t="s">
        <v>13227</v>
      </c>
      <c r="N4599">
        <v>2.7850000000000001</v>
      </c>
      <c r="O4599">
        <v>0</v>
      </c>
      <c r="P4599">
        <v>96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267.39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3016765</v>
      </c>
      <c r="B4600">
        <v>1</v>
      </c>
      <c r="C4600" t="s">
        <v>75</v>
      </c>
      <c r="D4600" t="s">
        <v>97</v>
      </c>
      <c r="E4600" t="s">
        <v>140</v>
      </c>
      <c r="F4600" t="s">
        <v>13228</v>
      </c>
      <c r="G4600" t="s">
        <v>161</v>
      </c>
      <c r="H4600" t="s">
        <v>61</v>
      </c>
      <c r="I4600" t="s">
        <v>129</v>
      </c>
      <c r="J4600" t="s">
        <v>130</v>
      </c>
      <c r="K4600" t="s">
        <v>131</v>
      </c>
      <c r="L4600" t="s">
        <v>13229</v>
      </c>
      <c r="M4600" t="s">
        <v>13230</v>
      </c>
      <c r="N4600">
        <v>4.1779999999999999</v>
      </c>
      <c r="O4600">
        <v>0</v>
      </c>
      <c r="P4600">
        <v>100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417.75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3016130</v>
      </c>
      <c r="B4601">
        <v>1</v>
      </c>
      <c r="C4601" t="s">
        <v>106</v>
      </c>
      <c r="D4601" t="s">
        <v>114</v>
      </c>
      <c r="E4601" t="s">
        <v>153</v>
      </c>
      <c r="F4601" t="s">
        <v>13231</v>
      </c>
      <c r="G4601" t="s">
        <v>962</v>
      </c>
      <c r="H4601" t="s">
        <v>58</v>
      </c>
      <c r="I4601" t="s">
        <v>129</v>
      </c>
      <c r="J4601" t="s">
        <v>130</v>
      </c>
      <c r="K4601" t="s">
        <v>131</v>
      </c>
      <c r="L4601" t="s">
        <v>13232</v>
      </c>
      <c r="M4601" t="s">
        <v>13233</v>
      </c>
      <c r="N4601">
        <v>0.749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20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14.99</v>
      </c>
    </row>
    <row r="4602" spans="1:26" x14ac:dyDescent="0.3">
      <c r="A4602">
        <v>3018402</v>
      </c>
      <c r="B4602">
        <v>1</v>
      </c>
      <c r="C4602" t="s">
        <v>106</v>
      </c>
      <c r="D4602" t="s">
        <v>120</v>
      </c>
      <c r="E4602" t="s">
        <v>164</v>
      </c>
      <c r="F4602" t="s">
        <v>13234</v>
      </c>
      <c r="G4602" t="s">
        <v>185</v>
      </c>
      <c r="H4602" t="s">
        <v>61</v>
      </c>
      <c r="I4602" t="s">
        <v>129</v>
      </c>
      <c r="J4602" t="s">
        <v>130</v>
      </c>
      <c r="K4602" t="s">
        <v>131</v>
      </c>
      <c r="L4602" t="s">
        <v>13235</v>
      </c>
      <c r="M4602" t="s">
        <v>13236</v>
      </c>
      <c r="N4602">
        <v>3.9140000000000001</v>
      </c>
      <c r="O4602">
        <v>0</v>
      </c>
      <c r="P4602">
        <v>98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383.56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3015072</v>
      </c>
      <c r="B4603">
        <v>1</v>
      </c>
      <c r="C4603" t="s">
        <v>106</v>
      </c>
      <c r="D4603" t="s">
        <v>105</v>
      </c>
      <c r="E4603" t="s">
        <v>126</v>
      </c>
      <c r="F4603" t="s">
        <v>8881</v>
      </c>
      <c r="G4603" t="s">
        <v>128</v>
      </c>
      <c r="H4603" t="s">
        <v>58</v>
      </c>
      <c r="I4603" t="s">
        <v>129</v>
      </c>
      <c r="J4603" t="s">
        <v>130</v>
      </c>
      <c r="K4603" t="s">
        <v>131</v>
      </c>
      <c r="L4603" t="s">
        <v>13237</v>
      </c>
      <c r="M4603" t="s">
        <v>13238</v>
      </c>
      <c r="N4603">
        <v>3.2280000000000002</v>
      </c>
      <c r="O4603">
        <v>0</v>
      </c>
      <c r="P4603">
        <v>0</v>
      </c>
      <c r="Q4603">
        <v>1</v>
      </c>
      <c r="R4603">
        <v>0</v>
      </c>
      <c r="S4603">
        <v>109</v>
      </c>
      <c r="T4603">
        <v>20</v>
      </c>
      <c r="U4603">
        <v>0</v>
      </c>
      <c r="V4603">
        <v>0</v>
      </c>
      <c r="W4603">
        <v>3.23</v>
      </c>
      <c r="X4603">
        <v>0</v>
      </c>
      <c r="Y4603">
        <v>351.87</v>
      </c>
      <c r="Z4603">
        <v>64.56</v>
      </c>
    </row>
    <row r="4604" spans="1:26" x14ac:dyDescent="0.3">
      <c r="A4604">
        <v>3020265</v>
      </c>
      <c r="B4604">
        <v>1</v>
      </c>
      <c r="C4604" t="s">
        <v>106</v>
      </c>
      <c r="D4604" t="s">
        <v>105</v>
      </c>
      <c r="E4604" t="s">
        <v>140</v>
      </c>
      <c r="F4604" t="s">
        <v>13239</v>
      </c>
      <c r="G4604" t="s">
        <v>161</v>
      </c>
      <c r="H4604" t="s">
        <v>61</v>
      </c>
      <c r="I4604" t="s">
        <v>129</v>
      </c>
      <c r="J4604" t="s">
        <v>130</v>
      </c>
      <c r="K4604" t="s">
        <v>131</v>
      </c>
      <c r="L4604" t="s">
        <v>13240</v>
      </c>
      <c r="M4604" t="s">
        <v>13241</v>
      </c>
      <c r="N4604">
        <v>0.628</v>
      </c>
      <c r="O4604">
        <v>0</v>
      </c>
      <c r="P4604">
        <v>0</v>
      </c>
      <c r="Q4604">
        <v>0</v>
      </c>
      <c r="R4604">
        <v>116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72.88</v>
      </c>
      <c r="Y4604">
        <v>0</v>
      </c>
      <c r="Z4604">
        <v>0</v>
      </c>
    </row>
    <row r="4605" spans="1:26" x14ac:dyDescent="0.3">
      <c r="A4605">
        <v>3019125</v>
      </c>
      <c r="B4605">
        <v>1</v>
      </c>
      <c r="C4605" t="s">
        <v>106</v>
      </c>
      <c r="D4605" t="s">
        <v>122</v>
      </c>
      <c r="E4605" t="s">
        <v>126</v>
      </c>
      <c r="F4605" t="s">
        <v>13242</v>
      </c>
      <c r="G4605" t="s">
        <v>374</v>
      </c>
      <c r="H4605" t="s">
        <v>58</v>
      </c>
      <c r="I4605" t="s">
        <v>129</v>
      </c>
      <c r="J4605" t="s">
        <v>130</v>
      </c>
      <c r="K4605" t="s">
        <v>131</v>
      </c>
      <c r="L4605" t="s">
        <v>13243</v>
      </c>
      <c r="M4605" t="s">
        <v>13244</v>
      </c>
      <c r="N4605">
        <v>0.74</v>
      </c>
      <c r="O4605">
        <v>5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3.7</v>
      </c>
      <c r="V4605">
        <v>0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3019246</v>
      </c>
      <c r="B4606">
        <v>1</v>
      </c>
      <c r="C4606" t="s">
        <v>75</v>
      </c>
      <c r="D4606" t="s">
        <v>93</v>
      </c>
      <c r="E4606" t="s">
        <v>145</v>
      </c>
      <c r="F4606" t="s">
        <v>13245</v>
      </c>
      <c r="G4606" t="s">
        <v>256</v>
      </c>
      <c r="H4606" t="s">
        <v>61</v>
      </c>
      <c r="I4606" t="s">
        <v>129</v>
      </c>
      <c r="J4606" t="s">
        <v>130</v>
      </c>
      <c r="K4606" t="s">
        <v>131</v>
      </c>
      <c r="L4606" t="s">
        <v>13246</v>
      </c>
      <c r="M4606" t="s">
        <v>13247</v>
      </c>
      <c r="N4606">
        <v>2.4870000000000001</v>
      </c>
      <c r="O4606">
        <v>0</v>
      </c>
      <c r="P4606">
        <v>0</v>
      </c>
      <c r="Q4606">
        <v>0</v>
      </c>
      <c r="R4606">
        <v>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4.97</v>
      </c>
      <c r="Y4606">
        <v>0</v>
      </c>
      <c r="Z4606">
        <v>0</v>
      </c>
    </row>
    <row r="4607" spans="1:26" x14ac:dyDescent="0.3">
      <c r="A4607">
        <v>3019949</v>
      </c>
      <c r="B4607">
        <v>2</v>
      </c>
      <c r="C4607" t="s">
        <v>106</v>
      </c>
      <c r="D4607" t="s">
        <v>115</v>
      </c>
      <c r="E4607" t="s">
        <v>126</v>
      </c>
      <c r="F4607" t="s">
        <v>13248</v>
      </c>
      <c r="G4607" t="s">
        <v>161</v>
      </c>
      <c r="H4607" t="s">
        <v>58</v>
      </c>
      <c r="I4607" t="s">
        <v>129</v>
      </c>
      <c r="J4607" t="s">
        <v>130</v>
      </c>
      <c r="K4607" t="s">
        <v>131</v>
      </c>
      <c r="L4607" t="s">
        <v>13249</v>
      </c>
      <c r="M4607" t="s">
        <v>13250</v>
      </c>
      <c r="N4607">
        <v>2.415</v>
      </c>
      <c r="O4607">
        <v>70</v>
      </c>
      <c r="P4607">
        <v>590</v>
      </c>
      <c r="Q4607">
        <v>0</v>
      </c>
      <c r="R4607">
        <v>0</v>
      </c>
      <c r="S4607">
        <v>0</v>
      </c>
      <c r="T4607">
        <v>0</v>
      </c>
      <c r="U4607">
        <v>169.05</v>
      </c>
      <c r="V4607">
        <v>1424.85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3012622</v>
      </c>
      <c r="B4608">
        <v>1</v>
      </c>
      <c r="C4608" t="s">
        <v>75</v>
      </c>
      <c r="D4608" t="s">
        <v>84</v>
      </c>
      <c r="E4608" t="s">
        <v>134</v>
      </c>
      <c r="F4608" t="s">
        <v>13251</v>
      </c>
      <c r="G4608" t="s">
        <v>2610</v>
      </c>
      <c r="H4608" t="s">
        <v>56</v>
      </c>
      <c r="I4608" t="s">
        <v>129</v>
      </c>
      <c r="J4608" t="s">
        <v>130</v>
      </c>
      <c r="K4608" t="s">
        <v>137</v>
      </c>
      <c r="L4608" t="s">
        <v>13252</v>
      </c>
      <c r="M4608" t="s">
        <v>13253</v>
      </c>
      <c r="N4608">
        <v>3.6539999999999999</v>
      </c>
      <c r="O4608">
        <v>26</v>
      </c>
      <c r="P4608">
        <v>378</v>
      </c>
      <c r="Q4608">
        <v>0</v>
      </c>
      <c r="R4608">
        <v>0</v>
      </c>
      <c r="S4608">
        <v>0</v>
      </c>
      <c r="T4608">
        <v>0</v>
      </c>
      <c r="U4608">
        <v>95</v>
      </c>
      <c r="V4608">
        <v>1381.17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3015045</v>
      </c>
      <c r="B4609">
        <v>1</v>
      </c>
      <c r="C4609" t="s">
        <v>75</v>
      </c>
      <c r="D4609" t="s">
        <v>97</v>
      </c>
      <c r="E4609" t="s">
        <v>140</v>
      </c>
      <c r="F4609" t="s">
        <v>13254</v>
      </c>
      <c r="G4609" t="s">
        <v>181</v>
      </c>
      <c r="H4609" t="s">
        <v>61</v>
      </c>
      <c r="I4609" t="s">
        <v>129</v>
      </c>
      <c r="J4609" t="s">
        <v>130</v>
      </c>
      <c r="K4609" t="s">
        <v>137</v>
      </c>
      <c r="L4609" t="s">
        <v>13255</v>
      </c>
      <c r="M4609" t="s">
        <v>13256</v>
      </c>
      <c r="N4609">
        <v>0.77400000000000002</v>
      </c>
      <c r="O4609">
        <v>0</v>
      </c>
      <c r="P4609">
        <v>38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29.41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3018087</v>
      </c>
      <c r="B4610">
        <v>1</v>
      </c>
      <c r="C4610" t="s">
        <v>75</v>
      </c>
      <c r="D4610" t="s">
        <v>103</v>
      </c>
      <c r="E4610" t="s">
        <v>221</v>
      </c>
      <c r="F4610" t="s">
        <v>12571</v>
      </c>
      <c r="G4610" t="s">
        <v>602</v>
      </c>
      <c r="H4610" t="s">
        <v>58</v>
      </c>
      <c r="I4610" t="s">
        <v>129</v>
      </c>
      <c r="J4610" t="s">
        <v>130</v>
      </c>
      <c r="K4610" t="s">
        <v>131</v>
      </c>
      <c r="L4610" t="s">
        <v>13257</v>
      </c>
      <c r="M4610" t="s">
        <v>13258</v>
      </c>
      <c r="N4610">
        <v>1.4590000000000001</v>
      </c>
      <c r="O4610">
        <v>7</v>
      </c>
      <c r="P4610">
        <v>3546</v>
      </c>
      <c r="Q4610">
        <v>0</v>
      </c>
      <c r="R4610">
        <v>0</v>
      </c>
      <c r="S4610">
        <v>0</v>
      </c>
      <c r="T4610">
        <v>0</v>
      </c>
      <c r="U4610">
        <v>10.210000000000001</v>
      </c>
      <c r="V4610">
        <v>5174.41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3018645</v>
      </c>
      <c r="B4611">
        <v>1</v>
      </c>
      <c r="C4611" t="s">
        <v>75</v>
      </c>
      <c r="D4611" t="s">
        <v>104</v>
      </c>
      <c r="E4611" t="s">
        <v>153</v>
      </c>
      <c r="F4611" t="s">
        <v>3255</v>
      </c>
      <c r="G4611" t="s">
        <v>196</v>
      </c>
      <c r="H4611" t="s">
        <v>58</v>
      </c>
      <c r="I4611" t="s">
        <v>129</v>
      </c>
      <c r="J4611" t="s">
        <v>130</v>
      </c>
      <c r="K4611" t="s">
        <v>131</v>
      </c>
      <c r="L4611" t="s">
        <v>13259</v>
      </c>
      <c r="M4611" t="s">
        <v>13260</v>
      </c>
      <c r="N4611">
        <v>2.407</v>
      </c>
      <c r="O4611">
        <v>6</v>
      </c>
      <c r="P4611">
        <v>243</v>
      </c>
      <c r="Q4611">
        <v>0</v>
      </c>
      <c r="R4611">
        <v>0</v>
      </c>
      <c r="S4611">
        <v>0</v>
      </c>
      <c r="T4611">
        <v>0</v>
      </c>
      <c r="U4611">
        <v>14.44</v>
      </c>
      <c r="V4611">
        <v>584.82000000000005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3018748</v>
      </c>
      <c r="B4612">
        <v>1</v>
      </c>
      <c r="C4612" t="s">
        <v>75</v>
      </c>
      <c r="D4612" t="s">
        <v>82</v>
      </c>
      <c r="E4612" t="s">
        <v>145</v>
      </c>
      <c r="F4612" t="s">
        <v>13261</v>
      </c>
      <c r="G4612" t="s">
        <v>147</v>
      </c>
      <c r="H4612" t="s">
        <v>61</v>
      </c>
      <c r="I4612" t="s">
        <v>129</v>
      </c>
      <c r="J4612" t="s">
        <v>130</v>
      </c>
      <c r="K4612" t="s">
        <v>131</v>
      </c>
      <c r="L4612" t="s">
        <v>13262</v>
      </c>
      <c r="M4612" t="s">
        <v>13263</v>
      </c>
      <c r="N4612">
        <v>4.3140000000000001</v>
      </c>
      <c r="O4612">
        <v>0</v>
      </c>
      <c r="P4612">
        <v>3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12.94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3018104</v>
      </c>
      <c r="B4613">
        <v>1</v>
      </c>
      <c r="C4613" t="s">
        <v>106</v>
      </c>
      <c r="D4613" t="s">
        <v>122</v>
      </c>
      <c r="E4613" t="s">
        <v>126</v>
      </c>
      <c r="F4613" t="s">
        <v>13264</v>
      </c>
      <c r="G4613" t="s">
        <v>128</v>
      </c>
      <c r="H4613" t="s">
        <v>58</v>
      </c>
      <c r="I4613" t="s">
        <v>129</v>
      </c>
      <c r="J4613" t="s">
        <v>130</v>
      </c>
      <c r="K4613" t="s">
        <v>131</v>
      </c>
      <c r="L4613" t="s">
        <v>13265</v>
      </c>
      <c r="M4613" t="s">
        <v>13266</v>
      </c>
      <c r="N4613">
        <v>0.61099999999999999</v>
      </c>
      <c r="O4613">
        <v>9</v>
      </c>
      <c r="P4613">
        <v>249</v>
      </c>
      <c r="Q4613">
        <v>0</v>
      </c>
      <c r="R4613">
        <v>0</v>
      </c>
      <c r="S4613">
        <v>0</v>
      </c>
      <c r="T4613">
        <v>0</v>
      </c>
      <c r="U4613">
        <v>5.5</v>
      </c>
      <c r="V4613">
        <v>152.24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3016712</v>
      </c>
      <c r="B4614">
        <v>1</v>
      </c>
      <c r="C4614" t="s">
        <v>75</v>
      </c>
      <c r="D4614" t="s">
        <v>94</v>
      </c>
      <c r="E4614" t="s">
        <v>169</v>
      </c>
      <c r="F4614" t="s">
        <v>13267</v>
      </c>
      <c r="G4614" t="s">
        <v>192</v>
      </c>
      <c r="H4614" t="s">
        <v>61</v>
      </c>
      <c r="I4614" t="s">
        <v>129</v>
      </c>
      <c r="J4614" t="s">
        <v>130</v>
      </c>
      <c r="K4614" t="s">
        <v>137</v>
      </c>
      <c r="L4614" t="s">
        <v>13268</v>
      </c>
      <c r="M4614" t="s">
        <v>13269</v>
      </c>
      <c r="N4614">
        <v>5.851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186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1088.2</v>
      </c>
    </row>
    <row r="4615" spans="1:26" x14ac:dyDescent="0.3">
      <c r="A4615">
        <v>3017067</v>
      </c>
      <c r="B4615">
        <v>1</v>
      </c>
      <c r="C4615" t="s">
        <v>106</v>
      </c>
      <c r="D4615" t="s">
        <v>118</v>
      </c>
      <c r="E4615" t="s">
        <v>126</v>
      </c>
      <c r="F4615" t="s">
        <v>13270</v>
      </c>
      <c r="G4615" t="s">
        <v>128</v>
      </c>
      <c r="H4615" t="s">
        <v>58</v>
      </c>
      <c r="I4615" t="s">
        <v>129</v>
      </c>
      <c r="J4615" t="s">
        <v>130</v>
      </c>
      <c r="K4615" t="s">
        <v>131</v>
      </c>
      <c r="L4615" t="s">
        <v>13271</v>
      </c>
      <c r="M4615" t="s">
        <v>13272</v>
      </c>
      <c r="N4615">
        <v>0.93700000000000006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415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388.95</v>
      </c>
    </row>
    <row r="4616" spans="1:26" x14ac:dyDescent="0.3">
      <c r="A4616">
        <v>3019974</v>
      </c>
      <c r="B4616">
        <v>1</v>
      </c>
      <c r="C4616" t="s">
        <v>106</v>
      </c>
      <c r="D4616" t="s">
        <v>116</v>
      </c>
      <c r="E4616" t="s">
        <v>145</v>
      </c>
      <c r="F4616" t="s">
        <v>13273</v>
      </c>
      <c r="G4616" t="s">
        <v>147</v>
      </c>
      <c r="H4616" t="s">
        <v>61</v>
      </c>
      <c r="I4616" t="s">
        <v>129</v>
      </c>
      <c r="J4616" t="s">
        <v>130</v>
      </c>
      <c r="K4616" t="s">
        <v>131</v>
      </c>
      <c r="L4616" t="s">
        <v>13274</v>
      </c>
      <c r="M4616" t="s">
        <v>13275</v>
      </c>
      <c r="N4616">
        <v>2.9209999999999998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2.92</v>
      </c>
    </row>
    <row r="4617" spans="1:26" x14ac:dyDescent="0.3">
      <c r="A4617">
        <v>3015098</v>
      </c>
      <c r="B4617">
        <v>1</v>
      </c>
      <c r="C4617" t="s">
        <v>75</v>
      </c>
      <c r="D4617" t="s">
        <v>94</v>
      </c>
      <c r="E4617" t="s">
        <v>221</v>
      </c>
      <c r="F4617" t="s">
        <v>7591</v>
      </c>
      <c r="G4617" t="s">
        <v>128</v>
      </c>
      <c r="H4617" t="s">
        <v>58</v>
      </c>
      <c r="I4617" t="s">
        <v>129</v>
      </c>
      <c r="J4617" t="s">
        <v>130</v>
      </c>
      <c r="K4617" t="s">
        <v>131</v>
      </c>
      <c r="L4617" t="s">
        <v>13276</v>
      </c>
      <c r="M4617" t="s">
        <v>13277</v>
      </c>
      <c r="N4617">
        <v>0.16700000000000001</v>
      </c>
      <c r="O4617">
        <v>0</v>
      </c>
      <c r="P4617">
        <v>0</v>
      </c>
      <c r="Q4617">
        <v>3</v>
      </c>
      <c r="R4617">
        <v>12</v>
      </c>
      <c r="S4617">
        <v>2</v>
      </c>
      <c r="T4617">
        <v>0</v>
      </c>
      <c r="U4617">
        <v>0</v>
      </c>
      <c r="V4617">
        <v>0</v>
      </c>
      <c r="W4617">
        <v>0.5</v>
      </c>
      <c r="X4617">
        <v>2</v>
      </c>
      <c r="Y4617">
        <v>0.33</v>
      </c>
      <c r="Z4617">
        <v>0</v>
      </c>
    </row>
    <row r="4618" spans="1:26" x14ac:dyDescent="0.3">
      <c r="A4618">
        <v>3016352</v>
      </c>
      <c r="B4618">
        <v>1</v>
      </c>
      <c r="C4618" t="s">
        <v>75</v>
      </c>
      <c r="D4618" t="s">
        <v>77</v>
      </c>
      <c r="E4618" t="s">
        <v>221</v>
      </c>
      <c r="F4618" t="s">
        <v>13278</v>
      </c>
      <c r="G4618" t="s">
        <v>128</v>
      </c>
      <c r="H4618" t="s">
        <v>58</v>
      </c>
      <c r="I4618" t="s">
        <v>129</v>
      </c>
      <c r="J4618" t="s">
        <v>130</v>
      </c>
      <c r="K4618" t="s">
        <v>131</v>
      </c>
      <c r="L4618" t="s">
        <v>13279</v>
      </c>
      <c r="M4618" t="s">
        <v>13280</v>
      </c>
      <c r="N4618">
        <v>0.67700000000000005</v>
      </c>
      <c r="O4618">
        <v>13</v>
      </c>
      <c r="P4618">
        <v>343</v>
      </c>
      <c r="Q4618">
        <v>0</v>
      </c>
      <c r="R4618">
        <v>0</v>
      </c>
      <c r="S4618">
        <v>0</v>
      </c>
      <c r="T4618">
        <v>0</v>
      </c>
      <c r="U4618">
        <v>8.8000000000000007</v>
      </c>
      <c r="V4618">
        <v>232.29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3015004</v>
      </c>
      <c r="B4619">
        <v>1</v>
      </c>
      <c r="C4619" t="s">
        <v>106</v>
      </c>
      <c r="D4619" t="s">
        <v>115</v>
      </c>
      <c r="E4619" t="s">
        <v>153</v>
      </c>
      <c r="F4619" t="s">
        <v>4981</v>
      </c>
      <c r="G4619" t="s">
        <v>128</v>
      </c>
      <c r="H4619" t="s">
        <v>58</v>
      </c>
      <c r="I4619" t="s">
        <v>129</v>
      </c>
      <c r="J4619" t="s">
        <v>130</v>
      </c>
      <c r="K4619" t="s">
        <v>131</v>
      </c>
      <c r="L4619" t="s">
        <v>13281</v>
      </c>
      <c r="M4619" t="s">
        <v>13282</v>
      </c>
      <c r="N4619">
        <v>0.38900000000000001</v>
      </c>
      <c r="O4619">
        <v>28</v>
      </c>
      <c r="P4619">
        <v>607</v>
      </c>
      <c r="Q4619">
        <v>0</v>
      </c>
      <c r="R4619">
        <v>0</v>
      </c>
      <c r="S4619">
        <v>0</v>
      </c>
      <c r="T4619">
        <v>0</v>
      </c>
      <c r="U4619">
        <v>10.89</v>
      </c>
      <c r="V4619">
        <v>236.06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3020037</v>
      </c>
      <c r="B4620">
        <v>1</v>
      </c>
      <c r="C4620" t="s">
        <v>75</v>
      </c>
      <c r="D4620" t="s">
        <v>88</v>
      </c>
      <c r="E4620" t="s">
        <v>153</v>
      </c>
      <c r="F4620" t="s">
        <v>13283</v>
      </c>
      <c r="G4620" t="s">
        <v>196</v>
      </c>
      <c r="H4620" t="s">
        <v>58</v>
      </c>
      <c r="I4620" t="s">
        <v>129</v>
      </c>
      <c r="J4620" t="s">
        <v>130</v>
      </c>
      <c r="K4620" t="s">
        <v>131</v>
      </c>
      <c r="L4620" t="s">
        <v>13284</v>
      </c>
      <c r="M4620" t="s">
        <v>13285</v>
      </c>
      <c r="N4620">
        <v>0.85399999999999998</v>
      </c>
      <c r="O4620">
        <v>0</v>
      </c>
      <c r="P4620">
        <v>20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17.079999999999998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3015021</v>
      </c>
      <c r="B4621">
        <v>1</v>
      </c>
      <c r="C4621" t="s">
        <v>75</v>
      </c>
      <c r="D4621" t="s">
        <v>94</v>
      </c>
      <c r="E4621" t="s">
        <v>140</v>
      </c>
      <c r="F4621" t="s">
        <v>13286</v>
      </c>
      <c r="G4621" t="s">
        <v>142</v>
      </c>
      <c r="H4621" t="s">
        <v>61</v>
      </c>
      <c r="I4621" t="s">
        <v>129</v>
      </c>
      <c r="J4621" t="s">
        <v>130</v>
      </c>
      <c r="K4621" t="s">
        <v>131</v>
      </c>
      <c r="L4621" t="s">
        <v>13287</v>
      </c>
      <c r="M4621" t="s">
        <v>13288</v>
      </c>
      <c r="N4621">
        <v>1.962</v>
      </c>
      <c r="O4621">
        <v>0</v>
      </c>
      <c r="P4621">
        <v>0</v>
      </c>
      <c r="Q4621">
        <v>0</v>
      </c>
      <c r="R4621">
        <v>44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86.35</v>
      </c>
      <c r="Y4621">
        <v>0</v>
      </c>
      <c r="Z4621">
        <v>0</v>
      </c>
    </row>
    <row r="4622" spans="1:26" x14ac:dyDescent="0.3">
      <c r="A4622">
        <v>3015084</v>
      </c>
      <c r="B4622">
        <v>1</v>
      </c>
      <c r="C4622" t="s">
        <v>75</v>
      </c>
      <c r="D4622" t="s">
        <v>89</v>
      </c>
      <c r="E4622" t="s">
        <v>145</v>
      </c>
      <c r="F4622" t="s">
        <v>13289</v>
      </c>
      <c r="G4622" t="s">
        <v>256</v>
      </c>
      <c r="H4622" t="s">
        <v>61</v>
      </c>
      <c r="I4622" t="s">
        <v>129</v>
      </c>
      <c r="J4622" t="s">
        <v>130</v>
      </c>
      <c r="K4622" t="s">
        <v>131</v>
      </c>
      <c r="L4622" t="s">
        <v>13290</v>
      </c>
      <c r="M4622" t="s">
        <v>13291</v>
      </c>
      <c r="N4622">
        <v>1.8009999999999999</v>
      </c>
      <c r="O4622">
        <v>0</v>
      </c>
      <c r="P4622">
        <v>5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9.01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3015661</v>
      </c>
      <c r="B4623">
        <v>1</v>
      </c>
      <c r="C4623" t="s">
        <v>106</v>
      </c>
      <c r="D4623" t="s">
        <v>120</v>
      </c>
      <c r="E4623" t="s">
        <v>126</v>
      </c>
      <c r="F4623" t="s">
        <v>12512</v>
      </c>
      <c r="G4623" t="s">
        <v>181</v>
      </c>
      <c r="H4623" t="s">
        <v>58</v>
      </c>
      <c r="I4623" t="s">
        <v>129</v>
      </c>
      <c r="J4623" t="s">
        <v>130</v>
      </c>
      <c r="K4623" t="s">
        <v>137</v>
      </c>
      <c r="L4623" t="s">
        <v>13292</v>
      </c>
      <c r="M4623" t="s">
        <v>13293</v>
      </c>
      <c r="N4623">
        <v>2.798</v>
      </c>
      <c r="O4623">
        <v>33</v>
      </c>
      <c r="P4623">
        <v>7</v>
      </c>
      <c r="Q4623">
        <v>0</v>
      </c>
      <c r="R4623">
        <v>0</v>
      </c>
      <c r="S4623">
        <v>0</v>
      </c>
      <c r="T4623">
        <v>0</v>
      </c>
      <c r="U4623">
        <v>92.32</v>
      </c>
      <c r="V4623">
        <v>19.579999999999998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3016822</v>
      </c>
      <c r="B4624">
        <v>1</v>
      </c>
      <c r="C4624" t="s">
        <v>75</v>
      </c>
      <c r="D4624" t="s">
        <v>81</v>
      </c>
      <c r="E4624" t="s">
        <v>164</v>
      </c>
      <c r="F4624" t="s">
        <v>13294</v>
      </c>
      <c r="G4624" t="s">
        <v>185</v>
      </c>
      <c r="H4624" t="s">
        <v>61</v>
      </c>
      <c r="I4624" t="s">
        <v>129</v>
      </c>
      <c r="J4624" t="s">
        <v>130</v>
      </c>
      <c r="K4624" t="s">
        <v>131</v>
      </c>
      <c r="L4624" t="s">
        <v>13295</v>
      </c>
      <c r="M4624" t="s">
        <v>13296</v>
      </c>
      <c r="N4624">
        <v>1.6519999999999999</v>
      </c>
      <c r="O4624">
        <v>0</v>
      </c>
      <c r="P4624">
        <v>20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33.04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3017042</v>
      </c>
      <c r="B4625">
        <v>1</v>
      </c>
      <c r="C4625" t="s">
        <v>106</v>
      </c>
      <c r="D4625" t="s">
        <v>114</v>
      </c>
      <c r="E4625" t="s">
        <v>140</v>
      </c>
      <c r="F4625" t="s">
        <v>13297</v>
      </c>
      <c r="G4625" t="s">
        <v>161</v>
      </c>
      <c r="H4625" t="s">
        <v>61</v>
      </c>
      <c r="I4625" t="s">
        <v>129</v>
      </c>
      <c r="J4625" t="s">
        <v>130</v>
      </c>
      <c r="K4625" t="s">
        <v>131</v>
      </c>
      <c r="L4625" t="s">
        <v>13298</v>
      </c>
      <c r="M4625" t="s">
        <v>13299</v>
      </c>
      <c r="N4625">
        <v>1.9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10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19</v>
      </c>
    </row>
    <row r="4626" spans="1:26" x14ac:dyDescent="0.3">
      <c r="A4626">
        <v>3018102</v>
      </c>
      <c r="B4626">
        <v>1</v>
      </c>
      <c r="C4626" t="s">
        <v>75</v>
      </c>
      <c r="D4626" t="s">
        <v>104</v>
      </c>
      <c r="E4626" t="s">
        <v>153</v>
      </c>
      <c r="F4626" t="s">
        <v>13300</v>
      </c>
      <c r="G4626" t="s">
        <v>166</v>
      </c>
      <c r="H4626" t="s">
        <v>58</v>
      </c>
      <c r="I4626" t="s">
        <v>129</v>
      </c>
      <c r="J4626" t="s">
        <v>130</v>
      </c>
      <c r="K4626" t="s">
        <v>131</v>
      </c>
      <c r="L4626" t="s">
        <v>13301</v>
      </c>
      <c r="M4626" t="s">
        <v>13302</v>
      </c>
      <c r="N4626">
        <v>2.8879999999999999</v>
      </c>
      <c r="O4626">
        <v>1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2.89</v>
      </c>
      <c r="V4626">
        <v>0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3012955</v>
      </c>
      <c r="B4627">
        <v>1</v>
      </c>
      <c r="C4627" t="s">
        <v>75</v>
      </c>
      <c r="D4627" t="s">
        <v>81</v>
      </c>
      <c r="E4627" t="s">
        <v>140</v>
      </c>
      <c r="F4627" t="s">
        <v>13303</v>
      </c>
      <c r="G4627" t="s">
        <v>192</v>
      </c>
      <c r="H4627" t="s">
        <v>61</v>
      </c>
      <c r="I4627" t="s">
        <v>129</v>
      </c>
      <c r="J4627" t="s">
        <v>130</v>
      </c>
      <c r="K4627" t="s">
        <v>137</v>
      </c>
      <c r="L4627" t="s">
        <v>13304</v>
      </c>
      <c r="M4627" t="s">
        <v>13305</v>
      </c>
      <c r="N4627">
        <v>7.11</v>
      </c>
      <c r="O4627">
        <v>0</v>
      </c>
      <c r="P4627">
        <v>122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867.45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3000177</v>
      </c>
      <c r="B4628">
        <v>1</v>
      </c>
      <c r="C4628" t="s">
        <v>75</v>
      </c>
      <c r="D4628" t="s">
        <v>89</v>
      </c>
      <c r="E4628" t="s">
        <v>153</v>
      </c>
      <c r="F4628" t="s">
        <v>13306</v>
      </c>
      <c r="G4628" t="s">
        <v>374</v>
      </c>
      <c r="H4628" t="s">
        <v>58</v>
      </c>
      <c r="I4628" t="s">
        <v>1703</v>
      </c>
      <c r="J4628" t="s">
        <v>130</v>
      </c>
      <c r="K4628" t="s">
        <v>137</v>
      </c>
      <c r="L4628" t="s">
        <v>13307</v>
      </c>
      <c r="M4628" t="s">
        <v>13308</v>
      </c>
      <c r="N4628">
        <v>4.4999999999999998E-2</v>
      </c>
      <c r="O4628">
        <v>1</v>
      </c>
      <c r="P4628">
        <v>309</v>
      </c>
      <c r="Q4628">
        <v>0</v>
      </c>
      <c r="R4628">
        <v>0</v>
      </c>
      <c r="S4628">
        <v>0</v>
      </c>
      <c r="T4628">
        <v>0</v>
      </c>
      <c r="U4628">
        <v>0.05</v>
      </c>
      <c r="V4628">
        <v>13.93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3019190</v>
      </c>
      <c r="B4629">
        <v>2</v>
      </c>
      <c r="C4629" t="s">
        <v>75</v>
      </c>
      <c r="D4629" t="s">
        <v>95</v>
      </c>
      <c r="E4629" t="s">
        <v>169</v>
      </c>
      <c r="F4629" t="s">
        <v>5386</v>
      </c>
      <c r="G4629" t="s">
        <v>166</v>
      </c>
      <c r="H4629" t="s">
        <v>61</v>
      </c>
      <c r="I4629" t="s">
        <v>129</v>
      </c>
      <c r="J4629" t="s">
        <v>130</v>
      </c>
      <c r="K4629" t="s">
        <v>131</v>
      </c>
      <c r="L4629" t="s">
        <v>13309</v>
      </c>
      <c r="M4629" t="s">
        <v>13310</v>
      </c>
      <c r="N4629">
        <v>0.66400000000000003</v>
      </c>
      <c r="O4629">
        <v>0</v>
      </c>
      <c r="P4629">
        <v>312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207.16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3018393</v>
      </c>
      <c r="B4630">
        <v>1</v>
      </c>
      <c r="C4630" t="s">
        <v>106</v>
      </c>
      <c r="D4630" t="s">
        <v>111</v>
      </c>
      <c r="E4630" t="s">
        <v>169</v>
      </c>
      <c r="F4630" t="s">
        <v>11625</v>
      </c>
      <c r="G4630" t="s">
        <v>2201</v>
      </c>
      <c r="H4630" t="s">
        <v>61</v>
      </c>
      <c r="I4630" t="s">
        <v>129</v>
      </c>
      <c r="J4630" t="s">
        <v>130</v>
      </c>
      <c r="K4630" t="s">
        <v>131</v>
      </c>
      <c r="L4630" t="s">
        <v>13311</v>
      </c>
      <c r="M4630" t="s">
        <v>13312</v>
      </c>
      <c r="N4630">
        <v>2.3359999999999999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13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30.37</v>
      </c>
    </row>
    <row r="4631" spans="1:26" x14ac:dyDescent="0.3">
      <c r="A4631">
        <v>3011037</v>
      </c>
      <c r="B4631">
        <v>2</v>
      </c>
      <c r="C4631" t="s">
        <v>75</v>
      </c>
      <c r="D4631" t="s">
        <v>103</v>
      </c>
      <c r="E4631" t="s">
        <v>126</v>
      </c>
      <c r="F4631" t="s">
        <v>13313</v>
      </c>
      <c r="G4631" t="s">
        <v>746</v>
      </c>
      <c r="H4631" t="s">
        <v>58</v>
      </c>
      <c r="I4631" t="s">
        <v>129</v>
      </c>
      <c r="J4631" t="s">
        <v>130</v>
      </c>
      <c r="K4631" t="s">
        <v>131</v>
      </c>
      <c r="L4631" t="s">
        <v>13314</v>
      </c>
      <c r="M4631" t="s">
        <v>13315</v>
      </c>
      <c r="N4631">
        <v>1.3009999999999999</v>
      </c>
      <c r="O4631">
        <v>131</v>
      </c>
      <c r="P4631">
        <v>3874</v>
      </c>
      <c r="Q4631">
        <v>0</v>
      </c>
      <c r="R4631">
        <v>0</v>
      </c>
      <c r="S4631">
        <v>0</v>
      </c>
      <c r="T4631">
        <v>0</v>
      </c>
      <c r="U4631">
        <v>170.48</v>
      </c>
      <c r="V4631">
        <v>5041.58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3018408</v>
      </c>
      <c r="B4632">
        <v>1</v>
      </c>
      <c r="C4632" t="s">
        <v>106</v>
      </c>
      <c r="D4632" t="s">
        <v>121</v>
      </c>
      <c r="E4632" t="s">
        <v>153</v>
      </c>
      <c r="F4632" t="s">
        <v>13316</v>
      </c>
      <c r="G4632" t="s">
        <v>128</v>
      </c>
      <c r="H4632" t="s">
        <v>58</v>
      </c>
      <c r="I4632" t="s">
        <v>129</v>
      </c>
      <c r="J4632" t="s">
        <v>130</v>
      </c>
      <c r="K4632" t="s">
        <v>131</v>
      </c>
      <c r="L4632" t="s">
        <v>13317</v>
      </c>
      <c r="M4632" t="s">
        <v>13318</v>
      </c>
      <c r="N4632">
        <v>1.1890000000000001</v>
      </c>
      <c r="O4632">
        <v>3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3.57</v>
      </c>
      <c r="V4632">
        <v>0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3019259</v>
      </c>
      <c r="B4633">
        <v>1</v>
      </c>
      <c r="C4633" t="s">
        <v>106</v>
      </c>
      <c r="D4633" t="s">
        <v>115</v>
      </c>
      <c r="E4633" t="s">
        <v>153</v>
      </c>
      <c r="F4633" t="s">
        <v>2902</v>
      </c>
      <c r="G4633" t="s">
        <v>196</v>
      </c>
      <c r="H4633" t="s">
        <v>58</v>
      </c>
      <c r="I4633" t="s">
        <v>129</v>
      </c>
      <c r="J4633" t="s">
        <v>130</v>
      </c>
      <c r="K4633" t="s">
        <v>131</v>
      </c>
      <c r="L4633" t="s">
        <v>13319</v>
      </c>
      <c r="M4633" t="s">
        <v>13320</v>
      </c>
      <c r="N4633">
        <v>4.2690000000000001</v>
      </c>
      <c r="O4633">
        <v>4</v>
      </c>
      <c r="P4633">
        <v>4</v>
      </c>
      <c r="Q4633">
        <v>0</v>
      </c>
      <c r="R4633">
        <v>0</v>
      </c>
      <c r="S4633">
        <v>0</v>
      </c>
      <c r="T4633">
        <v>0</v>
      </c>
      <c r="U4633">
        <v>17.079999999999998</v>
      </c>
      <c r="V4633">
        <v>17.079999999999998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3016948</v>
      </c>
      <c r="B4634">
        <v>1</v>
      </c>
      <c r="C4634" t="s">
        <v>75</v>
      </c>
      <c r="D4634" t="s">
        <v>74</v>
      </c>
      <c r="E4634" t="s">
        <v>145</v>
      </c>
      <c r="F4634" t="s">
        <v>13321</v>
      </c>
      <c r="G4634" t="s">
        <v>147</v>
      </c>
      <c r="H4634" t="s">
        <v>61</v>
      </c>
      <c r="I4634" t="s">
        <v>129</v>
      </c>
      <c r="J4634" t="s">
        <v>130</v>
      </c>
      <c r="K4634" t="s">
        <v>131</v>
      </c>
      <c r="L4634" t="s">
        <v>13322</v>
      </c>
      <c r="M4634" t="s">
        <v>13323</v>
      </c>
      <c r="N4634">
        <v>1.385</v>
      </c>
      <c r="O4634">
        <v>0</v>
      </c>
      <c r="P4634">
        <v>6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8.31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3017384</v>
      </c>
      <c r="B4635">
        <v>1</v>
      </c>
      <c r="C4635" t="s">
        <v>75</v>
      </c>
      <c r="D4635" t="s">
        <v>97</v>
      </c>
      <c r="E4635" t="s">
        <v>140</v>
      </c>
      <c r="F4635" t="s">
        <v>13324</v>
      </c>
      <c r="G4635" t="s">
        <v>192</v>
      </c>
      <c r="H4635" t="s">
        <v>61</v>
      </c>
      <c r="I4635" t="s">
        <v>129</v>
      </c>
      <c r="J4635" t="s">
        <v>130</v>
      </c>
      <c r="K4635" t="s">
        <v>137</v>
      </c>
      <c r="L4635" t="s">
        <v>13325</v>
      </c>
      <c r="M4635" t="s">
        <v>13326</v>
      </c>
      <c r="N4635">
        <v>7.452</v>
      </c>
      <c r="O4635">
        <v>0</v>
      </c>
      <c r="P4635">
        <v>55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409.84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3018130</v>
      </c>
      <c r="B4636">
        <v>1</v>
      </c>
      <c r="C4636" t="s">
        <v>75</v>
      </c>
      <c r="D4636" t="s">
        <v>104</v>
      </c>
      <c r="E4636" t="s">
        <v>153</v>
      </c>
      <c r="F4636" t="s">
        <v>7875</v>
      </c>
      <c r="G4636" t="s">
        <v>128</v>
      </c>
      <c r="H4636" t="s">
        <v>58</v>
      </c>
      <c r="I4636" t="s">
        <v>129</v>
      </c>
      <c r="J4636" t="s">
        <v>130</v>
      </c>
      <c r="K4636" t="s">
        <v>131</v>
      </c>
      <c r="L4636" t="s">
        <v>13327</v>
      </c>
      <c r="M4636" t="s">
        <v>13328</v>
      </c>
      <c r="N4636">
        <v>2.2490000000000001</v>
      </c>
      <c r="O4636">
        <v>68</v>
      </c>
      <c r="P4636">
        <v>394</v>
      </c>
      <c r="Q4636">
        <v>0</v>
      </c>
      <c r="R4636">
        <v>0</v>
      </c>
      <c r="S4636">
        <v>0</v>
      </c>
      <c r="T4636">
        <v>0</v>
      </c>
      <c r="U4636">
        <v>152.96</v>
      </c>
      <c r="V4636">
        <v>886.28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3015054</v>
      </c>
      <c r="B4637">
        <v>1</v>
      </c>
      <c r="C4637" t="s">
        <v>75</v>
      </c>
      <c r="D4637" t="s">
        <v>100</v>
      </c>
      <c r="E4637" t="s">
        <v>145</v>
      </c>
      <c r="F4637" t="s">
        <v>13329</v>
      </c>
      <c r="G4637" t="s">
        <v>206</v>
      </c>
      <c r="H4637" t="s">
        <v>61</v>
      </c>
      <c r="I4637" t="s">
        <v>129</v>
      </c>
      <c r="J4637" t="s">
        <v>130</v>
      </c>
      <c r="K4637" t="s">
        <v>131</v>
      </c>
      <c r="L4637" t="s">
        <v>13330</v>
      </c>
      <c r="M4637" t="s">
        <v>13331</v>
      </c>
      <c r="N4637">
        <v>0.48699999999999999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0.49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3018086</v>
      </c>
      <c r="B4638">
        <v>1</v>
      </c>
      <c r="C4638" t="s">
        <v>75</v>
      </c>
      <c r="D4638" t="s">
        <v>104</v>
      </c>
      <c r="E4638" t="s">
        <v>153</v>
      </c>
      <c r="F4638" t="s">
        <v>3510</v>
      </c>
      <c r="G4638" t="s">
        <v>161</v>
      </c>
      <c r="H4638" t="s">
        <v>58</v>
      </c>
      <c r="I4638" t="s">
        <v>129</v>
      </c>
      <c r="J4638" t="s">
        <v>130</v>
      </c>
      <c r="K4638" t="s">
        <v>131</v>
      </c>
      <c r="L4638" t="s">
        <v>13332</v>
      </c>
      <c r="M4638" t="s">
        <v>13333</v>
      </c>
      <c r="N4638">
        <v>1.01</v>
      </c>
      <c r="O4638">
        <v>24</v>
      </c>
      <c r="P4638">
        <v>2527</v>
      </c>
      <c r="Q4638">
        <v>0</v>
      </c>
      <c r="R4638">
        <v>0</v>
      </c>
      <c r="S4638">
        <v>0</v>
      </c>
      <c r="T4638">
        <v>0</v>
      </c>
      <c r="U4638">
        <v>24.24</v>
      </c>
      <c r="V4638">
        <v>2552.46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3019149</v>
      </c>
      <c r="B4639">
        <v>1</v>
      </c>
      <c r="C4639" t="s">
        <v>75</v>
      </c>
      <c r="D4639" t="s">
        <v>101</v>
      </c>
      <c r="E4639" t="s">
        <v>221</v>
      </c>
      <c r="F4639" t="s">
        <v>13334</v>
      </c>
      <c r="G4639" t="s">
        <v>128</v>
      </c>
      <c r="H4639" t="s">
        <v>58</v>
      </c>
      <c r="I4639" t="s">
        <v>129</v>
      </c>
      <c r="J4639" t="s">
        <v>130</v>
      </c>
      <c r="K4639" t="s">
        <v>131</v>
      </c>
      <c r="L4639" t="s">
        <v>13335</v>
      </c>
      <c r="M4639" t="s">
        <v>13336</v>
      </c>
      <c r="N4639">
        <v>1.145</v>
      </c>
      <c r="O4639">
        <v>30</v>
      </c>
      <c r="P4639">
        <v>346</v>
      </c>
      <c r="Q4639">
        <v>6</v>
      </c>
      <c r="R4639">
        <v>34</v>
      </c>
      <c r="S4639">
        <v>0</v>
      </c>
      <c r="T4639">
        <v>0</v>
      </c>
      <c r="U4639">
        <v>34.340000000000003</v>
      </c>
      <c r="V4639">
        <v>396.07</v>
      </c>
      <c r="W4639">
        <v>6.87</v>
      </c>
      <c r="X4639">
        <v>38.92</v>
      </c>
      <c r="Y4639">
        <v>0</v>
      </c>
      <c r="Z4639">
        <v>0</v>
      </c>
    </row>
    <row r="4640" spans="1:26" x14ac:dyDescent="0.3">
      <c r="A4640">
        <v>3019977</v>
      </c>
      <c r="B4640">
        <v>1</v>
      </c>
      <c r="C4640" t="s">
        <v>75</v>
      </c>
      <c r="D4640" t="s">
        <v>104</v>
      </c>
      <c r="E4640" t="s">
        <v>164</v>
      </c>
      <c r="F4640" t="s">
        <v>13337</v>
      </c>
      <c r="G4640" t="s">
        <v>934</v>
      </c>
      <c r="H4640" t="s">
        <v>61</v>
      </c>
      <c r="I4640" t="s">
        <v>129</v>
      </c>
      <c r="J4640" t="s">
        <v>130</v>
      </c>
      <c r="K4640" t="s">
        <v>131</v>
      </c>
      <c r="L4640" t="s">
        <v>13338</v>
      </c>
      <c r="M4640" t="s">
        <v>13339</v>
      </c>
      <c r="N4640">
        <v>1.873</v>
      </c>
      <c r="O4640">
        <v>0</v>
      </c>
      <c r="P4640">
        <v>108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202.3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3015055</v>
      </c>
      <c r="B4641">
        <v>1</v>
      </c>
      <c r="C4641" t="s">
        <v>75</v>
      </c>
      <c r="D4641" t="s">
        <v>81</v>
      </c>
      <c r="E4641" t="s">
        <v>140</v>
      </c>
      <c r="F4641" t="s">
        <v>13340</v>
      </c>
      <c r="G4641" t="s">
        <v>142</v>
      </c>
      <c r="H4641" t="s">
        <v>61</v>
      </c>
      <c r="I4641" t="s">
        <v>129</v>
      </c>
      <c r="J4641" t="s">
        <v>130</v>
      </c>
      <c r="K4641" t="s">
        <v>131</v>
      </c>
      <c r="L4641" t="s">
        <v>13341</v>
      </c>
      <c r="M4641" t="s">
        <v>13342</v>
      </c>
      <c r="N4641">
        <v>1.675</v>
      </c>
      <c r="O4641">
        <v>0</v>
      </c>
      <c r="P4641">
        <v>98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164.12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3015082</v>
      </c>
      <c r="B4642">
        <v>1</v>
      </c>
      <c r="C4642" t="s">
        <v>75</v>
      </c>
      <c r="D4642" t="s">
        <v>95</v>
      </c>
      <c r="E4642" t="s">
        <v>145</v>
      </c>
      <c r="F4642" t="s">
        <v>13343</v>
      </c>
      <c r="G4642" t="s">
        <v>206</v>
      </c>
      <c r="H4642" t="s">
        <v>61</v>
      </c>
      <c r="I4642" t="s">
        <v>129</v>
      </c>
      <c r="J4642" t="s">
        <v>130</v>
      </c>
      <c r="K4642" t="s">
        <v>131</v>
      </c>
      <c r="L4642" t="s">
        <v>13344</v>
      </c>
      <c r="M4642" t="s">
        <v>13345</v>
      </c>
      <c r="N4642">
        <v>2.8719999999999999</v>
      </c>
      <c r="O4642">
        <v>0</v>
      </c>
      <c r="P4642">
        <v>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5.74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3014975</v>
      </c>
      <c r="B4643">
        <v>1</v>
      </c>
      <c r="C4643" t="s">
        <v>106</v>
      </c>
      <c r="D4643" t="s">
        <v>122</v>
      </c>
      <c r="E4643" t="s">
        <v>145</v>
      </c>
      <c r="F4643" t="s">
        <v>11952</v>
      </c>
      <c r="G4643" t="s">
        <v>206</v>
      </c>
      <c r="H4643" t="s">
        <v>61</v>
      </c>
      <c r="I4643" t="s">
        <v>129</v>
      </c>
      <c r="J4643" t="s">
        <v>130</v>
      </c>
      <c r="K4643" t="s">
        <v>131</v>
      </c>
      <c r="L4643" t="s">
        <v>13346</v>
      </c>
      <c r="M4643" t="s">
        <v>13347</v>
      </c>
      <c r="N4643">
        <v>0.76600000000000001</v>
      </c>
      <c r="O4643">
        <v>0</v>
      </c>
      <c r="P4643">
        <v>13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9.9600000000000009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3020023</v>
      </c>
      <c r="B4644">
        <v>1</v>
      </c>
      <c r="C4644" t="s">
        <v>75</v>
      </c>
      <c r="D4644" t="s">
        <v>78</v>
      </c>
      <c r="E4644" t="s">
        <v>169</v>
      </c>
      <c r="F4644" t="s">
        <v>13348</v>
      </c>
      <c r="G4644" t="s">
        <v>161</v>
      </c>
      <c r="H4644" t="s">
        <v>61</v>
      </c>
      <c r="I4644" t="s">
        <v>129</v>
      </c>
      <c r="J4644" t="s">
        <v>130</v>
      </c>
      <c r="K4644" t="s">
        <v>131</v>
      </c>
      <c r="L4644" t="s">
        <v>13349</v>
      </c>
      <c r="M4644" t="s">
        <v>13350</v>
      </c>
      <c r="N4644">
        <v>0.71799999999999997</v>
      </c>
      <c r="O4644">
        <v>0</v>
      </c>
      <c r="P4644">
        <v>424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304.57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3015061</v>
      </c>
      <c r="B4645">
        <v>1</v>
      </c>
      <c r="C4645" t="s">
        <v>75</v>
      </c>
      <c r="D4645" t="s">
        <v>83</v>
      </c>
      <c r="E4645" t="s">
        <v>145</v>
      </c>
      <c r="F4645" t="s">
        <v>2081</v>
      </c>
      <c r="G4645" t="s">
        <v>206</v>
      </c>
      <c r="H4645" t="s">
        <v>61</v>
      </c>
      <c r="I4645" t="s">
        <v>129</v>
      </c>
      <c r="J4645" t="s">
        <v>130</v>
      </c>
      <c r="K4645" t="s">
        <v>131</v>
      </c>
      <c r="L4645" t="s">
        <v>13351</v>
      </c>
      <c r="M4645" t="s">
        <v>13352</v>
      </c>
      <c r="N4645">
        <v>7.2910000000000004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2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14.58</v>
      </c>
    </row>
    <row r="4646" spans="1:26" x14ac:dyDescent="0.3">
      <c r="A4646">
        <v>3015043</v>
      </c>
      <c r="B4646">
        <v>1</v>
      </c>
      <c r="C4646" t="s">
        <v>106</v>
      </c>
      <c r="D4646" t="s">
        <v>122</v>
      </c>
      <c r="E4646" t="s">
        <v>221</v>
      </c>
      <c r="F4646" t="s">
        <v>1599</v>
      </c>
      <c r="G4646" t="s">
        <v>128</v>
      </c>
      <c r="H4646" t="s">
        <v>58</v>
      </c>
      <c r="I4646" t="s">
        <v>129</v>
      </c>
      <c r="J4646" t="s">
        <v>130</v>
      </c>
      <c r="K4646" t="s">
        <v>131</v>
      </c>
      <c r="L4646" t="s">
        <v>13353</v>
      </c>
      <c r="M4646" t="s">
        <v>13354</v>
      </c>
      <c r="N4646">
        <v>1.1220000000000001</v>
      </c>
      <c r="O4646">
        <v>345</v>
      </c>
      <c r="P4646">
        <v>309</v>
      </c>
      <c r="Q4646">
        <v>0</v>
      </c>
      <c r="R4646">
        <v>0</v>
      </c>
      <c r="S4646">
        <v>0</v>
      </c>
      <c r="T4646">
        <v>0</v>
      </c>
      <c r="U4646">
        <v>387.07</v>
      </c>
      <c r="V4646">
        <v>346.68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3003708</v>
      </c>
      <c r="B4647">
        <v>1</v>
      </c>
      <c r="C4647" t="s">
        <v>75</v>
      </c>
      <c r="D4647" t="s">
        <v>95</v>
      </c>
      <c r="E4647" t="s">
        <v>169</v>
      </c>
      <c r="F4647" t="s">
        <v>13355</v>
      </c>
      <c r="G4647" t="s">
        <v>962</v>
      </c>
      <c r="H4647" t="s">
        <v>61</v>
      </c>
      <c r="I4647" t="s">
        <v>129</v>
      </c>
      <c r="J4647" t="s">
        <v>130</v>
      </c>
      <c r="K4647" t="s">
        <v>131</v>
      </c>
      <c r="L4647" t="s">
        <v>13356</v>
      </c>
      <c r="M4647" t="s">
        <v>13357</v>
      </c>
      <c r="N4647">
        <v>0.66300000000000003</v>
      </c>
      <c r="O4647">
        <v>0</v>
      </c>
      <c r="P4647">
        <v>267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176.99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3018036</v>
      </c>
      <c r="B4648">
        <v>1</v>
      </c>
      <c r="C4648" t="s">
        <v>75</v>
      </c>
      <c r="D4648" t="s">
        <v>85</v>
      </c>
      <c r="E4648" t="s">
        <v>126</v>
      </c>
      <c r="F4648" t="s">
        <v>3276</v>
      </c>
      <c r="G4648" t="s">
        <v>128</v>
      </c>
      <c r="H4648" t="s">
        <v>58</v>
      </c>
      <c r="I4648" t="s">
        <v>129</v>
      </c>
      <c r="J4648" t="s">
        <v>130</v>
      </c>
      <c r="K4648" t="s">
        <v>131</v>
      </c>
      <c r="L4648" t="s">
        <v>13358</v>
      </c>
      <c r="M4648" t="s">
        <v>13359</v>
      </c>
      <c r="N4648">
        <v>0.56000000000000005</v>
      </c>
      <c r="O4648">
        <v>0</v>
      </c>
      <c r="P4648">
        <v>0</v>
      </c>
      <c r="Q4648">
        <v>5</v>
      </c>
      <c r="R4648">
        <v>143</v>
      </c>
      <c r="S4648">
        <v>8</v>
      </c>
      <c r="T4648">
        <v>37</v>
      </c>
      <c r="U4648">
        <v>0</v>
      </c>
      <c r="V4648">
        <v>0</v>
      </c>
      <c r="W4648">
        <v>2.8</v>
      </c>
      <c r="X4648">
        <v>80.040000000000006</v>
      </c>
      <c r="Y4648">
        <v>4.4800000000000004</v>
      </c>
      <c r="Z4648">
        <v>20.71</v>
      </c>
    </row>
    <row r="4649" spans="1:26" x14ac:dyDescent="0.3">
      <c r="A4649">
        <v>3015046</v>
      </c>
      <c r="B4649">
        <v>1</v>
      </c>
      <c r="C4649" t="s">
        <v>75</v>
      </c>
      <c r="D4649" t="s">
        <v>97</v>
      </c>
      <c r="E4649" t="s">
        <v>140</v>
      </c>
      <c r="F4649" t="s">
        <v>13360</v>
      </c>
      <c r="G4649" t="s">
        <v>192</v>
      </c>
      <c r="H4649" t="s">
        <v>61</v>
      </c>
      <c r="I4649" t="s">
        <v>129</v>
      </c>
      <c r="J4649" t="s">
        <v>130</v>
      </c>
      <c r="K4649" t="s">
        <v>137</v>
      </c>
      <c r="L4649" t="s">
        <v>13361</v>
      </c>
      <c r="M4649" t="s">
        <v>13362</v>
      </c>
      <c r="N4649">
        <v>3.9620000000000002</v>
      </c>
      <c r="O4649">
        <v>0</v>
      </c>
      <c r="P4649">
        <v>183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725.09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3020052</v>
      </c>
      <c r="B4650">
        <v>1</v>
      </c>
      <c r="C4650" t="s">
        <v>75</v>
      </c>
      <c r="D4650" t="s">
        <v>97</v>
      </c>
      <c r="E4650" t="s">
        <v>140</v>
      </c>
      <c r="F4650" t="s">
        <v>9803</v>
      </c>
      <c r="G4650" t="s">
        <v>161</v>
      </c>
      <c r="H4650" t="s">
        <v>61</v>
      </c>
      <c r="I4650" t="s">
        <v>129</v>
      </c>
      <c r="J4650" t="s">
        <v>130</v>
      </c>
      <c r="K4650" t="s">
        <v>131</v>
      </c>
      <c r="L4650" t="s">
        <v>13363</v>
      </c>
      <c r="M4650" t="s">
        <v>13364</v>
      </c>
      <c r="N4650">
        <v>2.7490000000000001</v>
      </c>
      <c r="O4650">
        <v>0</v>
      </c>
      <c r="P4650">
        <v>77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211.64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3015105</v>
      </c>
      <c r="B4651">
        <v>1</v>
      </c>
      <c r="C4651" t="s">
        <v>75</v>
      </c>
      <c r="D4651" t="s">
        <v>91</v>
      </c>
      <c r="E4651" t="s">
        <v>145</v>
      </c>
      <c r="F4651" t="s">
        <v>13365</v>
      </c>
      <c r="G4651" t="s">
        <v>147</v>
      </c>
      <c r="H4651" t="s">
        <v>61</v>
      </c>
      <c r="I4651" t="s">
        <v>129</v>
      </c>
      <c r="J4651" t="s">
        <v>130</v>
      </c>
      <c r="K4651" t="s">
        <v>131</v>
      </c>
      <c r="L4651" t="s">
        <v>13366</v>
      </c>
      <c r="M4651" t="s">
        <v>13367</v>
      </c>
      <c r="N4651">
        <v>2.524</v>
      </c>
      <c r="O4651">
        <v>0</v>
      </c>
      <c r="P4651">
        <v>6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15.14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3019998</v>
      </c>
      <c r="B4652">
        <v>1</v>
      </c>
      <c r="C4652" t="s">
        <v>75</v>
      </c>
      <c r="D4652" t="s">
        <v>100</v>
      </c>
      <c r="E4652" t="s">
        <v>153</v>
      </c>
      <c r="F4652" t="s">
        <v>13368</v>
      </c>
      <c r="G4652" t="s">
        <v>196</v>
      </c>
      <c r="H4652" t="s">
        <v>58</v>
      </c>
      <c r="I4652" t="s">
        <v>129</v>
      </c>
      <c r="J4652" t="s">
        <v>130</v>
      </c>
      <c r="K4652" t="s">
        <v>131</v>
      </c>
      <c r="L4652" t="s">
        <v>13369</v>
      </c>
      <c r="M4652" t="s">
        <v>13370</v>
      </c>
      <c r="N4652">
        <v>1.0309999999999999</v>
      </c>
      <c r="O4652">
        <v>0</v>
      </c>
      <c r="P4652">
        <v>72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74.2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3018394</v>
      </c>
      <c r="B4653">
        <v>1</v>
      </c>
      <c r="C4653" t="s">
        <v>75</v>
      </c>
      <c r="D4653" t="s">
        <v>95</v>
      </c>
      <c r="E4653" t="s">
        <v>145</v>
      </c>
      <c r="F4653" t="s">
        <v>12824</v>
      </c>
      <c r="G4653" t="s">
        <v>256</v>
      </c>
      <c r="H4653" t="s">
        <v>61</v>
      </c>
      <c r="I4653" t="s">
        <v>129</v>
      </c>
      <c r="J4653" t="s">
        <v>130</v>
      </c>
      <c r="K4653" t="s">
        <v>131</v>
      </c>
      <c r="L4653" t="s">
        <v>13371</v>
      </c>
      <c r="M4653" t="s">
        <v>13372</v>
      </c>
      <c r="N4653">
        <v>1.548</v>
      </c>
      <c r="O4653">
        <v>0</v>
      </c>
      <c r="P4653">
        <v>12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18.579999999999998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3019138</v>
      </c>
      <c r="B4654">
        <v>1</v>
      </c>
      <c r="C4654" t="s">
        <v>75</v>
      </c>
      <c r="D4654" t="s">
        <v>74</v>
      </c>
      <c r="E4654" t="s">
        <v>126</v>
      </c>
      <c r="F4654" t="s">
        <v>4378</v>
      </c>
      <c r="G4654" t="s">
        <v>161</v>
      </c>
      <c r="H4654" t="s">
        <v>58</v>
      </c>
      <c r="I4654" t="s">
        <v>129</v>
      </c>
      <c r="J4654" t="s">
        <v>130</v>
      </c>
      <c r="K4654" t="s">
        <v>131</v>
      </c>
      <c r="L4654" t="s">
        <v>13373</v>
      </c>
      <c r="M4654" t="s">
        <v>13374</v>
      </c>
      <c r="N4654">
        <v>0.61899999999999999</v>
      </c>
      <c r="O4654">
        <v>3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1.86</v>
      </c>
      <c r="V4654">
        <v>0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3015103</v>
      </c>
      <c r="B4655">
        <v>1</v>
      </c>
      <c r="C4655" t="s">
        <v>106</v>
      </c>
      <c r="D4655" t="s">
        <v>122</v>
      </c>
      <c r="E4655" t="s">
        <v>145</v>
      </c>
      <c r="F4655" t="s">
        <v>13375</v>
      </c>
      <c r="G4655" t="s">
        <v>256</v>
      </c>
      <c r="H4655" t="s">
        <v>61</v>
      </c>
      <c r="I4655" t="s">
        <v>129</v>
      </c>
      <c r="J4655" t="s">
        <v>130</v>
      </c>
      <c r="K4655" t="s">
        <v>131</v>
      </c>
      <c r="L4655" t="s">
        <v>13376</v>
      </c>
      <c r="M4655" t="s">
        <v>13377</v>
      </c>
      <c r="N4655">
        <v>2.2410000000000001</v>
      </c>
      <c r="O4655">
        <v>0</v>
      </c>
      <c r="P4655">
        <v>16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35.85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3019253</v>
      </c>
      <c r="B4656">
        <v>1</v>
      </c>
      <c r="C4656" t="s">
        <v>75</v>
      </c>
      <c r="D4656" t="s">
        <v>81</v>
      </c>
      <c r="E4656" t="s">
        <v>140</v>
      </c>
      <c r="F4656" t="s">
        <v>13378</v>
      </c>
      <c r="G4656" t="s">
        <v>142</v>
      </c>
      <c r="H4656" t="s">
        <v>61</v>
      </c>
      <c r="I4656" t="s">
        <v>129</v>
      </c>
      <c r="J4656" t="s">
        <v>130</v>
      </c>
      <c r="K4656" t="s">
        <v>131</v>
      </c>
      <c r="L4656" t="s">
        <v>13379</v>
      </c>
      <c r="M4656" t="s">
        <v>13380</v>
      </c>
      <c r="N4656">
        <v>1.9590000000000001</v>
      </c>
      <c r="O4656">
        <v>0</v>
      </c>
      <c r="P4656">
        <v>101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197.89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3008779</v>
      </c>
      <c r="B4657">
        <v>1</v>
      </c>
      <c r="C4657" t="s">
        <v>75</v>
      </c>
      <c r="D4657" t="s">
        <v>103</v>
      </c>
      <c r="E4657" t="s">
        <v>153</v>
      </c>
      <c r="F4657" t="s">
        <v>13381</v>
      </c>
      <c r="G4657" t="s">
        <v>128</v>
      </c>
      <c r="H4657" t="s">
        <v>58</v>
      </c>
      <c r="I4657" t="s">
        <v>129</v>
      </c>
      <c r="J4657" t="s">
        <v>130</v>
      </c>
      <c r="K4657" t="s">
        <v>131</v>
      </c>
      <c r="L4657" t="s">
        <v>13382</v>
      </c>
      <c r="M4657" t="s">
        <v>13383</v>
      </c>
      <c r="N4657">
        <v>0.44500000000000001</v>
      </c>
      <c r="O4657">
        <v>1</v>
      </c>
      <c r="P4657">
        <v>952</v>
      </c>
      <c r="Q4657">
        <v>0</v>
      </c>
      <c r="R4657">
        <v>0</v>
      </c>
      <c r="S4657">
        <v>0</v>
      </c>
      <c r="T4657">
        <v>0</v>
      </c>
      <c r="U4657">
        <v>0.45</v>
      </c>
      <c r="V4657">
        <v>423.9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3019261</v>
      </c>
      <c r="B4658">
        <v>1</v>
      </c>
      <c r="C4658" t="s">
        <v>75</v>
      </c>
      <c r="D4658" t="s">
        <v>104</v>
      </c>
      <c r="E4658" t="s">
        <v>145</v>
      </c>
      <c r="F4658" t="s">
        <v>13384</v>
      </c>
      <c r="G4658" t="s">
        <v>206</v>
      </c>
      <c r="H4658" t="s">
        <v>61</v>
      </c>
      <c r="I4658" t="s">
        <v>129</v>
      </c>
      <c r="J4658" t="s">
        <v>130</v>
      </c>
      <c r="K4658" t="s">
        <v>131</v>
      </c>
      <c r="L4658" t="s">
        <v>13385</v>
      </c>
      <c r="M4658" t="s">
        <v>13386</v>
      </c>
      <c r="N4658">
        <v>4.5019999999999998</v>
      </c>
      <c r="O4658">
        <v>0</v>
      </c>
      <c r="P4658">
        <v>2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9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3016834</v>
      </c>
      <c r="B4659">
        <v>1</v>
      </c>
      <c r="C4659" t="s">
        <v>75</v>
      </c>
      <c r="D4659" t="s">
        <v>94</v>
      </c>
      <c r="E4659" t="s">
        <v>140</v>
      </c>
      <c r="F4659" t="s">
        <v>13387</v>
      </c>
      <c r="G4659" t="s">
        <v>142</v>
      </c>
      <c r="H4659" t="s">
        <v>61</v>
      </c>
      <c r="I4659" t="s">
        <v>129</v>
      </c>
      <c r="J4659" t="s">
        <v>130</v>
      </c>
      <c r="K4659" t="s">
        <v>131</v>
      </c>
      <c r="L4659" t="s">
        <v>13388</v>
      </c>
      <c r="M4659" t="s">
        <v>13389</v>
      </c>
      <c r="N4659">
        <v>1.0900000000000001</v>
      </c>
      <c r="O4659">
        <v>0</v>
      </c>
      <c r="P4659">
        <v>0</v>
      </c>
      <c r="Q4659">
        <v>0</v>
      </c>
      <c r="R4659">
        <v>7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7.63</v>
      </c>
      <c r="Y4659">
        <v>0</v>
      </c>
      <c r="Z4659">
        <v>0</v>
      </c>
    </row>
    <row r="4660" spans="1:26" x14ac:dyDescent="0.3">
      <c r="A4660">
        <v>3015078</v>
      </c>
      <c r="B4660">
        <v>1</v>
      </c>
      <c r="C4660" t="s">
        <v>75</v>
      </c>
      <c r="D4660" t="s">
        <v>79</v>
      </c>
      <c r="E4660" t="s">
        <v>169</v>
      </c>
      <c r="F4660" t="s">
        <v>12507</v>
      </c>
      <c r="G4660" t="s">
        <v>161</v>
      </c>
      <c r="H4660" t="s">
        <v>61</v>
      </c>
      <c r="I4660" t="s">
        <v>129</v>
      </c>
      <c r="J4660" t="s">
        <v>130</v>
      </c>
      <c r="K4660" t="s">
        <v>131</v>
      </c>
      <c r="L4660" t="s">
        <v>13390</v>
      </c>
      <c r="M4660" t="s">
        <v>13391</v>
      </c>
      <c r="N4660">
        <v>0.214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212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45.29</v>
      </c>
    </row>
    <row r="4661" spans="1:26" x14ac:dyDescent="0.3">
      <c r="A4661">
        <v>3018406</v>
      </c>
      <c r="B4661">
        <v>1</v>
      </c>
      <c r="C4661" t="s">
        <v>106</v>
      </c>
      <c r="D4661" t="s">
        <v>115</v>
      </c>
      <c r="E4661" t="s">
        <v>140</v>
      </c>
      <c r="F4661" t="s">
        <v>13392</v>
      </c>
      <c r="G4661" t="s">
        <v>142</v>
      </c>
      <c r="H4661" t="s">
        <v>61</v>
      </c>
      <c r="I4661" t="s">
        <v>129</v>
      </c>
      <c r="J4661" t="s">
        <v>130</v>
      </c>
      <c r="K4661" t="s">
        <v>131</v>
      </c>
      <c r="L4661" t="s">
        <v>13393</v>
      </c>
      <c r="M4661" t="s">
        <v>13394</v>
      </c>
      <c r="N4661">
        <v>3.726</v>
      </c>
      <c r="O4661">
        <v>0</v>
      </c>
      <c r="P4661">
        <v>24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89.42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3018756</v>
      </c>
      <c r="B4662">
        <v>1</v>
      </c>
      <c r="C4662" t="s">
        <v>75</v>
      </c>
      <c r="D4662" t="s">
        <v>95</v>
      </c>
      <c r="E4662" t="s">
        <v>169</v>
      </c>
      <c r="F4662" t="s">
        <v>13395</v>
      </c>
      <c r="G4662" t="s">
        <v>452</v>
      </c>
      <c r="H4662" t="s">
        <v>61</v>
      </c>
      <c r="I4662" t="s">
        <v>129</v>
      </c>
      <c r="J4662" t="s">
        <v>130</v>
      </c>
      <c r="K4662" t="s">
        <v>131</v>
      </c>
      <c r="L4662" t="s">
        <v>13396</v>
      </c>
      <c r="M4662" t="s">
        <v>13397</v>
      </c>
      <c r="N4662">
        <v>1.3129999999999999</v>
      </c>
      <c r="O4662">
        <v>0</v>
      </c>
      <c r="P4662">
        <v>287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376.69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3018737</v>
      </c>
      <c r="B4663">
        <v>1</v>
      </c>
      <c r="C4663" t="s">
        <v>106</v>
      </c>
      <c r="D4663" t="s">
        <v>115</v>
      </c>
      <c r="E4663" t="s">
        <v>140</v>
      </c>
      <c r="F4663" t="s">
        <v>13398</v>
      </c>
      <c r="G4663" t="s">
        <v>142</v>
      </c>
      <c r="H4663" t="s">
        <v>61</v>
      </c>
      <c r="I4663" t="s">
        <v>129</v>
      </c>
      <c r="J4663" t="s">
        <v>130</v>
      </c>
      <c r="K4663" t="s">
        <v>131</v>
      </c>
      <c r="L4663" t="s">
        <v>13399</v>
      </c>
      <c r="M4663" t="s">
        <v>13400</v>
      </c>
      <c r="N4663">
        <v>0.96</v>
      </c>
      <c r="O4663">
        <v>0</v>
      </c>
      <c r="P4663">
        <v>43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41.26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3017077</v>
      </c>
      <c r="B4664">
        <v>1</v>
      </c>
      <c r="C4664" t="s">
        <v>106</v>
      </c>
      <c r="D4664" t="s">
        <v>114</v>
      </c>
      <c r="E4664" t="s">
        <v>153</v>
      </c>
      <c r="F4664" t="s">
        <v>13401</v>
      </c>
      <c r="G4664" t="s">
        <v>196</v>
      </c>
      <c r="H4664" t="s">
        <v>58</v>
      </c>
      <c r="I4664" t="s">
        <v>129</v>
      </c>
      <c r="J4664" t="s">
        <v>130</v>
      </c>
      <c r="K4664" t="s">
        <v>131</v>
      </c>
      <c r="L4664" t="s">
        <v>13402</v>
      </c>
      <c r="M4664" t="s">
        <v>13403</v>
      </c>
      <c r="N4664">
        <v>0.8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40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31.99</v>
      </c>
    </row>
    <row r="4665" spans="1:26" x14ac:dyDescent="0.3">
      <c r="A4665">
        <v>3013250</v>
      </c>
      <c r="B4665">
        <v>1</v>
      </c>
      <c r="C4665" t="s">
        <v>75</v>
      </c>
      <c r="D4665" t="s">
        <v>77</v>
      </c>
      <c r="E4665" t="s">
        <v>221</v>
      </c>
      <c r="F4665" t="s">
        <v>13404</v>
      </c>
      <c r="G4665" t="s">
        <v>136</v>
      </c>
      <c r="H4665" t="s">
        <v>58</v>
      </c>
      <c r="I4665" t="s">
        <v>129</v>
      </c>
      <c r="J4665" t="s">
        <v>130</v>
      </c>
      <c r="K4665" t="s">
        <v>137</v>
      </c>
      <c r="L4665" t="s">
        <v>13405</v>
      </c>
      <c r="M4665" t="s">
        <v>13406</v>
      </c>
      <c r="N4665">
        <v>5.2080000000000002</v>
      </c>
      <c r="O4665">
        <v>0</v>
      </c>
      <c r="P4665">
        <v>14</v>
      </c>
      <c r="Q4665">
        <v>7</v>
      </c>
      <c r="R4665">
        <v>933</v>
      </c>
      <c r="S4665">
        <v>0</v>
      </c>
      <c r="T4665">
        <v>0</v>
      </c>
      <c r="U4665">
        <v>0</v>
      </c>
      <c r="V4665">
        <v>72.91</v>
      </c>
      <c r="W4665">
        <v>36.46</v>
      </c>
      <c r="X4665">
        <v>4859.12</v>
      </c>
      <c r="Y4665">
        <v>0</v>
      </c>
      <c r="Z4665">
        <v>0</v>
      </c>
    </row>
    <row r="4666" spans="1:26" x14ac:dyDescent="0.3">
      <c r="A4666">
        <v>3018350</v>
      </c>
      <c r="B4666">
        <v>1</v>
      </c>
      <c r="C4666" t="s">
        <v>75</v>
      </c>
      <c r="D4666" t="s">
        <v>101</v>
      </c>
      <c r="E4666" t="s">
        <v>153</v>
      </c>
      <c r="F4666" t="s">
        <v>13407</v>
      </c>
      <c r="G4666" t="s">
        <v>128</v>
      </c>
      <c r="H4666" t="s">
        <v>58</v>
      </c>
      <c r="I4666" t="s">
        <v>129</v>
      </c>
      <c r="J4666" t="s">
        <v>130</v>
      </c>
      <c r="K4666" t="s">
        <v>131</v>
      </c>
      <c r="L4666" t="s">
        <v>13408</v>
      </c>
      <c r="M4666" t="s">
        <v>13409</v>
      </c>
      <c r="N4666">
        <v>1.0029999999999999</v>
      </c>
      <c r="O4666">
        <v>0</v>
      </c>
      <c r="P4666">
        <v>0</v>
      </c>
      <c r="Q4666">
        <v>1</v>
      </c>
      <c r="R4666">
        <v>6043</v>
      </c>
      <c r="S4666">
        <v>0</v>
      </c>
      <c r="T4666">
        <v>0</v>
      </c>
      <c r="U4666">
        <v>0</v>
      </c>
      <c r="V4666">
        <v>0</v>
      </c>
      <c r="W4666">
        <v>1</v>
      </c>
      <c r="X4666">
        <v>6061.46</v>
      </c>
      <c r="Y4666">
        <v>0</v>
      </c>
      <c r="Z4666">
        <v>0</v>
      </c>
    </row>
    <row r="4667" spans="1:26" x14ac:dyDescent="0.3">
      <c r="A4667">
        <v>3015052</v>
      </c>
      <c r="B4667">
        <v>1</v>
      </c>
      <c r="C4667" t="s">
        <v>75</v>
      </c>
      <c r="D4667" t="s">
        <v>97</v>
      </c>
      <c r="E4667" t="s">
        <v>140</v>
      </c>
      <c r="F4667" t="s">
        <v>13410</v>
      </c>
      <c r="G4667" t="s">
        <v>206</v>
      </c>
      <c r="H4667" t="s">
        <v>61</v>
      </c>
      <c r="I4667" t="s">
        <v>129</v>
      </c>
      <c r="J4667" t="s">
        <v>130</v>
      </c>
      <c r="K4667" t="s">
        <v>131</v>
      </c>
      <c r="L4667" t="s">
        <v>13411</v>
      </c>
      <c r="M4667" t="s">
        <v>13412</v>
      </c>
      <c r="N4667">
        <v>0.60199999999999998</v>
      </c>
      <c r="O4667">
        <v>0</v>
      </c>
      <c r="P4667">
        <v>20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12.03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3017076</v>
      </c>
      <c r="B4668">
        <v>1</v>
      </c>
      <c r="C4668" t="s">
        <v>75</v>
      </c>
      <c r="D4668" t="s">
        <v>79</v>
      </c>
      <c r="E4668" t="s">
        <v>221</v>
      </c>
      <c r="F4668" t="s">
        <v>4432</v>
      </c>
      <c r="G4668" t="s">
        <v>128</v>
      </c>
      <c r="H4668" t="s">
        <v>58</v>
      </c>
      <c r="I4668" t="s">
        <v>129</v>
      </c>
      <c r="J4668" t="s">
        <v>130</v>
      </c>
      <c r="K4668" t="s">
        <v>131</v>
      </c>
      <c r="L4668" t="s">
        <v>13413</v>
      </c>
      <c r="M4668" t="s">
        <v>13414</v>
      </c>
      <c r="N4668">
        <v>0.92100000000000004</v>
      </c>
      <c r="O4668">
        <v>0</v>
      </c>
      <c r="P4668">
        <v>0</v>
      </c>
      <c r="Q4668">
        <v>5</v>
      </c>
      <c r="R4668">
        <v>177</v>
      </c>
      <c r="S4668">
        <v>59</v>
      </c>
      <c r="T4668">
        <v>107</v>
      </c>
      <c r="U4668">
        <v>0</v>
      </c>
      <c r="V4668">
        <v>0</v>
      </c>
      <c r="W4668">
        <v>4.5999999999999996</v>
      </c>
      <c r="X4668">
        <v>162.94</v>
      </c>
      <c r="Y4668">
        <v>54.31</v>
      </c>
      <c r="Z4668">
        <v>98.5</v>
      </c>
    </row>
    <row r="4669" spans="1:26" x14ac:dyDescent="0.3">
      <c r="A4669">
        <v>3011518</v>
      </c>
      <c r="B4669">
        <v>1</v>
      </c>
      <c r="C4669" t="s">
        <v>106</v>
      </c>
      <c r="D4669" t="s">
        <v>111</v>
      </c>
      <c r="E4669" t="s">
        <v>126</v>
      </c>
      <c r="F4669" t="s">
        <v>13415</v>
      </c>
      <c r="G4669" t="s">
        <v>136</v>
      </c>
      <c r="H4669" t="s">
        <v>58</v>
      </c>
      <c r="I4669" t="s">
        <v>129</v>
      </c>
      <c r="J4669" t="s">
        <v>130</v>
      </c>
      <c r="K4669" t="s">
        <v>137</v>
      </c>
      <c r="L4669" t="s">
        <v>13416</v>
      </c>
      <c r="M4669" t="s">
        <v>13417</v>
      </c>
      <c r="N4669">
        <v>4.4160000000000004</v>
      </c>
      <c r="O4669">
        <v>0</v>
      </c>
      <c r="P4669">
        <v>0</v>
      </c>
      <c r="Q4669">
        <v>5</v>
      </c>
      <c r="R4669">
        <v>896</v>
      </c>
      <c r="S4669">
        <v>5</v>
      </c>
      <c r="T4669">
        <v>1095</v>
      </c>
      <c r="U4669">
        <v>0</v>
      </c>
      <c r="V4669">
        <v>0</v>
      </c>
      <c r="W4669">
        <v>22.08</v>
      </c>
      <c r="X4669">
        <v>3956.34</v>
      </c>
      <c r="Y4669">
        <v>22.08</v>
      </c>
      <c r="Z4669">
        <v>4835.03</v>
      </c>
    </row>
    <row r="4670" spans="1:26" x14ac:dyDescent="0.3">
      <c r="A4670">
        <v>3018395</v>
      </c>
      <c r="B4670">
        <v>1</v>
      </c>
      <c r="C4670" t="s">
        <v>106</v>
      </c>
      <c r="D4670" t="s">
        <v>122</v>
      </c>
      <c r="E4670" t="s">
        <v>126</v>
      </c>
      <c r="F4670" t="s">
        <v>13418</v>
      </c>
      <c r="G4670" t="s">
        <v>128</v>
      </c>
      <c r="H4670" t="s">
        <v>58</v>
      </c>
      <c r="I4670" t="s">
        <v>129</v>
      </c>
      <c r="J4670" t="s">
        <v>130</v>
      </c>
      <c r="K4670" t="s">
        <v>131</v>
      </c>
      <c r="L4670" t="s">
        <v>13419</v>
      </c>
      <c r="M4670" t="s">
        <v>13420</v>
      </c>
      <c r="N4670">
        <v>1.9239999999999999</v>
      </c>
      <c r="O4670">
        <v>39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75.02</v>
      </c>
      <c r="V4670">
        <v>0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3016868</v>
      </c>
      <c r="B4671">
        <v>1</v>
      </c>
      <c r="C4671" t="s">
        <v>75</v>
      </c>
      <c r="D4671" t="s">
        <v>79</v>
      </c>
      <c r="E4671" t="s">
        <v>140</v>
      </c>
      <c r="F4671" t="s">
        <v>13421</v>
      </c>
      <c r="G4671" t="s">
        <v>161</v>
      </c>
      <c r="H4671" t="s">
        <v>61</v>
      </c>
      <c r="I4671" t="s">
        <v>129</v>
      </c>
      <c r="J4671" t="s">
        <v>130</v>
      </c>
      <c r="K4671" t="s">
        <v>131</v>
      </c>
      <c r="L4671" t="s">
        <v>13422</v>
      </c>
      <c r="M4671" t="s">
        <v>13423</v>
      </c>
      <c r="N4671">
        <v>0.88800000000000001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30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26.65</v>
      </c>
    </row>
    <row r="4672" spans="1:26" x14ac:dyDescent="0.3">
      <c r="A4672">
        <v>3015065</v>
      </c>
      <c r="B4672">
        <v>1</v>
      </c>
      <c r="C4672" t="s">
        <v>75</v>
      </c>
      <c r="D4672" t="s">
        <v>84</v>
      </c>
      <c r="E4672" t="s">
        <v>145</v>
      </c>
      <c r="F4672" t="s">
        <v>13424</v>
      </c>
      <c r="G4672" t="s">
        <v>206</v>
      </c>
      <c r="H4672" t="s">
        <v>61</v>
      </c>
      <c r="I4672" t="s">
        <v>129</v>
      </c>
      <c r="J4672" t="s">
        <v>130</v>
      </c>
      <c r="K4672" t="s">
        <v>131</v>
      </c>
      <c r="L4672" t="s">
        <v>13425</v>
      </c>
      <c r="M4672" t="s">
        <v>13426</v>
      </c>
      <c r="N4672">
        <v>2.238</v>
      </c>
      <c r="O4672">
        <v>0</v>
      </c>
      <c r="P4672">
        <v>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6.71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3015104</v>
      </c>
      <c r="B4673">
        <v>1</v>
      </c>
      <c r="C4673" t="s">
        <v>106</v>
      </c>
      <c r="D4673" t="s">
        <v>121</v>
      </c>
      <c r="E4673" t="s">
        <v>145</v>
      </c>
      <c r="F4673" t="s">
        <v>13427</v>
      </c>
      <c r="G4673" t="s">
        <v>256</v>
      </c>
      <c r="H4673" t="s">
        <v>61</v>
      </c>
      <c r="I4673" t="s">
        <v>129</v>
      </c>
      <c r="J4673" t="s">
        <v>130</v>
      </c>
      <c r="K4673" t="s">
        <v>131</v>
      </c>
      <c r="L4673" t="s">
        <v>13428</v>
      </c>
      <c r="M4673" t="s">
        <v>13429</v>
      </c>
      <c r="N4673">
        <v>2.3660000000000001</v>
      </c>
      <c r="O4673">
        <v>0</v>
      </c>
      <c r="P4673">
        <v>5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11.83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3018113</v>
      </c>
      <c r="B4674">
        <v>1</v>
      </c>
      <c r="C4674" t="s">
        <v>106</v>
      </c>
      <c r="D4674" t="s">
        <v>115</v>
      </c>
      <c r="E4674" t="s">
        <v>140</v>
      </c>
      <c r="F4674" t="s">
        <v>13430</v>
      </c>
      <c r="G4674" t="s">
        <v>185</v>
      </c>
      <c r="H4674" t="s">
        <v>61</v>
      </c>
      <c r="I4674" t="s">
        <v>129</v>
      </c>
      <c r="J4674" t="s">
        <v>130</v>
      </c>
      <c r="K4674" t="s">
        <v>131</v>
      </c>
      <c r="L4674" t="s">
        <v>13431</v>
      </c>
      <c r="M4674" t="s">
        <v>13432</v>
      </c>
      <c r="N4674">
        <v>0.70899999999999996</v>
      </c>
      <c r="O4674">
        <v>0</v>
      </c>
      <c r="P4674">
        <v>90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63.82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3016827</v>
      </c>
      <c r="B4675">
        <v>1</v>
      </c>
      <c r="C4675" t="s">
        <v>75</v>
      </c>
      <c r="D4675" t="s">
        <v>94</v>
      </c>
      <c r="E4675" t="s">
        <v>169</v>
      </c>
      <c r="F4675" t="s">
        <v>13433</v>
      </c>
      <c r="G4675" t="s">
        <v>161</v>
      </c>
      <c r="H4675" t="s">
        <v>61</v>
      </c>
      <c r="I4675" t="s">
        <v>129</v>
      </c>
      <c r="J4675" t="s">
        <v>130</v>
      </c>
      <c r="K4675" t="s">
        <v>131</v>
      </c>
      <c r="L4675" t="s">
        <v>13434</v>
      </c>
      <c r="M4675" t="s">
        <v>13435</v>
      </c>
      <c r="N4675">
        <v>1.4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42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58.81</v>
      </c>
    </row>
    <row r="4676" spans="1:26" x14ac:dyDescent="0.3">
      <c r="A4676">
        <v>3017352</v>
      </c>
      <c r="B4676">
        <v>1</v>
      </c>
      <c r="C4676" t="s">
        <v>75</v>
      </c>
      <c r="D4676" t="s">
        <v>89</v>
      </c>
      <c r="E4676" t="s">
        <v>145</v>
      </c>
      <c r="F4676" t="s">
        <v>13436</v>
      </c>
      <c r="G4676" t="s">
        <v>147</v>
      </c>
      <c r="H4676" t="s">
        <v>61</v>
      </c>
      <c r="I4676" t="s">
        <v>129</v>
      </c>
      <c r="J4676" t="s">
        <v>130</v>
      </c>
      <c r="K4676" t="s">
        <v>131</v>
      </c>
      <c r="L4676" t="s">
        <v>13437</v>
      </c>
      <c r="M4676" t="s">
        <v>13438</v>
      </c>
      <c r="N4676">
        <v>3.0169999999999999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3.02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3002207</v>
      </c>
      <c r="B4677">
        <v>1</v>
      </c>
      <c r="C4677" t="s">
        <v>75</v>
      </c>
      <c r="D4677" t="s">
        <v>84</v>
      </c>
      <c r="E4677" t="s">
        <v>145</v>
      </c>
      <c r="F4677" t="s">
        <v>13439</v>
      </c>
      <c r="G4677" t="s">
        <v>147</v>
      </c>
      <c r="H4677" t="s">
        <v>61</v>
      </c>
      <c r="I4677" t="s">
        <v>129</v>
      </c>
      <c r="J4677" t="s">
        <v>130</v>
      </c>
      <c r="K4677" t="s">
        <v>131</v>
      </c>
      <c r="L4677" t="s">
        <v>13440</v>
      </c>
      <c r="M4677" t="s">
        <v>13441</v>
      </c>
      <c r="N4677">
        <v>2.2130000000000001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2.21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3016855</v>
      </c>
      <c r="B4678">
        <v>1</v>
      </c>
      <c r="C4678" t="s">
        <v>106</v>
      </c>
      <c r="D4678" t="s">
        <v>108</v>
      </c>
      <c r="E4678" t="s">
        <v>134</v>
      </c>
      <c r="F4678" t="s">
        <v>13442</v>
      </c>
      <c r="G4678" t="s">
        <v>136</v>
      </c>
      <c r="H4678" t="s">
        <v>58</v>
      </c>
      <c r="I4678" t="s">
        <v>129</v>
      </c>
      <c r="J4678" t="s">
        <v>130</v>
      </c>
      <c r="K4678" t="s">
        <v>137</v>
      </c>
      <c r="L4678" t="s">
        <v>13443</v>
      </c>
      <c r="M4678" t="s">
        <v>13444</v>
      </c>
      <c r="N4678">
        <v>3.8780000000000001</v>
      </c>
      <c r="O4678">
        <v>8</v>
      </c>
      <c r="P4678">
        <v>5</v>
      </c>
      <c r="Q4678">
        <v>91</v>
      </c>
      <c r="R4678">
        <v>6964</v>
      </c>
      <c r="S4678">
        <v>203</v>
      </c>
      <c r="T4678">
        <v>3784</v>
      </c>
      <c r="U4678">
        <v>31.03</v>
      </c>
      <c r="V4678">
        <v>19.39</v>
      </c>
      <c r="W4678">
        <v>352.93</v>
      </c>
      <c r="X4678">
        <v>27008.71</v>
      </c>
      <c r="Y4678">
        <v>787.3</v>
      </c>
      <c r="Z4678">
        <v>14675.61</v>
      </c>
    </row>
    <row r="4679" spans="1:26" x14ac:dyDescent="0.3">
      <c r="A4679">
        <v>3019730</v>
      </c>
      <c r="B4679">
        <v>1</v>
      </c>
      <c r="C4679" t="s">
        <v>75</v>
      </c>
      <c r="D4679" t="s">
        <v>79</v>
      </c>
      <c r="E4679" t="s">
        <v>169</v>
      </c>
      <c r="F4679" t="s">
        <v>13445</v>
      </c>
      <c r="G4679" t="s">
        <v>161</v>
      </c>
      <c r="H4679" t="s">
        <v>61</v>
      </c>
      <c r="I4679" t="s">
        <v>129</v>
      </c>
      <c r="J4679" t="s">
        <v>130</v>
      </c>
      <c r="K4679" t="s">
        <v>131</v>
      </c>
      <c r="L4679" t="s">
        <v>13446</v>
      </c>
      <c r="M4679" t="s">
        <v>13447</v>
      </c>
      <c r="N4679">
        <v>0.42599999999999999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150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63.88</v>
      </c>
    </row>
    <row r="4680" spans="1:26" x14ac:dyDescent="0.3">
      <c r="A4680">
        <v>3018374</v>
      </c>
      <c r="B4680">
        <v>1</v>
      </c>
      <c r="C4680" t="s">
        <v>75</v>
      </c>
      <c r="D4680" t="s">
        <v>81</v>
      </c>
      <c r="E4680" t="s">
        <v>145</v>
      </c>
      <c r="F4680" t="s">
        <v>13448</v>
      </c>
      <c r="G4680" t="s">
        <v>206</v>
      </c>
      <c r="H4680" t="s">
        <v>61</v>
      </c>
      <c r="I4680" t="s">
        <v>129</v>
      </c>
      <c r="J4680" t="s">
        <v>130</v>
      </c>
      <c r="K4680" t="s">
        <v>131</v>
      </c>
      <c r="L4680" t="s">
        <v>13449</v>
      </c>
      <c r="M4680" t="s">
        <v>13450</v>
      </c>
      <c r="N4680">
        <v>4.8410000000000002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4.84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3020034</v>
      </c>
      <c r="B4681">
        <v>1</v>
      </c>
      <c r="C4681" t="s">
        <v>106</v>
      </c>
      <c r="D4681" t="s">
        <v>112</v>
      </c>
      <c r="E4681" t="s">
        <v>153</v>
      </c>
      <c r="F4681" t="s">
        <v>13451</v>
      </c>
      <c r="G4681" t="s">
        <v>746</v>
      </c>
      <c r="H4681" t="s">
        <v>58</v>
      </c>
      <c r="I4681" t="s">
        <v>129</v>
      </c>
      <c r="J4681" t="s">
        <v>130</v>
      </c>
      <c r="K4681" t="s">
        <v>131</v>
      </c>
      <c r="L4681" t="s">
        <v>13452</v>
      </c>
      <c r="M4681" t="s">
        <v>13453</v>
      </c>
      <c r="N4681">
        <v>4.0179999999999998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19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76.349999999999994</v>
      </c>
    </row>
    <row r="4682" spans="1:26" x14ac:dyDescent="0.3">
      <c r="A4682">
        <v>3016005</v>
      </c>
      <c r="B4682">
        <v>1</v>
      </c>
      <c r="C4682" t="s">
        <v>75</v>
      </c>
      <c r="D4682" t="s">
        <v>82</v>
      </c>
      <c r="E4682" t="s">
        <v>221</v>
      </c>
      <c r="F4682" t="s">
        <v>13454</v>
      </c>
      <c r="G4682" t="s">
        <v>374</v>
      </c>
      <c r="H4682" t="s">
        <v>58</v>
      </c>
      <c r="I4682" t="s">
        <v>129</v>
      </c>
      <c r="J4682" t="s">
        <v>130</v>
      </c>
      <c r="K4682" t="s">
        <v>137</v>
      </c>
      <c r="L4682" t="s">
        <v>13455</v>
      </c>
      <c r="M4682" t="s">
        <v>13456</v>
      </c>
      <c r="N4682">
        <v>0.13700000000000001</v>
      </c>
      <c r="O4682">
        <v>1</v>
      </c>
      <c r="P4682">
        <v>4918</v>
      </c>
      <c r="Q4682">
        <v>0</v>
      </c>
      <c r="R4682">
        <v>0</v>
      </c>
      <c r="S4682">
        <v>0</v>
      </c>
      <c r="T4682">
        <v>0</v>
      </c>
      <c r="U4682">
        <v>0.14000000000000001</v>
      </c>
      <c r="V4682">
        <v>673.49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3017055</v>
      </c>
      <c r="B4683">
        <v>1</v>
      </c>
      <c r="C4683" t="s">
        <v>106</v>
      </c>
      <c r="D4683" t="s">
        <v>107</v>
      </c>
      <c r="E4683" t="s">
        <v>140</v>
      </c>
      <c r="F4683" t="s">
        <v>13457</v>
      </c>
      <c r="G4683" t="s">
        <v>142</v>
      </c>
      <c r="H4683" t="s">
        <v>61</v>
      </c>
      <c r="I4683" t="s">
        <v>129</v>
      </c>
      <c r="J4683" t="s">
        <v>130</v>
      </c>
      <c r="K4683" t="s">
        <v>131</v>
      </c>
      <c r="L4683" t="s">
        <v>13176</v>
      </c>
      <c r="M4683" t="s">
        <v>13458</v>
      </c>
      <c r="N4683">
        <v>1.252</v>
      </c>
      <c r="O4683">
        <v>0</v>
      </c>
      <c r="P4683">
        <v>0</v>
      </c>
      <c r="Q4683">
        <v>0</v>
      </c>
      <c r="R4683">
        <v>33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41.32</v>
      </c>
      <c r="Y4683">
        <v>0</v>
      </c>
      <c r="Z4683">
        <v>0</v>
      </c>
    </row>
    <row r="4684" spans="1:26" x14ac:dyDescent="0.3">
      <c r="A4684">
        <v>3000175</v>
      </c>
      <c r="B4684">
        <v>1</v>
      </c>
      <c r="C4684" t="s">
        <v>75</v>
      </c>
      <c r="D4684" t="s">
        <v>89</v>
      </c>
      <c r="E4684" t="s">
        <v>153</v>
      </c>
      <c r="F4684" t="s">
        <v>13459</v>
      </c>
      <c r="G4684" t="s">
        <v>374</v>
      </c>
      <c r="H4684" t="s">
        <v>58</v>
      </c>
      <c r="I4684" t="s">
        <v>129</v>
      </c>
      <c r="J4684" t="s">
        <v>130</v>
      </c>
      <c r="K4684" t="s">
        <v>137</v>
      </c>
      <c r="L4684" t="s">
        <v>13460</v>
      </c>
      <c r="M4684" t="s">
        <v>13461</v>
      </c>
      <c r="N4684">
        <v>9.1999999999999998E-2</v>
      </c>
      <c r="O4684">
        <v>0</v>
      </c>
      <c r="P4684">
        <v>91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8.39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3018688</v>
      </c>
      <c r="B4685">
        <v>1</v>
      </c>
      <c r="C4685" t="s">
        <v>75</v>
      </c>
      <c r="D4685" t="s">
        <v>95</v>
      </c>
      <c r="E4685" t="s">
        <v>164</v>
      </c>
      <c r="F4685" t="s">
        <v>11498</v>
      </c>
      <c r="G4685" t="s">
        <v>142</v>
      </c>
      <c r="H4685" t="s">
        <v>61</v>
      </c>
      <c r="I4685" t="s">
        <v>129</v>
      </c>
      <c r="J4685" t="s">
        <v>130</v>
      </c>
      <c r="K4685" t="s">
        <v>131</v>
      </c>
      <c r="L4685" t="s">
        <v>13462</v>
      </c>
      <c r="M4685" t="s">
        <v>13463</v>
      </c>
      <c r="N4685">
        <v>1.2030000000000001</v>
      </c>
      <c r="O4685">
        <v>0</v>
      </c>
      <c r="P4685">
        <v>96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115.47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3020013</v>
      </c>
      <c r="B4686">
        <v>1</v>
      </c>
      <c r="C4686" t="s">
        <v>106</v>
      </c>
      <c r="D4686" t="s">
        <v>107</v>
      </c>
      <c r="E4686" t="s">
        <v>221</v>
      </c>
      <c r="F4686" t="s">
        <v>13464</v>
      </c>
      <c r="G4686" t="s">
        <v>128</v>
      </c>
      <c r="H4686" t="s">
        <v>58</v>
      </c>
      <c r="I4686" t="s">
        <v>129</v>
      </c>
      <c r="J4686" t="s">
        <v>130</v>
      </c>
      <c r="K4686" t="s">
        <v>131</v>
      </c>
      <c r="L4686" t="s">
        <v>13465</v>
      </c>
      <c r="M4686" t="s">
        <v>13466</v>
      </c>
      <c r="N4686">
        <v>1.006</v>
      </c>
      <c r="O4686">
        <v>0</v>
      </c>
      <c r="P4686">
        <v>0</v>
      </c>
      <c r="Q4686">
        <v>61</v>
      </c>
      <c r="R4686">
        <v>92</v>
      </c>
      <c r="S4686">
        <v>0</v>
      </c>
      <c r="T4686">
        <v>0</v>
      </c>
      <c r="U4686">
        <v>0</v>
      </c>
      <c r="V4686">
        <v>0</v>
      </c>
      <c r="W4686">
        <v>61.37</v>
      </c>
      <c r="X4686">
        <v>92.55</v>
      </c>
      <c r="Y4686">
        <v>0</v>
      </c>
      <c r="Z4686">
        <v>0</v>
      </c>
    </row>
    <row r="4687" spans="1:26" x14ac:dyDescent="0.3">
      <c r="A4687">
        <v>3015070</v>
      </c>
      <c r="B4687">
        <v>1</v>
      </c>
      <c r="C4687" t="s">
        <v>75</v>
      </c>
      <c r="D4687" t="s">
        <v>100</v>
      </c>
      <c r="E4687" t="s">
        <v>145</v>
      </c>
      <c r="F4687" t="s">
        <v>13467</v>
      </c>
      <c r="G4687" t="s">
        <v>206</v>
      </c>
      <c r="H4687" t="s">
        <v>61</v>
      </c>
      <c r="I4687" t="s">
        <v>129</v>
      </c>
      <c r="J4687" t="s">
        <v>130</v>
      </c>
      <c r="K4687" t="s">
        <v>131</v>
      </c>
      <c r="L4687" t="s">
        <v>13468</v>
      </c>
      <c r="M4687" t="s">
        <v>13469</v>
      </c>
      <c r="N4687">
        <v>2.008</v>
      </c>
      <c r="O4687">
        <v>0</v>
      </c>
      <c r="P4687">
        <v>17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34.14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3015089</v>
      </c>
      <c r="B4688">
        <v>1</v>
      </c>
      <c r="C4688" t="s">
        <v>75</v>
      </c>
      <c r="D4688" t="s">
        <v>90</v>
      </c>
      <c r="E4688" t="s">
        <v>145</v>
      </c>
      <c r="F4688" t="s">
        <v>9273</v>
      </c>
      <c r="G4688" t="s">
        <v>147</v>
      </c>
      <c r="H4688" t="s">
        <v>61</v>
      </c>
      <c r="I4688" t="s">
        <v>129</v>
      </c>
      <c r="J4688" t="s">
        <v>130</v>
      </c>
      <c r="K4688" t="s">
        <v>131</v>
      </c>
      <c r="L4688" t="s">
        <v>13470</v>
      </c>
      <c r="M4688" t="s">
        <v>13471</v>
      </c>
      <c r="N4688">
        <v>3.242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3.24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3018078</v>
      </c>
      <c r="B4689">
        <v>1</v>
      </c>
      <c r="C4689" t="s">
        <v>106</v>
      </c>
      <c r="D4689" t="s">
        <v>108</v>
      </c>
      <c r="E4689" t="s">
        <v>140</v>
      </c>
      <c r="F4689" t="s">
        <v>13472</v>
      </c>
      <c r="G4689" t="s">
        <v>142</v>
      </c>
      <c r="H4689" t="s">
        <v>61</v>
      </c>
      <c r="I4689" t="s">
        <v>129</v>
      </c>
      <c r="J4689" t="s">
        <v>130</v>
      </c>
      <c r="K4689" t="s">
        <v>131</v>
      </c>
      <c r="L4689" t="s">
        <v>13473</v>
      </c>
      <c r="M4689" t="s">
        <v>13474</v>
      </c>
      <c r="N4689">
        <v>1.1919999999999999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63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75.099999999999994</v>
      </c>
    </row>
    <row r="4690" spans="1:26" x14ac:dyDescent="0.3">
      <c r="A4690">
        <v>3018100</v>
      </c>
      <c r="B4690">
        <v>1</v>
      </c>
      <c r="C4690" t="s">
        <v>75</v>
      </c>
      <c r="D4690" t="s">
        <v>95</v>
      </c>
      <c r="E4690" t="s">
        <v>221</v>
      </c>
      <c r="F4690" t="s">
        <v>13475</v>
      </c>
      <c r="G4690" t="s">
        <v>452</v>
      </c>
      <c r="H4690" t="s">
        <v>58</v>
      </c>
      <c r="I4690" t="s">
        <v>129</v>
      </c>
      <c r="J4690" t="s">
        <v>130</v>
      </c>
      <c r="K4690" t="s">
        <v>131</v>
      </c>
      <c r="L4690" t="s">
        <v>13476</v>
      </c>
      <c r="M4690" t="s">
        <v>13477</v>
      </c>
      <c r="N4690">
        <v>0.77400000000000002</v>
      </c>
      <c r="O4690">
        <v>1</v>
      </c>
      <c r="P4690">
        <v>139</v>
      </c>
      <c r="Q4690">
        <v>0</v>
      </c>
      <c r="R4690">
        <v>0</v>
      </c>
      <c r="S4690">
        <v>0</v>
      </c>
      <c r="T4690">
        <v>0</v>
      </c>
      <c r="U4690">
        <v>0.77</v>
      </c>
      <c r="V4690">
        <v>107.57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3019245</v>
      </c>
      <c r="B4691">
        <v>1</v>
      </c>
      <c r="C4691" t="s">
        <v>75</v>
      </c>
      <c r="D4691" t="s">
        <v>97</v>
      </c>
      <c r="E4691" t="s">
        <v>145</v>
      </c>
      <c r="F4691" t="s">
        <v>13478</v>
      </c>
      <c r="G4691" t="s">
        <v>206</v>
      </c>
      <c r="H4691" t="s">
        <v>61</v>
      </c>
      <c r="I4691" t="s">
        <v>129</v>
      </c>
      <c r="J4691" t="s">
        <v>130</v>
      </c>
      <c r="K4691" t="s">
        <v>131</v>
      </c>
      <c r="L4691" t="s">
        <v>13479</v>
      </c>
      <c r="M4691" t="s">
        <v>13480</v>
      </c>
      <c r="N4691">
        <v>1.97</v>
      </c>
      <c r="O4691">
        <v>0</v>
      </c>
      <c r="P4691">
        <v>12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23.63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3015086</v>
      </c>
      <c r="B4692">
        <v>1</v>
      </c>
      <c r="C4692" t="s">
        <v>75</v>
      </c>
      <c r="D4692" t="s">
        <v>79</v>
      </c>
      <c r="E4692" t="s">
        <v>145</v>
      </c>
      <c r="F4692" t="s">
        <v>13481</v>
      </c>
      <c r="G4692" t="s">
        <v>206</v>
      </c>
      <c r="H4692" t="s">
        <v>61</v>
      </c>
      <c r="I4692" t="s">
        <v>129</v>
      </c>
      <c r="J4692" t="s">
        <v>130</v>
      </c>
      <c r="K4692" t="s">
        <v>131</v>
      </c>
      <c r="L4692" t="s">
        <v>13482</v>
      </c>
      <c r="M4692" t="s">
        <v>13483</v>
      </c>
      <c r="N4692">
        <v>4.7809999999999997</v>
      </c>
      <c r="O4692">
        <v>0</v>
      </c>
      <c r="P4692">
        <v>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4.78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3000178</v>
      </c>
      <c r="B4693">
        <v>1</v>
      </c>
      <c r="C4693" t="s">
        <v>75</v>
      </c>
      <c r="D4693" t="s">
        <v>89</v>
      </c>
      <c r="E4693" t="s">
        <v>153</v>
      </c>
      <c r="F4693" t="s">
        <v>13484</v>
      </c>
      <c r="G4693" t="s">
        <v>374</v>
      </c>
      <c r="H4693" t="s">
        <v>58</v>
      </c>
      <c r="I4693" t="s">
        <v>129</v>
      </c>
      <c r="J4693" t="s">
        <v>130</v>
      </c>
      <c r="K4693" t="s">
        <v>137</v>
      </c>
      <c r="L4693" t="s">
        <v>13460</v>
      </c>
      <c r="M4693" t="s">
        <v>13485</v>
      </c>
      <c r="N4693">
        <v>9.5000000000000001E-2</v>
      </c>
      <c r="O4693">
        <v>0</v>
      </c>
      <c r="P4693">
        <v>344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32.79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3015093</v>
      </c>
      <c r="B4694">
        <v>1</v>
      </c>
      <c r="C4694" t="s">
        <v>75</v>
      </c>
      <c r="D4694" t="s">
        <v>86</v>
      </c>
      <c r="E4694" t="s">
        <v>145</v>
      </c>
      <c r="F4694" t="s">
        <v>13486</v>
      </c>
      <c r="G4694" t="s">
        <v>206</v>
      </c>
      <c r="H4694" t="s">
        <v>61</v>
      </c>
      <c r="I4694" t="s">
        <v>129</v>
      </c>
      <c r="J4694" t="s">
        <v>130</v>
      </c>
      <c r="K4694" t="s">
        <v>131</v>
      </c>
      <c r="L4694" t="s">
        <v>13487</v>
      </c>
      <c r="M4694" t="s">
        <v>13488</v>
      </c>
      <c r="N4694">
        <v>2.5859999999999999</v>
      </c>
      <c r="O4694">
        <v>0</v>
      </c>
      <c r="P4694">
        <v>2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5.17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3017039</v>
      </c>
      <c r="B4695">
        <v>1</v>
      </c>
      <c r="C4695" t="s">
        <v>75</v>
      </c>
      <c r="D4695" t="s">
        <v>79</v>
      </c>
      <c r="E4695" t="s">
        <v>221</v>
      </c>
      <c r="F4695" t="s">
        <v>13489</v>
      </c>
      <c r="G4695" t="s">
        <v>128</v>
      </c>
      <c r="H4695" t="s">
        <v>58</v>
      </c>
      <c r="I4695" t="s">
        <v>129</v>
      </c>
      <c r="J4695" t="s">
        <v>130</v>
      </c>
      <c r="K4695" t="s">
        <v>131</v>
      </c>
      <c r="L4695" t="s">
        <v>13490</v>
      </c>
      <c r="M4695" t="s">
        <v>13491</v>
      </c>
      <c r="N4695">
        <v>0.70899999999999996</v>
      </c>
      <c r="O4695">
        <v>31</v>
      </c>
      <c r="P4695">
        <v>868</v>
      </c>
      <c r="Q4695">
        <v>0</v>
      </c>
      <c r="R4695">
        <v>0</v>
      </c>
      <c r="S4695">
        <v>6</v>
      </c>
      <c r="T4695">
        <v>0</v>
      </c>
      <c r="U4695">
        <v>21.99</v>
      </c>
      <c r="V4695">
        <v>615.79999999999995</v>
      </c>
      <c r="W4695">
        <v>0</v>
      </c>
      <c r="X4695">
        <v>0</v>
      </c>
      <c r="Y4695">
        <v>4.26</v>
      </c>
      <c r="Z4695">
        <v>0</v>
      </c>
    </row>
    <row r="4696" spans="1:26" x14ac:dyDescent="0.3">
      <c r="A4696">
        <v>3019668</v>
      </c>
      <c r="B4696">
        <v>2</v>
      </c>
      <c r="C4696" t="s">
        <v>75</v>
      </c>
      <c r="D4696" t="s">
        <v>82</v>
      </c>
      <c r="E4696" t="s">
        <v>221</v>
      </c>
      <c r="F4696" t="s">
        <v>13492</v>
      </c>
      <c r="G4696" t="s">
        <v>128</v>
      </c>
      <c r="H4696" t="s">
        <v>58</v>
      </c>
      <c r="I4696" t="s">
        <v>129</v>
      </c>
      <c r="J4696" t="s">
        <v>130</v>
      </c>
      <c r="K4696" t="s">
        <v>131</v>
      </c>
      <c r="L4696" t="s">
        <v>11977</v>
      </c>
      <c r="M4696" t="s">
        <v>13493</v>
      </c>
      <c r="N4696">
        <v>2.7130000000000001</v>
      </c>
      <c r="O4696">
        <v>1</v>
      </c>
      <c r="P4696">
        <v>2191</v>
      </c>
      <c r="Q4696">
        <v>0</v>
      </c>
      <c r="R4696">
        <v>0</v>
      </c>
      <c r="S4696">
        <v>0</v>
      </c>
      <c r="T4696">
        <v>0</v>
      </c>
      <c r="U4696">
        <v>2.71</v>
      </c>
      <c r="V4696">
        <v>5944.27</v>
      </c>
      <c r="W4696">
        <v>0</v>
      </c>
      <c r="X4696">
        <v>0</v>
      </c>
      <c r="Y4696">
        <v>0</v>
      </c>
      <c r="Z4696">
        <v>0</v>
      </c>
    </row>
    <row r="4697" spans="1:26" x14ac:dyDescent="0.3">
      <c r="A4697">
        <v>3017386</v>
      </c>
      <c r="B4697">
        <v>1</v>
      </c>
      <c r="C4697" t="s">
        <v>75</v>
      </c>
      <c r="D4697" t="s">
        <v>97</v>
      </c>
      <c r="E4697" t="s">
        <v>140</v>
      </c>
      <c r="F4697" t="s">
        <v>13494</v>
      </c>
      <c r="G4697" t="s">
        <v>192</v>
      </c>
      <c r="H4697" t="s">
        <v>61</v>
      </c>
      <c r="I4697" t="s">
        <v>129</v>
      </c>
      <c r="J4697" t="s">
        <v>130</v>
      </c>
      <c r="K4697" t="s">
        <v>137</v>
      </c>
      <c r="L4697" t="s">
        <v>13495</v>
      </c>
      <c r="M4697" t="s">
        <v>13496</v>
      </c>
      <c r="N4697">
        <v>8.2530000000000001</v>
      </c>
      <c r="O4697">
        <v>0</v>
      </c>
      <c r="P4697">
        <v>133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1097.6400000000001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3018128</v>
      </c>
      <c r="B4698">
        <v>1</v>
      </c>
      <c r="C4698" t="s">
        <v>106</v>
      </c>
      <c r="D4698" t="s">
        <v>116</v>
      </c>
      <c r="E4698" t="s">
        <v>140</v>
      </c>
      <c r="F4698" t="s">
        <v>13497</v>
      </c>
      <c r="G4698" t="s">
        <v>142</v>
      </c>
      <c r="H4698" t="s">
        <v>61</v>
      </c>
      <c r="I4698" t="s">
        <v>129</v>
      </c>
      <c r="J4698" t="s">
        <v>130</v>
      </c>
      <c r="K4698" t="s">
        <v>131</v>
      </c>
      <c r="L4698" t="s">
        <v>13498</v>
      </c>
      <c r="M4698" t="s">
        <v>13499</v>
      </c>
      <c r="N4698">
        <v>1.256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45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56.53</v>
      </c>
    </row>
    <row r="4699" spans="1:26" x14ac:dyDescent="0.3">
      <c r="A4699">
        <v>3018135</v>
      </c>
      <c r="B4699">
        <v>1</v>
      </c>
      <c r="C4699" t="s">
        <v>75</v>
      </c>
      <c r="D4699" t="s">
        <v>91</v>
      </c>
      <c r="E4699" t="s">
        <v>164</v>
      </c>
      <c r="F4699" t="s">
        <v>13500</v>
      </c>
      <c r="G4699" t="s">
        <v>161</v>
      </c>
      <c r="H4699" t="s">
        <v>61</v>
      </c>
      <c r="I4699" t="s">
        <v>129</v>
      </c>
      <c r="J4699" t="s">
        <v>130</v>
      </c>
      <c r="K4699" t="s">
        <v>131</v>
      </c>
      <c r="L4699" t="s">
        <v>13501</v>
      </c>
      <c r="M4699" t="s">
        <v>13502</v>
      </c>
      <c r="N4699">
        <v>1.1819999999999999</v>
      </c>
      <c r="O4699">
        <v>0</v>
      </c>
      <c r="P4699">
        <v>139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164.32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3015185</v>
      </c>
      <c r="B4700">
        <v>1</v>
      </c>
      <c r="C4700" t="s">
        <v>106</v>
      </c>
      <c r="D4700" t="s">
        <v>122</v>
      </c>
      <c r="E4700" t="s">
        <v>126</v>
      </c>
      <c r="F4700" t="s">
        <v>13503</v>
      </c>
      <c r="G4700" t="s">
        <v>128</v>
      </c>
      <c r="H4700" t="s">
        <v>58</v>
      </c>
      <c r="I4700" t="s">
        <v>129</v>
      </c>
      <c r="J4700" t="s">
        <v>130</v>
      </c>
      <c r="K4700" t="s">
        <v>131</v>
      </c>
      <c r="L4700" t="s">
        <v>13504</v>
      </c>
      <c r="M4700" t="s">
        <v>13505</v>
      </c>
      <c r="N4700">
        <v>1.165</v>
      </c>
      <c r="O4700">
        <v>149</v>
      </c>
      <c r="P4700">
        <v>747</v>
      </c>
      <c r="Q4700">
        <v>0</v>
      </c>
      <c r="R4700">
        <v>0</v>
      </c>
      <c r="S4700">
        <v>0</v>
      </c>
      <c r="T4700">
        <v>0</v>
      </c>
      <c r="U4700">
        <v>173.59</v>
      </c>
      <c r="V4700">
        <v>870.26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3020079</v>
      </c>
      <c r="B4701">
        <v>1</v>
      </c>
      <c r="C4701" t="s">
        <v>75</v>
      </c>
      <c r="D4701" t="s">
        <v>82</v>
      </c>
      <c r="E4701" t="s">
        <v>145</v>
      </c>
      <c r="F4701" t="s">
        <v>10543</v>
      </c>
      <c r="G4701" t="s">
        <v>206</v>
      </c>
      <c r="H4701" t="s">
        <v>61</v>
      </c>
      <c r="I4701" t="s">
        <v>129</v>
      </c>
      <c r="J4701" t="s">
        <v>130</v>
      </c>
      <c r="K4701" t="s">
        <v>131</v>
      </c>
      <c r="L4701" t="s">
        <v>13506</v>
      </c>
      <c r="M4701" t="s">
        <v>13507</v>
      </c>
      <c r="N4701">
        <v>2.4660000000000002</v>
      </c>
      <c r="O4701">
        <v>0</v>
      </c>
      <c r="P4701">
        <v>9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22.2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3018168</v>
      </c>
      <c r="B4702">
        <v>1</v>
      </c>
      <c r="C4702" t="s">
        <v>75</v>
      </c>
      <c r="D4702" t="s">
        <v>97</v>
      </c>
      <c r="E4702" t="s">
        <v>126</v>
      </c>
      <c r="F4702" t="s">
        <v>12137</v>
      </c>
      <c r="G4702" t="s">
        <v>128</v>
      </c>
      <c r="H4702" t="s">
        <v>58</v>
      </c>
      <c r="I4702" t="s">
        <v>129</v>
      </c>
      <c r="J4702" t="s">
        <v>130</v>
      </c>
      <c r="K4702" t="s">
        <v>131</v>
      </c>
      <c r="L4702" t="s">
        <v>13508</v>
      </c>
      <c r="M4702" t="s">
        <v>13509</v>
      </c>
      <c r="N4702">
        <v>0.91500000000000004</v>
      </c>
      <c r="O4702">
        <v>24</v>
      </c>
      <c r="P4702">
        <v>188</v>
      </c>
      <c r="Q4702">
        <v>0</v>
      </c>
      <c r="R4702">
        <v>0</v>
      </c>
      <c r="S4702">
        <v>0</v>
      </c>
      <c r="T4702">
        <v>0</v>
      </c>
      <c r="U4702">
        <v>21.95</v>
      </c>
      <c r="V4702">
        <v>171.97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3020031</v>
      </c>
      <c r="B4703">
        <v>1</v>
      </c>
      <c r="C4703" t="s">
        <v>106</v>
      </c>
      <c r="D4703" t="s">
        <v>115</v>
      </c>
      <c r="E4703" t="s">
        <v>145</v>
      </c>
      <c r="F4703" t="s">
        <v>13510</v>
      </c>
      <c r="G4703" t="s">
        <v>147</v>
      </c>
      <c r="H4703" t="s">
        <v>61</v>
      </c>
      <c r="I4703" t="s">
        <v>129</v>
      </c>
      <c r="J4703" t="s">
        <v>130</v>
      </c>
      <c r="K4703" t="s">
        <v>131</v>
      </c>
      <c r="L4703" t="s">
        <v>13511</v>
      </c>
      <c r="M4703" t="s">
        <v>13512</v>
      </c>
      <c r="N4703">
        <v>2.6110000000000002</v>
      </c>
      <c r="O4703">
        <v>0</v>
      </c>
      <c r="P4703">
        <v>8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20.88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3011037</v>
      </c>
      <c r="B4704">
        <v>1</v>
      </c>
      <c r="C4704" t="s">
        <v>75</v>
      </c>
      <c r="D4704" t="s">
        <v>103</v>
      </c>
      <c r="E4704" t="s">
        <v>153</v>
      </c>
      <c r="F4704" t="s">
        <v>13513</v>
      </c>
      <c r="G4704" t="s">
        <v>746</v>
      </c>
      <c r="H4704" t="s">
        <v>58</v>
      </c>
      <c r="I4704" t="s">
        <v>129</v>
      </c>
      <c r="J4704" t="s">
        <v>130</v>
      </c>
      <c r="K4704" t="s">
        <v>131</v>
      </c>
      <c r="L4704" t="s">
        <v>13514</v>
      </c>
      <c r="M4704" t="s">
        <v>13314</v>
      </c>
      <c r="N4704">
        <v>0.53900000000000003</v>
      </c>
      <c r="O4704">
        <v>0</v>
      </c>
      <c r="P4704">
        <v>138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74.39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3015163</v>
      </c>
      <c r="B4705">
        <v>1</v>
      </c>
      <c r="C4705" t="s">
        <v>75</v>
      </c>
      <c r="D4705" t="s">
        <v>100</v>
      </c>
      <c r="E4705" t="s">
        <v>145</v>
      </c>
      <c r="F4705" t="s">
        <v>13515</v>
      </c>
      <c r="G4705" t="s">
        <v>147</v>
      </c>
      <c r="H4705" t="s">
        <v>61</v>
      </c>
      <c r="I4705" t="s">
        <v>129</v>
      </c>
      <c r="J4705" t="s">
        <v>130</v>
      </c>
      <c r="K4705" t="s">
        <v>131</v>
      </c>
      <c r="L4705" t="s">
        <v>13516</v>
      </c>
      <c r="M4705" t="s">
        <v>13517</v>
      </c>
      <c r="N4705">
        <v>4.1040000000000001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4.0999999999999996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3015255</v>
      </c>
      <c r="B4706">
        <v>1</v>
      </c>
      <c r="C4706" t="s">
        <v>75</v>
      </c>
      <c r="D4706" t="s">
        <v>99</v>
      </c>
      <c r="E4706" t="s">
        <v>145</v>
      </c>
      <c r="F4706" t="s">
        <v>13518</v>
      </c>
      <c r="G4706" t="s">
        <v>147</v>
      </c>
      <c r="H4706" t="s">
        <v>61</v>
      </c>
      <c r="I4706" t="s">
        <v>129</v>
      </c>
      <c r="J4706" t="s">
        <v>130</v>
      </c>
      <c r="K4706" t="s">
        <v>131</v>
      </c>
      <c r="L4706" t="s">
        <v>13519</v>
      </c>
      <c r="M4706" t="s">
        <v>13520</v>
      </c>
      <c r="N4706">
        <v>1.8759999999999999</v>
      </c>
      <c r="O4706">
        <v>0</v>
      </c>
      <c r="P4706">
        <v>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1.88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3015338</v>
      </c>
      <c r="B4707">
        <v>1</v>
      </c>
      <c r="C4707" t="s">
        <v>75</v>
      </c>
      <c r="D4707" t="s">
        <v>99</v>
      </c>
      <c r="E4707" t="s">
        <v>153</v>
      </c>
      <c r="F4707" t="s">
        <v>13521</v>
      </c>
      <c r="G4707" t="s">
        <v>128</v>
      </c>
      <c r="H4707" t="s">
        <v>58</v>
      </c>
      <c r="I4707" t="s">
        <v>129</v>
      </c>
      <c r="J4707" t="s">
        <v>130</v>
      </c>
      <c r="K4707" t="s">
        <v>131</v>
      </c>
      <c r="L4707" t="s">
        <v>13522</v>
      </c>
      <c r="M4707" t="s">
        <v>13523</v>
      </c>
      <c r="N4707">
        <v>0.749</v>
      </c>
      <c r="O4707">
        <v>3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2.25</v>
      </c>
      <c r="V4707">
        <v>0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3020117</v>
      </c>
      <c r="B4708">
        <v>1</v>
      </c>
      <c r="C4708" t="s">
        <v>75</v>
      </c>
      <c r="D4708" t="s">
        <v>90</v>
      </c>
      <c r="E4708" t="s">
        <v>145</v>
      </c>
      <c r="F4708" t="s">
        <v>13524</v>
      </c>
      <c r="G4708" t="s">
        <v>256</v>
      </c>
      <c r="H4708" t="s">
        <v>61</v>
      </c>
      <c r="I4708" t="s">
        <v>129</v>
      </c>
      <c r="J4708" t="s">
        <v>130</v>
      </c>
      <c r="K4708" t="s">
        <v>131</v>
      </c>
      <c r="L4708" t="s">
        <v>13525</v>
      </c>
      <c r="M4708" t="s">
        <v>13526</v>
      </c>
      <c r="N4708">
        <v>2.0179999999999998</v>
      </c>
      <c r="O4708">
        <v>0</v>
      </c>
      <c r="P4708">
        <v>4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8.07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3020130</v>
      </c>
      <c r="B4709">
        <v>1</v>
      </c>
      <c r="C4709" t="s">
        <v>75</v>
      </c>
      <c r="D4709" t="s">
        <v>85</v>
      </c>
      <c r="E4709" t="s">
        <v>140</v>
      </c>
      <c r="F4709" t="s">
        <v>13527</v>
      </c>
      <c r="G4709" t="s">
        <v>161</v>
      </c>
      <c r="H4709" t="s">
        <v>61</v>
      </c>
      <c r="I4709" t="s">
        <v>129</v>
      </c>
      <c r="J4709" t="s">
        <v>130</v>
      </c>
      <c r="K4709" t="s">
        <v>131</v>
      </c>
      <c r="L4709" t="s">
        <v>13528</v>
      </c>
      <c r="M4709" t="s">
        <v>13529</v>
      </c>
      <c r="N4709">
        <v>0.63300000000000001</v>
      </c>
      <c r="O4709">
        <v>0</v>
      </c>
      <c r="P4709">
        <v>0</v>
      </c>
      <c r="Q4709">
        <v>0</v>
      </c>
      <c r="R4709">
        <v>32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20.25</v>
      </c>
      <c r="Y4709">
        <v>0</v>
      </c>
      <c r="Z4709">
        <v>0</v>
      </c>
    </row>
    <row r="4710" spans="1:26" x14ac:dyDescent="0.3">
      <c r="A4710">
        <v>3015106</v>
      </c>
      <c r="B4710">
        <v>1</v>
      </c>
      <c r="C4710" t="s">
        <v>75</v>
      </c>
      <c r="D4710" t="s">
        <v>91</v>
      </c>
      <c r="E4710" t="s">
        <v>145</v>
      </c>
      <c r="F4710" t="s">
        <v>13530</v>
      </c>
      <c r="G4710" t="s">
        <v>256</v>
      </c>
      <c r="H4710" t="s">
        <v>61</v>
      </c>
      <c r="I4710" t="s">
        <v>129</v>
      </c>
      <c r="J4710" t="s">
        <v>130</v>
      </c>
      <c r="K4710" t="s">
        <v>131</v>
      </c>
      <c r="L4710" t="s">
        <v>13531</v>
      </c>
      <c r="M4710" t="s">
        <v>13532</v>
      </c>
      <c r="N4710">
        <v>1.732</v>
      </c>
      <c r="O4710">
        <v>0</v>
      </c>
      <c r="P4710">
        <v>16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27.7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3015241</v>
      </c>
      <c r="B4711">
        <v>1</v>
      </c>
      <c r="C4711" t="s">
        <v>75</v>
      </c>
      <c r="D4711" t="s">
        <v>95</v>
      </c>
      <c r="E4711" t="s">
        <v>140</v>
      </c>
      <c r="F4711" t="s">
        <v>13533</v>
      </c>
      <c r="G4711" t="s">
        <v>142</v>
      </c>
      <c r="H4711" t="s">
        <v>61</v>
      </c>
      <c r="I4711" t="s">
        <v>129</v>
      </c>
      <c r="J4711" t="s">
        <v>130</v>
      </c>
      <c r="K4711" t="s">
        <v>131</v>
      </c>
      <c r="L4711" t="s">
        <v>13534</v>
      </c>
      <c r="M4711" t="s">
        <v>13535</v>
      </c>
      <c r="N4711">
        <v>1.635</v>
      </c>
      <c r="O4711">
        <v>0</v>
      </c>
      <c r="P4711">
        <v>272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444.65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3018001</v>
      </c>
      <c r="B4712">
        <v>1</v>
      </c>
      <c r="C4712" t="s">
        <v>75</v>
      </c>
      <c r="D4712" t="s">
        <v>81</v>
      </c>
      <c r="E4712" t="s">
        <v>140</v>
      </c>
      <c r="F4712" t="s">
        <v>13536</v>
      </c>
      <c r="G4712" t="s">
        <v>2617</v>
      </c>
      <c r="H4712" t="s">
        <v>61</v>
      </c>
      <c r="I4712" t="s">
        <v>129</v>
      </c>
      <c r="J4712" t="s">
        <v>130</v>
      </c>
      <c r="K4712" t="s">
        <v>131</v>
      </c>
      <c r="L4712" t="s">
        <v>13537</v>
      </c>
      <c r="M4712" t="s">
        <v>13538</v>
      </c>
      <c r="N4712">
        <v>2.4710000000000001</v>
      </c>
      <c r="O4712">
        <v>0</v>
      </c>
      <c r="P4712">
        <v>189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467.08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3011333</v>
      </c>
      <c r="B4713">
        <v>1</v>
      </c>
      <c r="C4713" t="s">
        <v>75</v>
      </c>
      <c r="D4713" t="s">
        <v>97</v>
      </c>
      <c r="E4713" t="s">
        <v>126</v>
      </c>
      <c r="F4713" t="s">
        <v>7830</v>
      </c>
      <c r="G4713" t="s">
        <v>192</v>
      </c>
      <c r="H4713" t="s">
        <v>58</v>
      </c>
      <c r="I4713" t="s">
        <v>129</v>
      </c>
      <c r="J4713" t="s">
        <v>130</v>
      </c>
      <c r="K4713" t="s">
        <v>137</v>
      </c>
      <c r="L4713" t="s">
        <v>13539</v>
      </c>
      <c r="M4713" t="s">
        <v>13540</v>
      </c>
      <c r="N4713">
        <v>8.0210000000000008</v>
      </c>
      <c r="O4713">
        <v>20</v>
      </c>
      <c r="P4713">
        <v>1843</v>
      </c>
      <c r="Q4713">
        <v>0</v>
      </c>
      <c r="R4713">
        <v>0</v>
      </c>
      <c r="S4713">
        <v>0</v>
      </c>
      <c r="T4713">
        <v>0</v>
      </c>
      <c r="U4713">
        <v>160.41999999999999</v>
      </c>
      <c r="V4713">
        <v>14782.4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3015587</v>
      </c>
      <c r="B4714">
        <v>1</v>
      </c>
      <c r="C4714" t="s">
        <v>75</v>
      </c>
      <c r="D4714" t="s">
        <v>104</v>
      </c>
      <c r="E4714" t="s">
        <v>221</v>
      </c>
      <c r="F4714" t="s">
        <v>13541</v>
      </c>
      <c r="G4714" t="s">
        <v>192</v>
      </c>
      <c r="H4714" t="s">
        <v>58</v>
      </c>
      <c r="I4714" t="s">
        <v>129</v>
      </c>
      <c r="J4714" t="s">
        <v>130</v>
      </c>
      <c r="K4714" t="s">
        <v>137</v>
      </c>
      <c r="L4714" t="s">
        <v>13542</v>
      </c>
      <c r="M4714" t="s">
        <v>13543</v>
      </c>
      <c r="N4714">
        <v>7.335</v>
      </c>
      <c r="O4714">
        <v>3</v>
      </c>
      <c r="P4714">
        <v>3973</v>
      </c>
      <c r="Q4714">
        <v>0</v>
      </c>
      <c r="R4714">
        <v>0</v>
      </c>
      <c r="S4714">
        <v>0</v>
      </c>
      <c r="T4714">
        <v>0</v>
      </c>
      <c r="U4714">
        <v>22.01</v>
      </c>
      <c r="V4714">
        <v>29143.06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3015271</v>
      </c>
      <c r="B4715">
        <v>1</v>
      </c>
      <c r="C4715" t="s">
        <v>75</v>
      </c>
      <c r="D4715" t="s">
        <v>76</v>
      </c>
      <c r="E4715" t="s">
        <v>164</v>
      </c>
      <c r="F4715" t="s">
        <v>13544</v>
      </c>
      <c r="G4715" t="s">
        <v>185</v>
      </c>
      <c r="H4715" t="s">
        <v>61</v>
      </c>
      <c r="I4715" t="s">
        <v>129</v>
      </c>
      <c r="J4715" t="s">
        <v>130</v>
      </c>
      <c r="K4715" t="s">
        <v>131</v>
      </c>
      <c r="L4715" t="s">
        <v>13545</v>
      </c>
      <c r="M4715" t="s">
        <v>13546</v>
      </c>
      <c r="N4715">
        <v>2.0190000000000001</v>
      </c>
      <c r="O4715">
        <v>0</v>
      </c>
      <c r="P4715">
        <v>109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220.04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3017129</v>
      </c>
      <c r="B4716">
        <v>1</v>
      </c>
      <c r="C4716" t="s">
        <v>75</v>
      </c>
      <c r="D4716" t="s">
        <v>78</v>
      </c>
      <c r="E4716" t="s">
        <v>140</v>
      </c>
      <c r="F4716" t="s">
        <v>13547</v>
      </c>
      <c r="G4716" t="s">
        <v>142</v>
      </c>
      <c r="H4716" t="s">
        <v>61</v>
      </c>
      <c r="I4716" t="s">
        <v>129</v>
      </c>
      <c r="J4716" t="s">
        <v>130</v>
      </c>
      <c r="K4716" t="s">
        <v>131</v>
      </c>
      <c r="L4716" t="s">
        <v>13548</v>
      </c>
      <c r="M4716" t="s">
        <v>13549</v>
      </c>
      <c r="N4716">
        <v>0.77100000000000002</v>
      </c>
      <c r="O4716">
        <v>0</v>
      </c>
      <c r="P4716">
        <v>49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37.76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3015385</v>
      </c>
      <c r="B4717">
        <v>1</v>
      </c>
      <c r="C4717" t="s">
        <v>106</v>
      </c>
      <c r="D4717" t="s">
        <v>120</v>
      </c>
      <c r="E4717" t="s">
        <v>153</v>
      </c>
      <c r="F4717" t="s">
        <v>13550</v>
      </c>
      <c r="G4717" t="s">
        <v>352</v>
      </c>
      <c r="H4717" t="s">
        <v>58</v>
      </c>
      <c r="I4717" t="s">
        <v>129</v>
      </c>
      <c r="J4717" t="s">
        <v>130</v>
      </c>
      <c r="K4717" t="s">
        <v>131</v>
      </c>
      <c r="L4717" t="s">
        <v>13551</v>
      </c>
      <c r="M4717" t="s">
        <v>11812</v>
      </c>
      <c r="N4717">
        <v>4.9859999999999998</v>
      </c>
      <c r="O4717">
        <v>0</v>
      </c>
      <c r="P4717">
        <v>240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1196.74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3010824</v>
      </c>
      <c r="B4718">
        <v>1</v>
      </c>
      <c r="C4718" t="s">
        <v>75</v>
      </c>
      <c r="D4718" t="s">
        <v>96</v>
      </c>
      <c r="E4718" t="s">
        <v>126</v>
      </c>
      <c r="F4718" t="s">
        <v>13552</v>
      </c>
      <c r="G4718" t="s">
        <v>128</v>
      </c>
      <c r="H4718" t="s">
        <v>58</v>
      </c>
      <c r="I4718" t="s">
        <v>129</v>
      </c>
      <c r="J4718" t="s">
        <v>130</v>
      </c>
      <c r="K4718" t="s">
        <v>131</v>
      </c>
      <c r="L4718" t="s">
        <v>13553</v>
      </c>
      <c r="M4718" t="s">
        <v>13554</v>
      </c>
      <c r="N4718">
        <v>0.51</v>
      </c>
      <c r="O4718">
        <v>6</v>
      </c>
      <c r="P4718">
        <v>1020</v>
      </c>
      <c r="Q4718">
        <v>0</v>
      </c>
      <c r="R4718">
        <v>0</v>
      </c>
      <c r="S4718">
        <v>0</v>
      </c>
      <c r="T4718">
        <v>0</v>
      </c>
      <c r="U4718">
        <v>3.06</v>
      </c>
      <c r="V4718">
        <v>520.48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3018357</v>
      </c>
      <c r="B4719">
        <v>1</v>
      </c>
      <c r="C4719" t="s">
        <v>106</v>
      </c>
      <c r="D4719" t="s">
        <v>107</v>
      </c>
      <c r="E4719" t="s">
        <v>221</v>
      </c>
      <c r="F4719" t="s">
        <v>10854</v>
      </c>
      <c r="G4719" t="s">
        <v>128</v>
      </c>
      <c r="H4719" t="s">
        <v>58</v>
      </c>
      <c r="I4719" t="s">
        <v>129</v>
      </c>
      <c r="J4719" t="s">
        <v>130</v>
      </c>
      <c r="K4719" t="s">
        <v>131</v>
      </c>
      <c r="L4719" t="s">
        <v>13555</v>
      </c>
      <c r="M4719" t="s">
        <v>13556</v>
      </c>
      <c r="N4719">
        <v>3.294</v>
      </c>
      <c r="O4719">
        <v>26</v>
      </c>
      <c r="P4719">
        <v>12</v>
      </c>
      <c r="Q4719">
        <v>6</v>
      </c>
      <c r="R4719">
        <v>0</v>
      </c>
      <c r="S4719">
        <v>8</v>
      </c>
      <c r="T4719">
        <v>0</v>
      </c>
      <c r="U4719">
        <v>85.64</v>
      </c>
      <c r="V4719">
        <v>39.53</v>
      </c>
      <c r="W4719">
        <v>19.760000000000002</v>
      </c>
      <c r="X4719">
        <v>0</v>
      </c>
      <c r="Y4719">
        <v>26.35</v>
      </c>
      <c r="Z4719">
        <v>0</v>
      </c>
    </row>
    <row r="4720" spans="1:26" x14ac:dyDescent="0.3">
      <c r="A4720">
        <v>3015172</v>
      </c>
      <c r="B4720">
        <v>1</v>
      </c>
      <c r="C4720" t="s">
        <v>75</v>
      </c>
      <c r="D4720" t="s">
        <v>78</v>
      </c>
      <c r="E4720" t="s">
        <v>169</v>
      </c>
      <c r="F4720" t="s">
        <v>6239</v>
      </c>
      <c r="G4720" t="s">
        <v>161</v>
      </c>
      <c r="H4720" t="s">
        <v>61</v>
      </c>
      <c r="I4720" t="s">
        <v>129</v>
      </c>
      <c r="J4720" t="s">
        <v>130</v>
      </c>
      <c r="K4720" t="s">
        <v>131</v>
      </c>
      <c r="L4720" t="s">
        <v>13557</v>
      </c>
      <c r="M4720" t="s">
        <v>13558</v>
      </c>
      <c r="N4720">
        <v>1.161</v>
      </c>
      <c r="O4720">
        <v>0</v>
      </c>
      <c r="P4720">
        <v>417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484.07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3015157</v>
      </c>
      <c r="B4721">
        <v>2</v>
      </c>
      <c r="C4721" t="s">
        <v>75</v>
      </c>
      <c r="D4721" t="s">
        <v>90</v>
      </c>
      <c r="E4721" t="s">
        <v>169</v>
      </c>
      <c r="F4721" t="s">
        <v>12124</v>
      </c>
      <c r="G4721" t="s">
        <v>142</v>
      </c>
      <c r="H4721" t="s">
        <v>61</v>
      </c>
      <c r="I4721" t="s">
        <v>129</v>
      </c>
      <c r="J4721" t="s">
        <v>130</v>
      </c>
      <c r="K4721" t="s">
        <v>131</v>
      </c>
      <c r="L4721" t="s">
        <v>13559</v>
      </c>
      <c r="M4721" t="s">
        <v>13560</v>
      </c>
      <c r="N4721">
        <v>0.27100000000000002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283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76.8</v>
      </c>
    </row>
    <row r="4722" spans="1:26" x14ac:dyDescent="0.3">
      <c r="A4722">
        <v>3018384</v>
      </c>
      <c r="B4722">
        <v>1</v>
      </c>
      <c r="C4722" t="s">
        <v>75</v>
      </c>
      <c r="D4722" t="s">
        <v>96</v>
      </c>
      <c r="E4722" t="s">
        <v>140</v>
      </c>
      <c r="F4722" t="s">
        <v>13561</v>
      </c>
      <c r="G4722" t="s">
        <v>378</v>
      </c>
      <c r="H4722" t="s">
        <v>61</v>
      </c>
      <c r="I4722" t="s">
        <v>129</v>
      </c>
      <c r="J4722" t="s">
        <v>59</v>
      </c>
      <c r="K4722" t="s">
        <v>131</v>
      </c>
      <c r="L4722" t="s">
        <v>13562</v>
      </c>
      <c r="M4722" t="s">
        <v>13563</v>
      </c>
      <c r="N4722">
        <v>2.972</v>
      </c>
      <c r="O4722">
        <v>0</v>
      </c>
      <c r="P4722">
        <v>69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205.06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3020006</v>
      </c>
      <c r="B4723">
        <v>1</v>
      </c>
      <c r="C4723" t="s">
        <v>75</v>
      </c>
      <c r="D4723" t="s">
        <v>82</v>
      </c>
      <c r="E4723" t="s">
        <v>140</v>
      </c>
      <c r="F4723" t="s">
        <v>13564</v>
      </c>
      <c r="G4723" t="s">
        <v>602</v>
      </c>
      <c r="H4723" t="s">
        <v>61</v>
      </c>
      <c r="I4723" t="s">
        <v>129</v>
      </c>
      <c r="J4723" t="s">
        <v>130</v>
      </c>
      <c r="K4723" t="s">
        <v>131</v>
      </c>
      <c r="L4723" t="s">
        <v>13565</v>
      </c>
      <c r="M4723" t="s">
        <v>13566</v>
      </c>
      <c r="N4723">
        <v>2.7669999999999999</v>
      </c>
      <c r="O4723">
        <v>0</v>
      </c>
      <c r="P4723">
        <v>116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321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3018422</v>
      </c>
      <c r="B4724">
        <v>1</v>
      </c>
      <c r="C4724" t="s">
        <v>75</v>
      </c>
      <c r="D4724" t="s">
        <v>95</v>
      </c>
      <c r="E4724" t="s">
        <v>145</v>
      </c>
      <c r="F4724" t="s">
        <v>3636</v>
      </c>
      <c r="G4724" t="s">
        <v>206</v>
      </c>
      <c r="H4724" t="s">
        <v>61</v>
      </c>
      <c r="I4724" t="s">
        <v>129</v>
      </c>
      <c r="J4724" t="s">
        <v>130</v>
      </c>
      <c r="K4724" t="s">
        <v>131</v>
      </c>
      <c r="L4724" t="s">
        <v>13567</v>
      </c>
      <c r="M4724" t="s">
        <v>13568</v>
      </c>
      <c r="N4724">
        <v>1.427</v>
      </c>
      <c r="O4724">
        <v>0</v>
      </c>
      <c r="P4724">
        <v>6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8.56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3015160</v>
      </c>
      <c r="B4725">
        <v>1</v>
      </c>
      <c r="C4725" t="s">
        <v>75</v>
      </c>
      <c r="D4725" t="s">
        <v>96</v>
      </c>
      <c r="E4725" t="s">
        <v>145</v>
      </c>
      <c r="F4725" t="s">
        <v>13569</v>
      </c>
      <c r="G4725" t="s">
        <v>147</v>
      </c>
      <c r="H4725" t="s">
        <v>61</v>
      </c>
      <c r="I4725" t="s">
        <v>129</v>
      </c>
      <c r="J4725" t="s">
        <v>130</v>
      </c>
      <c r="K4725" t="s">
        <v>131</v>
      </c>
      <c r="L4725" t="s">
        <v>13570</v>
      </c>
      <c r="M4725" t="s">
        <v>13571</v>
      </c>
      <c r="N4725">
        <v>1.87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1.87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3018163</v>
      </c>
      <c r="B4726">
        <v>1</v>
      </c>
      <c r="C4726" t="s">
        <v>75</v>
      </c>
      <c r="D4726" t="s">
        <v>97</v>
      </c>
      <c r="E4726" t="s">
        <v>221</v>
      </c>
      <c r="F4726" t="s">
        <v>5462</v>
      </c>
      <c r="G4726" t="s">
        <v>128</v>
      </c>
      <c r="H4726" t="s">
        <v>58</v>
      </c>
      <c r="I4726" t="s">
        <v>129</v>
      </c>
      <c r="J4726" t="s">
        <v>130</v>
      </c>
      <c r="K4726" t="s">
        <v>131</v>
      </c>
      <c r="L4726" t="s">
        <v>13572</v>
      </c>
      <c r="M4726" t="s">
        <v>13573</v>
      </c>
      <c r="N4726">
        <v>0.23599999999999999</v>
      </c>
      <c r="O4726">
        <v>66</v>
      </c>
      <c r="P4726">
        <v>700</v>
      </c>
      <c r="Q4726">
        <v>0</v>
      </c>
      <c r="R4726">
        <v>0</v>
      </c>
      <c r="S4726">
        <v>0</v>
      </c>
      <c r="T4726">
        <v>0</v>
      </c>
      <c r="U4726">
        <v>15.57</v>
      </c>
      <c r="V4726">
        <v>165.08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3019980</v>
      </c>
      <c r="B4727">
        <v>1</v>
      </c>
      <c r="C4727" t="s">
        <v>75</v>
      </c>
      <c r="D4727" t="s">
        <v>103</v>
      </c>
      <c r="E4727" t="s">
        <v>153</v>
      </c>
      <c r="F4727" t="s">
        <v>13574</v>
      </c>
      <c r="G4727" t="s">
        <v>128</v>
      </c>
      <c r="H4727" t="s">
        <v>58</v>
      </c>
      <c r="I4727" t="s">
        <v>129</v>
      </c>
      <c r="J4727" t="s">
        <v>130</v>
      </c>
      <c r="K4727" t="s">
        <v>131</v>
      </c>
      <c r="L4727" t="s">
        <v>13575</v>
      </c>
      <c r="M4727" t="s">
        <v>13576</v>
      </c>
      <c r="N4727">
        <v>0.85599999999999998</v>
      </c>
      <c r="O4727">
        <v>2</v>
      </c>
      <c r="P4727">
        <v>2940</v>
      </c>
      <c r="Q4727">
        <v>0</v>
      </c>
      <c r="R4727">
        <v>0</v>
      </c>
      <c r="S4727">
        <v>0</v>
      </c>
      <c r="T4727">
        <v>0</v>
      </c>
      <c r="U4727">
        <v>1.71</v>
      </c>
      <c r="V4727">
        <v>2516.9699999999998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3015187</v>
      </c>
      <c r="B4728">
        <v>1</v>
      </c>
      <c r="C4728" t="s">
        <v>106</v>
      </c>
      <c r="D4728" t="s">
        <v>122</v>
      </c>
      <c r="E4728" t="s">
        <v>145</v>
      </c>
      <c r="F4728" t="s">
        <v>13577</v>
      </c>
      <c r="G4728" t="s">
        <v>256</v>
      </c>
      <c r="H4728" t="s">
        <v>61</v>
      </c>
      <c r="I4728" t="s">
        <v>129</v>
      </c>
      <c r="J4728" t="s">
        <v>130</v>
      </c>
      <c r="K4728" t="s">
        <v>131</v>
      </c>
      <c r="L4728" t="s">
        <v>13578</v>
      </c>
      <c r="M4728" t="s">
        <v>13579</v>
      </c>
      <c r="N4728">
        <v>1.143</v>
      </c>
      <c r="O4728">
        <v>0</v>
      </c>
      <c r="P4728">
        <v>7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8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3012921</v>
      </c>
      <c r="B4729">
        <v>1</v>
      </c>
      <c r="C4729" t="s">
        <v>75</v>
      </c>
      <c r="D4729" t="s">
        <v>97</v>
      </c>
      <c r="E4729" t="s">
        <v>140</v>
      </c>
      <c r="F4729" t="s">
        <v>13580</v>
      </c>
      <c r="G4729" t="s">
        <v>192</v>
      </c>
      <c r="H4729" t="s">
        <v>61</v>
      </c>
      <c r="I4729" t="s">
        <v>129</v>
      </c>
      <c r="J4729" t="s">
        <v>130</v>
      </c>
      <c r="K4729" t="s">
        <v>137</v>
      </c>
      <c r="L4729" t="s">
        <v>13581</v>
      </c>
      <c r="M4729" t="s">
        <v>13582</v>
      </c>
      <c r="N4729">
        <v>7.9589999999999996</v>
      </c>
      <c r="O4729">
        <v>0</v>
      </c>
      <c r="P4729">
        <v>66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525.29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3016367</v>
      </c>
      <c r="B4730">
        <v>1</v>
      </c>
      <c r="C4730" t="s">
        <v>75</v>
      </c>
      <c r="D4730" t="s">
        <v>98</v>
      </c>
      <c r="E4730" t="s">
        <v>145</v>
      </c>
      <c r="F4730" t="s">
        <v>13583</v>
      </c>
      <c r="G4730" t="s">
        <v>147</v>
      </c>
      <c r="H4730" t="s">
        <v>61</v>
      </c>
      <c r="I4730" t="s">
        <v>129</v>
      </c>
      <c r="J4730" t="s">
        <v>130</v>
      </c>
      <c r="K4730" t="s">
        <v>131</v>
      </c>
      <c r="L4730" t="s">
        <v>13584</v>
      </c>
      <c r="M4730" t="s">
        <v>13585</v>
      </c>
      <c r="N4730">
        <v>1.125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1.1200000000000001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3017111</v>
      </c>
      <c r="B4731">
        <v>1</v>
      </c>
      <c r="C4731" t="s">
        <v>75</v>
      </c>
      <c r="D4731" t="s">
        <v>82</v>
      </c>
      <c r="E4731" t="s">
        <v>145</v>
      </c>
      <c r="F4731" t="s">
        <v>13586</v>
      </c>
      <c r="G4731" t="s">
        <v>256</v>
      </c>
      <c r="H4731" t="s">
        <v>61</v>
      </c>
      <c r="I4731" t="s">
        <v>129</v>
      </c>
      <c r="J4731" t="s">
        <v>130</v>
      </c>
      <c r="K4731" t="s">
        <v>131</v>
      </c>
      <c r="L4731" t="s">
        <v>13587</v>
      </c>
      <c r="M4731" t="s">
        <v>13588</v>
      </c>
      <c r="N4731">
        <v>1.034</v>
      </c>
      <c r="O4731">
        <v>0</v>
      </c>
      <c r="P4731">
        <v>14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14.47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3016062</v>
      </c>
      <c r="B4732">
        <v>1</v>
      </c>
      <c r="C4732" t="s">
        <v>75</v>
      </c>
      <c r="D4732" t="s">
        <v>98</v>
      </c>
      <c r="E4732" t="s">
        <v>140</v>
      </c>
      <c r="F4732" t="s">
        <v>13589</v>
      </c>
      <c r="G4732" t="s">
        <v>181</v>
      </c>
      <c r="H4732" t="s">
        <v>61</v>
      </c>
      <c r="I4732" t="s">
        <v>129</v>
      </c>
      <c r="J4732" t="s">
        <v>130</v>
      </c>
      <c r="K4732" t="s">
        <v>137</v>
      </c>
      <c r="L4732" t="s">
        <v>13590</v>
      </c>
      <c r="M4732" t="s">
        <v>13591</v>
      </c>
      <c r="N4732">
        <v>1.454</v>
      </c>
      <c r="O4732">
        <v>0</v>
      </c>
      <c r="P4732">
        <v>88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127.97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3015117</v>
      </c>
      <c r="B4733">
        <v>1</v>
      </c>
      <c r="C4733" t="s">
        <v>75</v>
      </c>
      <c r="D4733" t="s">
        <v>91</v>
      </c>
      <c r="E4733" t="s">
        <v>140</v>
      </c>
      <c r="F4733" t="s">
        <v>13592</v>
      </c>
      <c r="G4733" t="s">
        <v>161</v>
      </c>
      <c r="H4733" t="s">
        <v>61</v>
      </c>
      <c r="I4733" t="s">
        <v>129</v>
      </c>
      <c r="J4733" t="s">
        <v>130</v>
      </c>
      <c r="K4733" t="s">
        <v>131</v>
      </c>
      <c r="L4733" t="s">
        <v>13593</v>
      </c>
      <c r="M4733" t="s">
        <v>13594</v>
      </c>
      <c r="N4733">
        <v>0.72</v>
      </c>
      <c r="O4733">
        <v>0</v>
      </c>
      <c r="P4733">
        <v>329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237.03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3018392</v>
      </c>
      <c r="B4734">
        <v>1</v>
      </c>
      <c r="C4734" t="s">
        <v>106</v>
      </c>
      <c r="D4734" t="s">
        <v>120</v>
      </c>
      <c r="E4734" t="s">
        <v>140</v>
      </c>
      <c r="F4734" t="s">
        <v>13595</v>
      </c>
      <c r="G4734" t="s">
        <v>166</v>
      </c>
      <c r="H4734" t="s">
        <v>61</v>
      </c>
      <c r="I4734" t="s">
        <v>129</v>
      </c>
      <c r="J4734" t="s">
        <v>130</v>
      </c>
      <c r="K4734" t="s">
        <v>131</v>
      </c>
      <c r="L4734" t="s">
        <v>13596</v>
      </c>
      <c r="M4734" t="s">
        <v>13597</v>
      </c>
      <c r="N4734">
        <v>2.782</v>
      </c>
      <c r="O4734">
        <v>0</v>
      </c>
      <c r="P4734">
        <v>155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431.18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3011654</v>
      </c>
      <c r="B4735">
        <v>1</v>
      </c>
      <c r="C4735" t="s">
        <v>106</v>
      </c>
      <c r="D4735" t="s">
        <v>107</v>
      </c>
      <c r="E4735" t="s">
        <v>140</v>
      </c>
      <c r="F4735" t="s">
        <v>13598</v>
      </c>
      <c r="G4735" t="s">
        <v>142</v>
      </c>
      <c r="H4735" t="s">
        <v>61</v>
      </c>
      <c r="I4735" t="s">
        <v>129</v>
      </c>
      <c r="J4735" t="s">
        <v>130</v>
      </c>
      <c r="K4735" t="s">
        <v>131</v>
      </c>
      <c r="L4735" t="s">
        <v>13599</v>
      </c>
      <c r="M4735" t="s">
        <v>13600</v>
      </c>
      <c r="N4735">
        <v>2.2589999999999999</v>
      </c>
      <c r="O4735">
        <v>0</v>
      </c>
      <c r="P4735">
        <v>23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51.95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3017065</v>
      </c>
      <c r="B4736">
        <v>1</v>
      </c>
      <c r="C4736" t="s">
        <v>75</v>
      </c>
      <c r="D4736" t="s">
        <v>99</v>
      </c>
      <c r="E4736" t="s">
        <v>140</v>
      </c>
      <c r="F4736" t="s">
        <v>13601</v>
      </c>
      <c r="G4736" t="s">
        <v>142</v>
      </c>
      <c r="H4736" t="s">
        <v>61</v>
      </c>
      <c r="I4736" t="s">
        <v>129</v>
      </c>
      <c r="J4736" t="s">
        <v>130</v>
      </c>
      <c r="K4736" t="s">
        <v>131</v>
      </c>
      <c r="L4736" t="s">
        <v>13602</v>
      </c>
      <c r="M4736" t="s">
        <v>13603</v>
      </c>
      <c r="N4736">
        <v>1.1259999999999999</v>
      </c>
      <c r="O4736">
        <v>0</v>
      </c>
      <c r="P4736">
        <v>34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38.29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3010906</v>
      </c>
      <c r="B4737">
        <v>1</v>
      </c>
      <c r="C4737" t="s">
        <v>75</v>
      </c>
      <c r="D4737" t="s">
        <v>98</v>
      </c>
      <c r="E4737" t="s">
        <v>153</v>
      </c>
      <c r="F4737" t="s">
        <v>13604</v>
      </c>
      <c r="G4737" t="s">
        <v>128</v>
      </c>
      <c r="H4737" t="s">
        <v>58</v>
      </c>
      <c r="I4737" t="s">
        <v>129</v>
      </c>
      <c r="J4737" t="s">
        <v>130</v>
      </c>
      <c r="K4737" t="s">
        <v>131</v>
      </c>
      <c r="L4737" t="s">
        <v>13605</v>
      </c>
      <c r="M4737" t="s">
        <v>13606</v>
      </c>
      <c r="N4737">
        <v>1.1930000000000001</v>
      </c>
      <c r="O4737">
        <v>1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1.19</v>
      </c>
      <c r="V4737">
        <v>0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3015291</v>
      </c>
      <c r="B4738">
        <v>1</v>
      </c>
      <c r="C4738" t="s">
        <v>75</v>
      </c>
      <c r="D4738" t="s">
        <v>102</v>
      </c>
      <c r="E4738" t="s">
        <v>221</v>
      </c>
      <c r="F4738" t="s">
        <v>13607</v>
      </c>
      <c r="G4738" t="s">
        <v>128</v>
      </c>
      <c r="H4738" t="s">
        <v>58</v>
      </c>
      <c r="I4738" t="s">
        <v>129</v>
      </c>
      <c r="J4738" t="s">
        <v>130</v>
      </c>
      <c r="K4738" t="s">
        <v>131</v>
      </c>
      <c r="L4738" t="s">
        <v>13608</v>
      </c>
      <c r="M4738" t="s">
        <v>13609</v>
      </c>
      <c r="N4738">
        <v>0.753</v>
      </c>
      <c r="O4738">
        <v>127</v>
      </c>
      <c r="P4738">
        <v>2513</v>
      </c>
      <c r="Q4738">
        <v>0</v>
      </c>
      <c r="R4738">
        <v>0</v>
      </c>
      <c r="S4738">
        <v>238</v>
      </c>
      <c r="T4738">
        <v>4029</v>
      </c>
      <c r="U4738">
        <v>95.57</v>
      </c>
      <c r="V4738">
        <v>1891.03</v>
      </c>
      <c r="W4738">
        <v>0</v>
      </c>
      <c r="X4738">
        <v>0</v>
      </c>
      <c r="Y4738">
        <v>179.1</v>
      </c>
      <c r="Z4738">
        <v>3031.82</v>
      </c>
    </row>
    <row r="4739" spans="1:26" x14ac:dyDescent="0.3">
      <c r="A4739">
        <v>3019263</v>
      </c>
      <c r="B4739">
        <v>1</v>
      </c>
      <c r="C4739" t="s">
        <v>75</v>
      </c>
      <c r="D4739" t="s">
        <v>103</v>
      </c>
      <c r="E4739" t="s">
        <v>145</v>
      </c>
      <c r="F4739" t="s">
        <v>13610</v>
      </c>
      <c r="G4739" t="s">
        <v>147</v>
      </c>
      <c r="H4739" t="s">
        <v>61</v>
      </c>
      <c r="I4739" t="s">
        <v>129</v>
      </c>
      <c r="J4739" t="s">
        <v>130</v>
      </c>
      <c r="K4739" t="s">
        <v>131</v>
      </c>
      <c r="L4739" t="s">
        <v>13611</v>
      </c>
      <c r="M4739" t="s">
        <v>13612</v>
      </c>
      <c r="N4739">
        <v>1.81</v>
      </c>
      <c r="O4739">
        <v>0</v>
      </c>
      <c r="P4739">
        <v>2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3.62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3015713</v>
      </c>
      <c r="B4740">
        <v>1</v>
      </c>
      <c r="C4740" t="s">
        <v>75</v>
      </c>
      <c r="D4740" t="s">
        <v>102</v>
      </c>
      <c r="E4740" t="s">
        <v>126</v>
      </c>
      <c r="F4740" t="s">
        <v>13613</v>
      </c>
      <c r="G4740" t="s">
        <v>181</v>
      </c>
      <c r="H4740" t="s">
        <v>58</v>
      </c>
      <c r="I4740" t="s">
        <v>129</v>
      </c>
      <c r="J4740" t="s">
        <v>130</v>
      </c>
      <c r="K4740" t="s">
        <v>137</v>
      </c>
      <c r="L4740" t="s">
        <v>13614</v>
      </c>
      <c r="M4740" t="s">
        <v>13615</v>
      </c>
      <c r="N4740">
        <v>10.26</v>
      </c>
      <c r="O4740">
        <v>18</v>
      </c>
      <c r="P4740">
        <v>121</v>
      </c>
      <c r="Q4740">
        <v>0</v>
      </c>
      <c r="R4740">
        <v>0</v>
      </c>
      <c r="S4740">
        <v>0</v>
      </c>
      <c r="T4740">
        <v>0</v>
      </c>
      <c r="U4740">
        <v>184.69</v>
      </c>
      <c r="V4740">
        <v>1241.49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3020074</v>
      </c>
      <c r="B4741">
        <v>1</v>
      </c>
      <c r="C4741" t="s">
        <v>75</v>
      </c>
      <c r="D4741" t="s">
        <v>97</v>
      </c>
      <c r="E4741" t="s">
        <v>153</v>
      </c>
      <c r="F4741" t="s">
        <v>13616</v>
      </c>
      <c r="G4741" t="s">
        <v>374</v>
      </c>
      <c r="H4741" t="s">
        <v>58</v>
      </c>
      <c r="I4741" t="s">
        <v>129</v>
      </c>
      <c r="J4741" t="s">
        <v>130</v>
      </c>
      <c r="K4741" t="s">
        <v>131</v>
      </c>
      <c r="L4741" t="s">
        <v>13617</v>
      </c>
      <c r="M4741" t="s">
        <v>13618</v>
      </c>
      <c r="N4741">
        <v>0.48799999999999999</v>
      </c>
      <c r="O4741">
        <v>0</v>
      </c>
      <c r="P4741">
        <v>1016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495.58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3017119</v>
      </c>
      <c r="B4742">
        <v>1</v>
      </c>
      <c r="C4742" t="s">
        <v>75</v>
      </c>
      <c r="D4742" t="s">
        <v>92</v>
      </c>
      <c r="E4742" t="s">
        <v>221</v>
      </c>
      <c r="F4742" t="s">
        <v>2715</v>
      </c>
      <c r="G4742" t="s">
        <v>128</v>
      </c>
      <c r="H4742" t="s">
        <v>58</v>
      </c>
      <c r="I4742" t="s">
        <v>129</v>
      </c>
      <c r="J4742" t="s">
        <v>130</v>
      </c>
      <c r="K4742" t="s">
        <v>131</v>
      </c>
      <c r="L4742" t="s">
        <v>13619</v>
      </c>
      <c r="M4742" t="s">
        <v>13620</v>
      </c>
      <c r="N4742">
        <v>0.20699999999999999</v>
      </c>
      <c r="O4742">
        <v>42</v>
      </c>
      <c r="P4742">
        <v>568</v>
      </c>
      <c r="Q4742">
        <v>0</v>
      </c>
      <c r="R4742">
        <v>0</v>
      </c>
      <c r="S4742">
        <v>0</v>
      </c>
      <c r="T4742">
        <v>0</v>
      </c>
      <c r="U4742">
        <v>8.6999999999999993</v>
      </c>
      <c r="V4742">
        <v>117.7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3009447</v>
      </c>
      <c r="B4743">
        <v>1</v>
      </c>
      <c r="C4743" t="s">
        <v>75</v>
      </c>
      <c r="D4743" t="s">
        <v>81</v>
      </c>
      <c r="E4743" t="s">
        <v>153</v>
      </c>
      <c r="F4743" t="s">
        <v>13621</v>
      </c>
      <c r="G4743" t="s">
        <v>196</v>
      </c>
      <c r="H4743" t="s">
        <v>58</v>
      </c>
      <c r="I4743" t="s">
        <v>129</v>
      </c>
      <c r="J4743" t="s">
        <v>130</v>
      </c>
      <c r="K4743" t="s">
        <v>131</v>
      </c>
      <c r="L4743" t="s">
        <v>13622</v>
      </c>
      <c r="M4743" t="s">
        <v>13623</v>
      </c>
      <c r="N4743">
        <v>4.4480000000000004</v>
      </c>
      <c r="O4743">
        <v>8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35.58</v>
      </c>
      <c r="V4743">
        <v>0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3018792</v>
      </c>
      <c r="B4744">
        <v>1</v>
      </c>
      <c r="C4744" t="s">
        <v>75</v>
      </c>
      <c r="D4744" t="s">
        <v>104</v>
      </c>
      <c r="E4744" t="s">
        <v>169</v>
      </c>
      <c r="F4744" t="s">
        <v>13624</v>
      </c>
      <c r="G4744" t="s">
        <v>171</v>
      </c>
      <c r="H4744" t="s">
        <v>61</v>
      </c>
      <c r="I4744" t="s">
        <v>129</v>
      </c>
      <c r="J4744" t="s">
        <v>130</v>
      </c>
      <c r="K4744" t="s">
        <v>131</v>
      </c>
      <c r="L4744" t="s">
        <v>13625</v>
      </c>
      <c r="M4744" t="s">
        <v>13626</v>
      </c>
      <c r="N4744">
        <v>4.6559999999999997</v>
      </c>
      <c r="O4744">
        <v>0</v>
      </c>
      <c r="P4744">
        <v>82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381.78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3012610</v>
      </c>
      <c r="B4745">
        <v>1</v>
      </c>
      <c r="C4745" t="s">
        <v>75</v>
      </c>
      <c r="D4745" t="s">
        <v>81</v>
      </c>
      <c r="E4745" t="s">
        <v>153</v>
      </c>
      <c r="F4745" t="s">
        <v>13627</v>
      </c>
      <c r="G4745" t="s">
        <v>181</v>
      </c>
      <c r="H4745" t="s">
        <v>58</v>
      </c>
      <c r="I4745" t="s">
        <v>129</v>
      </c>
      <c r="J4745" t="s">
        <v>130</v>
      </c>
      <c r="K4745" t="s">
        <v>137</v>
      </c>
      <c r="L4745" t="s">
        <v>13628</v>
      </c>
      <c r="M4745" t="s">
        <v>13629</v>
      </c>
      <c r="N4745">
        <v>3.2320000000000002</v>
      </c>
      <c r="O4745">
        <v>5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16.16</v>
      </c>
      <c r="V4745">
        <v>0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3015151</v>
      </c>
      <c r="B4746">
        <v>1</v>
      </c>
      <c r="C4746" t="s">
        <v>75</v>
      </c>
      <c r="D4746" t="s">
        <v>85</v>
      </c>
      <c r="E4746" t="s">
        <v>153</v>
      </c>
      <c r="F4746" t="s">
        <v>13630</v>
      </c>
      <c r="G4746" t="s">
        <v>196</v>
      </c>
      <c r="H4746" t="s">
        <v>58</v>
      </c>
      <c r="I4746" t="s">
        <v>129</v>
      </c>
      <c r="J4746" t="s">
        <v>130</v>
      </c>
      <c r="K4746" t="s">
        <v>131</v>
      </c>
      <c r="L4746" t="s">
        <v>13631</v>
      </c>
      <c r="M4746" t="s">
        <v>13632</v>
      </c>
      <c r="N4746">
        <v>4.5090000000000003</v>
      </c>
      <c r="O4746">
        <v>0</v>
      </c>
      <c r="P4746">
        <v>0</v>
      </c>
      <c r="Q4746">
        <v>0</v>
      </c>
      <c r="R4746">
        <v>76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342.68</v>
      </c>
      <c r="Y4746">
        <v>0</v>
      </c>
      <c r="Z4746">
        <v>0</v>
      </c>
    </row>
    <row r="4747" spans="1:26" x14ac:dyDescent="0.3">
      <c r="A4747">
        <v>3015258</v>
      </c>
      <c r="B4747">
        <v>1</v>
      </c>
      <c r="C4747" t="s">
        <v>106</v>
      </c>
      <c r="D4747" t="s">
        <v>122</v>
      </c>
      <c r="E4747" t="s">
        <v>169</v>
      </c>
      <c r="F4747" t="s">
        <v>13633</v>
      </c>
      <c r="G4747" t="s">
        <v>161</v>
      </c>
      <c r="H4747" t="s">
        <v>61</v>
      </c>
      <c r="I4747" t="s">
        <v>129</v>
      </c>
      <c r="J4747" t="s">
        <v>130</v>
      </c>
      <c r="K4747" t="s">
        <v>131</v>
      </c>
      <c r="L4747" t="s">
        <v>13634</v>
      </c>
      <c r="M4747" t="s">
        <v>13635</v>
      </c>
      <c r="N4747">
        <v>1.1419999999999999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78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89.07</v>
      </c>
    </row>
    <row r="4748" spans="1:26" x14ac:dyDescent="0.3">
      <c r="A4748">
        <v>3008879</v>
      </c>
      <c r="B4748">
        <v>1</v>
      </c>
      <c r="C4748" t="s">
        <v>75</v>
      </c>
      <c r="D4748" t="s">
        <v>82</v>
      </c>
      <c r="E4748" t="s">
        <v>134</v>
      </c>
      <c r="F4748" t="s">
        <v>13636</v>
      </c>
      <c r="G4748" t="s">
        <v>128</v>
      </c>
      <c r="H4748" t="s">
        <v>58</v>
      </c>
      <c r="I4748" t="s">
        <v>129</v>
      </c>
      <c r="J4748" t="s">
        <v>130</v>
      </c>
      <c r="K4748" t="s">
        <v>131</v>
      </c>
      <c r="L4748" t="s">
        <v>13637</v>
      </c>
      <c r="M4748" t="s">
        <v>13638</v>
      </c>
      <c r="N4748">
        <v>2.2069999999999999</v>
      </c>
      <c r="O4748">
        <v>2</v>
      </c>
      <c r="P4748">
        <v>4040</v>
      </c>
      <c r="Q4748">
        <v>0</v>
      </c>
      <c r="R4748">
        <v>0</v>
      </c>
      <c r="S4748">
        <v>0</v>
      </c>
      <c r="T4748">
        <v>0</v>
      </c>
      <c r="U4748">
        <v>4.41</v>
      </c>
      <c r="V4748">
        <v>8916.06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3017049</v>
      </c>
      <c r="B4749">
        <v>1</v>
      </c>
      <c r="C4749" t="s">
        <v>75</v>
      </c>
      <c r="D4749" t="s">
        <v>95</v>
      </c>
      <c r="E4749" t="s">
        <v>140</v>
      </c>
      <c r="F4749" t="s">
        <v>13639</v>
      </c>
      <c r="G4749" t="s">
        <v>147</v>
      </c>
      <c r="H4749" t="s">
        <v>61</v>
      </c>
      <c r="I4749" t="s">
        <v>129</v>
      </c>
      <c r="J4749" t="s">
        <v>130</v>
      </c>
      <c r="K4749" t="s">
        <v>131</v>
      </c>
      <c r="L4749" t="s">
        <v>13640</v>
      </c>
      <c r="M4749" t="s">
        <v>13641</v>
      </c>
      <c r="N4749">
        <v>2.0499999999999998</v>
      </c>
      <c r="O4749">
        <v>0</v>
      </c>
      <c r="P4749">
        <v>185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379.17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3010987</v>
      </c>
      <c r="B4750">
        <v>1</v>
      </c>
      <c r="C4750" t="s">
        <v>75</v>
      </c>
      <c r="D4750" t="s">
        <v>74</v>
      </c>
      <c r="E4750" t="s">
        <v>140</v>
      </c>
      <c r="F4750" t="s">
        <v>2712</v>
      </c>
      <c r="G4750" t="s">
        <v>142</v>
      </c>
      <c r="H4750" t="s">
        <v>61</v>
      </c>
      <c r="I4750" t="s">
        <v>129</v>
      </c>
      <c r="J4750" t="s">
        <v>130</v>
      </c>
      <c r="K4750" t="s">
        <v>131</v>
      </c>
      <c r="L4750" t="s">
        <v>13642</v>
      </c>
      <c r="M4750" t="s">
        <v>13643</v>
      </c>
      <c r="N4750">
        <v>6.7539999999999996</v>
      </c>
      <c r="O4750">
        <v>0</v>
      </c>
      <c r="P4750">
        <v>76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513.34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3015019</v>
      </c>
      <c r="B4751">
        <v>1</v>
      </c>
      <c r="C4751" t="s">
        <v>75</v>
      </c>
      <c r="D4751" t="s">
        <v>97</v>
      </c>
      <c r="E4751" t="s">
        <v>153</v>
      </c>
      <c r="F4751" t="s">
        <v>13644</v>
      </c>
      <c r="G4751" t="s">
        <v>192</v>
      </c>
      <c r="H4751" t="s">
        <v>58</v>
      </c>
      <c r="I4751" t="s">
        <v>129</v>
      </c>
      <c r="J4751" t="s">
        <v>130</v>
      </c>
      <c r="K4751" t="s">
        <v>137</v>
      </c>
      <c r="L4751" t="s">
        <v>13645</v>
      </c>
      <c r="M4751" t="s">
        <v>13646</v>
      </c>
      <c r="N4751">
        <v>7.66</v>
      </c>
      <c r="O4751">
        <v>0</v>
      </c>
      <c r="P4751">
        <v>502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3845.17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3018205</v>
      </c>
      <c r="B4752">
        <v>2</v>
      </c>
      <c r="C4752" t="s">
        <v>106</v>
      </c>
      <c r="D4752" t="s">
        <v>120</v>
      </c>
      <c r="E4752" t="s">
        <v>153</v>
      </c>
      <c r="F4752" t="s">
        <v>13647</v>
      </c>
      <c r="G4752" t="s">
        <v>1430</v>
      </c>
      <c r="H4752" t="s">
        <v>58</v>
      </c>
      <c r="I4752" t="s">
        <v>129</v>
      </c>
      <c r="J4752" t="s">
        <v>130</v>
      </c>
      <c r="K4752" t="s">
        <v>131</v>
      </c>
      <c r="L4752" t="s">
        <v>12498</v>
      </c>
      <c r="M4752" t="s">
        <v>13648</v>
      </c>
      <c r="N4752">
        <v>7.1920000000000002</v>
      </c>
      <c r="O4752">
        <v>0</v>
      </c>
      <c r="P4752">
        <v>637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4581.45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3015157</v>
      </c>
      <c r="B4753">
        <v>1</v>
      </c>
      <c r="C4753" t="s">
        <v>75</v>
      </c>
      <c r="D4753" t="s">
        <v>90</v>
      </c>
      <c r="E4753" t="s">
        <v>140</v>
      </c>
      <c r="F4753" t="s">
        <v>13649</v>
      </c>
      <c r="G4753" t="s">
        <v>142</v>
      </c>
      <c r="H4753" t="s">
        <v>61</v>
      </c>
      <c r="I4753" t="s">
        <v>129</v>
      </c>
      <c r="J4753" t="s">
        <v>130</v>
      </c>
      <c r="K4753" t="s">
        <v>131</v>
      </c>
      <c r="L4753" t="s">
        <v>13650</v>
      </c>
      <c r="M4753" t="s">
        <v>13559</v>
      </c>
      <c r="N4753">
        <v>1.7130000000000001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63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107.94</v>
      </c>
    </row>
    <row r="4754" spans="1:26" x14ac:dyDescent="0.3">
      <c r="A4754">
        <v>3015228</v>
      </c>
      <c r="B4754">
        <v>1</v>
      </c>
      <c r="C4754" t="s">
        <v>75</v>
      </c>
      <c r="D4754" t="s">
        <v>97</v>
      </c>
      <c r="E4754" t="s">
        <v>140</v>
      </c>
      <c r="F4754" t="s">
        <v>13651</v>
      </c>
      <c r="G4754" t="s">
        <v>161</v>
      </c>
      <c r="H4754" t="s">
        <v>61</v>
      </c>
      <c r="I4754" t="s">
        <v>129</v>
      </c>
      <c r="J4754" t="s">
        <v>130</v>
      </c>
      <c r="K4754" t="s">
        <v>131</v>
      </c>
      <c r="L4754" t="s">
        <v>13652</v>
      </c>
      <c r="M4754" t="s">
        <v>13653</v>
      </c>
      <c r="N4754">
        <v>1.0960000000000001</v>
      </c>
      <c r="O4754">
        <v>0</v>
      </c>
      <c r="P4754">
        <v>31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33.99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3018149</v>
      </c>
      <c r="B4755">
        <v>1</v>
      </c>
      <c r="C4755" t="s">
        <v>75</v>
      </c>
      <c r="D4755" t="s">
        <v>95</v>
      </c>
      <c r="E4755" t="s">
        <v>221</v>
      </c>
      <c r="F4755" t="s">
        <v>13654</v>
      </c>
      <c r="G4755" t="s">
        <v>128</v>
      </c>
      <c r="H4755" t="s">
        <v>58</v>
      </c>
      <c r="I4755" t="s">
        <v>129</v>
      </c>
      <c r="J4755" t="s">
        <v>130</v>
      </c>
      <c r="K4755" t="s">
        <v>131</v>
      </c>
      <c r="L4755" t="s">
        <v>13655</v>
      </c>
      <c r="M4755" t="s">
        <v>13656</v>
      </c>
      <c r="N4755">
        <v>1.0049999999999999</v>
      </c>
      <c r="O4755">
        <v>6</v>
      </c>
      <c r="P4755">
        <v>7260</v>
      </c>
      <c r="Q4755">
        <v>0</v>
      </c>
      <c r="R4755">
        <v>0</v>
      </c>
      <c r="S4755">
        <v>0</v>
      </c>
      <c r="T4755">
        <v>0</v>
      </c>
      <c r="U4755">
        <v>6.03</v>
      </c>
      <c r="V4755">
        <v>7296.3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3020007</v>
      </c>
      <c r="B4756">
        <v>1</v>
      </c>
      <c r="C4756" t="s">
        <v>75</v>
      </c>
      <c r="D4756" t="s">
        <v>103</v>
      </c>
      <c r="E4756" t="s">
        <v>153</v>
      </c>
      <c r="F4756" t="s">
        <v>13657</v>
      </c>
      <c r="G4756" t="s">
        <v>196</v>
      </c>
      <c r="H4756" t="s">
        <v>58</v>
      </c>
      <c r="I4756" t="s">
        <v>129</v>
      </c>
      <c r="J4756" t="s">
        <v>130</v>
      </c>
      <c r="K4756" t="s">
        <v>131</v>
      </c>
      <c r="L4756" t="s">
        <v>13658</v>
      </c>
      <c r="M4756" t="s">
        <v>13659</v>
      </c>
      <c r="N4756">
        <v>1.8</v>
      </c>
      <c r="O4756">
        <v>0</v>
      </c>
      <c r="P4756">
        <v>583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1049.56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3020048</v>
      </c>
      <c r="B4757">
        <v>1</v>
      </c>
      <c r="C4757" t="s">
        <v>75</v>
      </c>
      <c r="D4757" t="s">
        <v>91</v>
      </c>
      <c r="E4757" t="s">
        <v>140</v>
      </c>
      <c r="F4757" t="s">
        <v>13660</v>
      </c>
      <c r="G4757" t="s">
        <v>161</v>
      </c>
      <c r="H4757" t="s">
        <v>61</v>
      </c>
      <c r="I4757" t="s">
        <v>129</v>
      </c>
      <c r="J4757" t="s">
        <v>130</v>
      </c>
      <c r="K4757" t="s">
        <v>131</v>
      </c>
      <c r="L4757" t="s">
        <v>13661</v>
      </c>
      <c r="M4757" t="s">
        <v>13662</v>
      </c>
      <c r="N4757">
        <v>0.54300000000000004</v>
      </c>
      <c r="O4757">
        <v>0</v>
      </c>
      <c r="P4757">
        <v>121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65.650000000000006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3020040</v>
      </c>
      <c r="B4758">
        <v>1</v>
      </c>
      <c r="C4758" t="s">
        <v>75</v>
      </c>
      <c r="D4758" t="s">
        <v>79</v>
      </c>
      <c r="E4758" t="s">
        <v>169</v>
      </c>
      <c r="F4758" t="s">
        <v>13663</v>
      </c>
      <c r="G4758" t="s">
        <v>161</v>
      </c>
      <c r="H4758" t="s">
        <v>61</v>
      </c>
      <c r="I4758" t="s">
        <v>129</v>
      </c>
      <c r="J4758" t="s">
        <v>130</v>
      </c>
      <c r="K4758" t="s">
        <v>131</v>
      </c>
      <c r="L4758" t="s">
        <v>13664</v>
      </c>
      <c r="M4758" t="s">
        <v>13665</v>
      </c>
      <c r="N4758">
        <v>0.72599999999999998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393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285.36</v>
      </c>
    </row>
    <row r="4759" spans="1:26" x14ac:dyDescent="0.3">
      <c r="A4759">
        <v>3018692</v>
      </c>
      <c r="B4759">
        <v>1</v>
      </c>
      <c r="C4759" t="s">
        <v>75</v>
      </c>
      <c r="D4759" t="s">
        <v>74</v>
      </c>
      <c r="E4759" t="s">
        <v>153</v>
      </c>
      <c r="F4759" t="s">
        <v>13666</v>
      </c>
      <c r="G4759" t="s">
        <v>196</v>
      </c>
      <c r="H4759" t="s">
        <v>58</v>
      </c>
      <c r="I4759" t="s">
        <v>129</v>
      </c>
      <c r="J4759" t="s">
        <v>130</v>
      </c>
      <c r="K4759" t="s">
        <v>131</v>
      </c>
      <c r="L4759" t="s">
        <v>13667</v>
      </c>
      <c r="M4759" t="s">
        <v>13668</v>
      </c>
      <c r="N4759">
        <v>2.1669999999999998</v>
      </c>
      <c r="O4759">
        <v>0</v>
      </c>
      <c r="P4759">
        <v>61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132.19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3019948</v>
      </c>
      <c r="B4760">
        <v>1</v>
      </c>
      <c r="C4760" t="s">
        <v>75</v>
      </c>
      <c r="D4760" t="s">
        <v>103</v>
      </c>
      <c r="E4760" t="s">
        <v>140</v>
      </c>
      <c r="F4760" t="s">
        <v>13669</v>
      </c>
      <c r="G4760" t="s">
        <v>1638</v>
      </c>
      <c r="H4760" t="s">
        <v>61</v>
      </c>
      <c r="I4760" t="s">
        <v>129</v>
      </c>
      <c r="J4760" t="s">
        <v>130</v>
      </c>
      <c r="K4760" t="s">
        <v>131</v>
      </c>
      <c r="L4760" t="s">
        <v>13670</v>
      </c>
      <c r="M4760" t="s">
        <v>13671</v>
      </c>
      <c r="N4760">
        <v>3.5720000000000001</v>
      </c>
      <c r="O4760">
        <v>0</v>
      </c>
      <c r="P4760">
        <v>37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132.16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3018167</v>
      </c>
      <c r="B4761">
        <v>1</v>
      </c>
      <c r="C4761" t="s">
        <v>75</v>
      </c>
      <c r="D4761" t="s">
        <v>92</v>
      </c>
      <c r="E4761" t="s">
        <v>145</v>
      </c>
      <c r="F4761" t="s">
        <v>13672</v>
      </c>
      <c r="G4761" t="s">
        <v>147</v>
      </c>
      <c r="H4761" t="s">
        <v>61</v>
      </c>
      <c r="I4761" t="s">
        <v>129</v>
      </c>
      <c r="J4761" t="s">
        <v>130</v>
      </c>
      <c r="K4761" t="s">
        <v>131</v>
      </c>
      <c r="L4761" t="s">
        <v>13673</v>
      </c>
      <c r="M4761" t="s">
        <v>13674</v>
      </c>
      <c r="N4761">
        <v>3.875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3.87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3016166</v>
      </c>
      <c r="B4762">
        <v>1</v>
      </c>
      <c r="C4762" t="s">
        <v>106</v>
      </c>
      <c r="D4762" t="s">
        <v>114</v>
      </c>
      <c r="E4762" t="s">
        <v>221</v>
      </c>
      <c r="F4762" t="s">
        <v>13675</v>
      </c>
      <c r="G4762" t="s">
        <v>181</v>
      </c>
      <c r="H4762" t="s">
        <v>58</v>
      </c>
      <c r="I4762" t="s">
        <v>129</v>
      </c>
      <c r="J4762" t="s">
        <v>130</v>
      </c>
      <c r="K4762" t="s">
        <v>137</v>
      </c>
      <c r="L4762" t="s">
        <v>13676</v>
      </c>
      <c r="M4762" t="s">
        <v>13677</v>
      </c>
      <c r="N4762">
        <v>2.1920000000000002</v>
      </c>
      <c r="O4762">
        <v>0</v>
      </c>
      <c r="P4762">
        <v>0</v>
      </c>
      <c r="Q4762">
        <v>13</v>
      </c>
      <c r="R4762">
        <v>73</v>
      </c>
      <c r="S4762">
        <v>48</v>
      </c>
      <c r="T4762">
        <v>473</v>
      </c>
      <c r="U4762">
        <v>0</v>
      </c>
      <c r="V4762">
        <v>0</v>
      </c>
      <c r="W4762">
        <v>28.5</v>
      </c>
      <c r="X4762">
        <v>160.01</v>
      </c>
      <c r="Y4762">
        <v>105.21</v>
      </c>
      <c r="Z4762">
        <v>1036.79</v>
      </c>
    </row>
    <row r="4763" spans="1:26" x14ac:dyDescent="0.3">
      <c r="A4763">
        <v>3019295</v>
      </c>
      <c r="B4763">
        <v>1</v>
      </c>
      <c r="C4763" t="s">
        <v>75</v>
      </c>
      <c r="D4763" t="s">
        <v>78</v>
      </c>
      <c r="E4763" t="s">
        <v>145</v>
      </c>
      <c r="F4763" t="s">
        <v>13678</v>
      </c>
      <c r="G4763" t="s">
        <v>147</v>
      </c>
      <c r="H4763" t="s">
        <v>61</v>
      </c>
      <c r="I4763" t="s">
        <v>129</v>
      </c>
      <c r="J4763" t="s">
        <v>130</v>
      </c>
      <c r="K4763" t="s">
        <v>131</v>
      </c>
      <c r="L4763" t="s">
        <v>13679</v>
      </c>
      <c r="M4763" t="s">
        <v>13680</v>
      </c>
      <c r="N4763">
        <v>4.28</v>
      </c>
      <c r="O4763">
        <v>0</v>
      </c>
      <c r="P4763">
        <v>3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12.84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3015346</v>
      </c>
      <c r="B4764">
        <v>1</v>
      </c>
      <c r="C4764" t="s">
        <v>106</v>
      </c>
      <c r="D4764" t="s">
        <v>120</v>
      </c>
      <c r="E4764" t="s">
        <v>153</v>
      </c>
      <c r="F4764" t="s">
        <v>13681</v>
      </c>
      <c r="G4764" t="s">
        <v>196</v>
      </c>
      <c r="H4764" t="s">
        <v>58</v>
      </c>
      <c r="I4764" t="s">
        <v>129</v>
      </c>
      <c r="J4764" t="s">
        <v>130</v>
      </c>
      <c r="K4764" t="s">
        <v>131</v>
      </c>
      <c r="L4764" t="s">
        <v>13682</v>
      </c>
      <c r="M4764" t="s">
        <v>9306</v>
      </c>
      <c r="N4764">
        <v>1.5169999999999999</v>
      </c>
      <c r="O4764">
        <v>14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21.24</v>
      </c>
      <c r="V4764">
        <v>0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3018396</v>
      </c>
      <c r="B4765">
        <v>1</v>
      </c>
      <c r="C4765" t="s">
        <v>75</v>
      </c>
      <c r="D4765" t="s">
        <v>82</v>
      </c>
      <c r="E4765" t="s">
        <v>145</v>
      </c>
      <c r="F4765" t="s">
        <v>13683</v>
      </c>
      <c r="G4765" t="s">
        <v>147</v>
      </c>
      <c r="H4765" t="s">
        <v>61</v>
      </c>
      <c r="I4765" t="s">
        <v>129</v>
      </c>
      <c r="J4765" t="s">
        <v>130</v>
      </c>
      <c r="K4765" t="s">
        <v>131</v>
      </c>
      <c r="L4765" t="s">
        <v>13684</v>
      </c>
      <c r="M4765" t="s">
        <v>13685</v>
      </c>
      <c r="N4765">
        <v>1.4059999999999999</v>
      </c>
      <c r="O4765">
        <v>0</v>
      </c>
      <c r="P4765">
        <v>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9.84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3015232</v>
      </c>
      <c r="B4766">
        <v>1</v>
      </c>
      <c r="C4766" t="s">
        <v>75</v>
      </c>
      <c r="D4766" t="s">
        <v>92</v>
      </c>
      <c r="E4766" t="s">
        <v>126</v>
      </c>
      <c r="F4766" t="s">
        <v>13686</v>
      </c>
      <c r="G4766" t="s">
        <v>128</v>
      </c>
      <c r="H4766" t="s">
        <v>58</v>
      </c>
      <c r="I4766" t="s">
        <v>129</v>
      </c>
      <c r="J4766" t="s">
        <v>130</v>
      </c>
      <c r="K4766" t="s">
        <v>131</v>
      </c>
      <c r="L4766" t="s">
        <v>13687</v>
      </c>
      <c r="M4766" t="s">
        <v>13688</v>
      </c>
      <c r="N4766">
        <v>2.8639999999999999</v>
      </c>
      <c r="O4766">
        <v>30</v>
      </c>
      <c r="P4766">
        <v>3</v>
      </c>
      <c r="Q4766">
        <v>0</v>
      </c>
      <c r="R4766">
        <v>0</v>
      </c>
      <c r="S4766">
        <v>0</v>
      </c>
      <c r="T4766">
        <v>0</v>
      </c>
      <c r="U4766">
        <v>85.92</v>
      </c>
      <c r="V4766">
        <v>8.59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3018474</v>
      </c>
      <c r="B4767">
        <v>1</v>
      </c>
      <c r="C4767" t="s">
        <v>106</v>
      </c>
      <c r="D4767" t="s">
        <v>122</v>
      </c>
      <c r="E4767" t="s">
        <v>126</v>
      </c>
      <c r="F4767" t="s">
        <v>13689</v>
      </c>
      <c r="G4767" t="s">
        <v>128</v>
      </c>
      <c r="H4767" t="s">
        <v>58</v>
      </c>
      <c r="I4767" t="s">
        <v>129</v>
      </c>
      <c r="J4767" t="s">
        <v>130</v>
      </c>
      <c r="K4767" t="s">
        <v>131</v>
      </c>
      <c r="L4767" t="s">
        <v>13690</v>
      </c>
      <c r="M4767" t="s">
        <v>13691</v>
      </c>
      <c r="N4767">
        <v>1.248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1.25</v>
      </c>
      <c r="V4767">
        <v>0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3020042</v>
      </c>
      <c r="B4768">
        <v>1</v>
      </c>
      <c r="C4768" t="s">
        <v>75</v>
      </c>
      <c r="D4768" t="s">
        <v>96</v>
      </c>
      <c r="E4768" t="s">
        <v>140</v>
      </c>
      <c r="F4768" t="s">
        <v>13692</v>
      </c>
      <c r="G4768" t="s">
        <v>161</v>
      </c>
      <c r="H4768" t="s">
        <v>61</v>
      </c>
      <c r="I4768" t="s">
        <v>129</v>
      </c>
      <c r="J4768" t="s">
        <v>130</v>
      </c>
      <c r="K4768" t="s">
        <v>131</v>
      </c>
      <c r="L4768" t="s">
        <v>13693</v>
      </c>
      <c r="M4768" t="s">
        <v>13694</v>
      </c>
      <c r="N4768">
        <v>3.8929999999999998</v>
      </c>
      <c r="O4768">
        <v>0</v>
      </c>
      <c r="P4768">
        <v>59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229.66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3018157</v>
      </c>
      <c r="B4769">
        <v>1</v>
      </c>
      <c r="C4769" t="s">
        <v>106</v>
      </c>
      <c r="D4769" t="s">
        <v>121</v>
      </c>
      <c r="E4769" t="s">
        <v>153</v>
      </c>
      <c r="F4769" t="s">
        <v>13695</v>
      </c>
      <c r="G4769" t="s">
        <v>128</v>
      </c>
      <c r="H4769" t="s">
        <v>58</v>
      </c>
      <c r="I4769" t="s">
        <v>129</v>
      </c>
      <c r="J4769" t="s">
        <v>130</v>
      </c>
      <c r="K4769" t="s">
        <v>131</v>
      </c>
      <c r="L4769" t="s">
        <v>13696</v>
      </c>
      <c r="M4769" t="s">
        <v>13697</v>
      </c>
      <c r="N4769">
        <v>1.0569999999999999</v>
      </c>
      <c r="O4769">
        <v>11</v>
      </c>
      <c r="P4769">
        <v>1216</v>
      </c>
      <c r="Q4769">
        <v>0</v>
      </c>
      <c r="R4769">
        <v>0</v>
      </c>
      <c r="S4769">
        <v>0</v>
      </c>
      <c r="T4769">
        <v>0</v>
      </c>
      <c r="U4769">
        <v>11.62</v>
      </c>
      <c r="V4769">
        <v>1284.9100000000001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3018462</v>
      </c>
      <c r="B4770">
        <v>1</v>
      </c>
      <c r="C4770" t="s">
        <v>75</v>
      </c>
      <c r="D4770" t="s">
        <v>97</v>
      </c>
      <c r="E4770" t="s">
        <v>145</v>
      </c>
      <c r="F4770" t="s">
        <v>13698</v>
      </c>
      <c r="G4770" t="s">
        <v>206</v>
      </c>
      <c r="H4770" t="s">
        <v>61</v>
      </c>
      <c r="I4770" t="s">
        <v>129</v>
      </c>
      <c r="J4770" t="s">
        <v>130</v>
      </c>
      <c r="K4770" t="s">
        <v>131</v>
      </c>
      <c r="L4770" t="s">
        <v>13699</v>
      </c>
      <c r="M4770" t="s">
        <v>13700</v>
      </c>
      <c r="N4770">
        <v>1.018</v>
      </c>
      <c r="O4770">
        <v>0</v>
      </c>
      <c r="P4770">
        <v>9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9.16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3008061</v>
      </c>
      <c r="B4771">
        <v>1</v>
      </c>
      <c r="C4771" t="s">
        <v>75</v>
      </c>
      <c r="D4771" t="s">
        <v>104</v>
      </c>
      <c r="E4771" t="s">
        <v>153</v>
      </c>
      <c r="F4771" t="s">
        <v>13701</v>
      </c>
      <c r="G4771" t="s">
        <v>196</v>
      </c>
      <c r="H4771" t="s">
        <v>58</v>
      </c>
      <c r="I4771" t="s">
        <v>129</v>
      </c>
      <c r="J4771" t="s">
        <v>130</v>
      </c>
      <c r="K4771" t="s">
        <v>131</v>
      </c>
      <c r="L4771" t="s">
        <v>13702</v>
      </c>
      <c r="M4771" t="s">
        <v>13703</v>
      </c>
      <c r="N4771">
        <v>1.167</v>
      </c>
      <c r="O4771">
        <v>0</v>
      </c>
      <c r="P4771">
        <v>17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19.84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3012602</v>
      </c>
      <c r="B4772">
        <v>1</v>
      </c>
      <c r="C4772" t="s">
        <v>75</v>
      </c>
      <c r="D4772" t="s">
        <v>81</v>
      </c>
      <c r="E4772" t="s">
        <v>153</v>
      </c>
      <c r="F4772" t="s">
        <v>13704</v>
      </c>
      <c r="G4772" t="s">
        <v>181</v>
      </c>
      <c r="H4772" t="s">
        <v>58</v>
      </c>
      <c r="I4772" t="s">
        <v>129</v>
      </c>
      <c r="J4772" t="s">
        <v>130</v>
      </c>
      <c r="K4772" t="s">
        <v>137</v>
      </c>
      <c r="L4772" t="s">
        <v>13705</v>
      </c>
      <c r="M4772" t="s">
        <v>13706</v>
      </c>
      <c r="N4772">
        <v>4.069</v>
      </c>
      <c r="O4772">
        <v>44</v>
      </c>
      <c r="P4772">
        <v>175</v>
      </c>
      <c r="Q4772">
        <v>0</v>
      </c>
      <c r="R4772">
        <v>0</v>
      </c>
      <c r="S4772">
        <v>0</v>
      </c>
      <c r="T4772">
        <v>0</v>
      </c>
      <c r="U4772">
        <v>179.03</v>
      </c>
      <c r="V4772">
        <v>712.06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3008319</v>
      </c>
      <c r="B4773">
        <v>1</v>
      </c>
      <c r="C4773" t="s">
        <v>106</v>
      </c>
      <c r="D4773" t="s">
        <v>115</v>
      </c>
      <c r="E4773" t="s">
        <v>221</v>
      </c>
      <c r="F4773" t="s">
        <v>13707</v>
      </c>
      <c r="G4773" t="s">
        <v>181</v>
      </c>
      <c r="H4773" t="s">
        <v>58</v>
      </c>
      <c r="I4773" t="s">
        <v>129</v>
      </c>
      <c r="J4773" t="s">
        <v>130</v>
      </c>
      <c r="K4773" t="s">
        <v>137</v>
      </c>
      <c r="L4773" t="s">
        <v>13708</v>
      </c>
      <c r="M4773" t="s">
        <v>13709</v>
      </c>
      <c r="N4773">
        <v>7.0439999999999996</v>
      </c>
      <c r="O4773">
        <v>43</v>
      </c>
      <c r="P4773">
        <v>1328</v>
      </c>
      <c r="Q4773">
        <v>0</v>
      </c>
      <c r="R4773">
        <v>0</v>
      </c>
      <c r="S4773">
        <v>45</v>
      </c>
      <c r="T4773">
        <v>762</v>
      </c>
      <c r="U4773">
        <v>302.89</v>
      </c>
      <c r="V4773">
        <v>9354.2800000000007</v>
      </c>
      <c r="W4773">
        <v>0</v>
      </c>
      <c r="X4773">
        <v>0</v>
      </c>
      <c r="Y4773">
        <v>316.98</v>
      </c>
      <c r="Z4773">
        <v>5367.44</v>
      </c>
    </row>
    <row r="4774" spans="1:26" x14ac:dyDescent="0.3">
      <c r="A4774">
        <v>3015181</v>
      </c>
      <c r="B4774">
        <v>1</v>
      </c>
      <c r="C4774" t="s">
        <v>75</v>
      </c>
      <c r="D4774" t="s">
        <v>102</v>
      </c>
      <c r="E4774" t="s">
        <v>169</v>
      </c>
      <c r="F4774" t="s">
        <v>13710</v>
      </c>
      <c r="G4774" t="s">
        <v>171</v>
      </c>
      <c r="H4774" t="s">
        <v>61</v>
      </c>
      <c r="I4774" t="s">
        <v>129</v>
      </c>
      <c r="J4774" t="s">
        <v>130</v>
      </c>
      <c r="K4774" t="s">
        <v>131</v>
      </c>
      <c r="L4774" t="s">
        <v>13711</v>
      </c>
      <c r="M4774" t="s">
        <v>13712</v>
      </c>
      <c r="N4774">
        <v>2.7709999999999999</v>
      </c>
      <c r="O4774">
        <v>0</v>
      </c>
      <c r="P4774">
        <v>17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47.11</v>
      </c>
      <c r="W4774">
        <v>0</v>
      </c>
      <c r="X4774">
        <v>0</v>
      </c>
      <c r="Y4774">
        <v>0</v>
      </c>
      <c r="Z4774">
        <v>0</v>
      </c>
    </row>
    <row r="4775" spans="1:26" x14ac:dyDescent="0.3">
      <c r="A4775">
        <v>3018199</v>
      </c>
      <c r="B4775">
        <v>1</v>
      </c>
      <c r="C4775" t="s">
        <v>106</v>
      </c>
      <c r="D4775" t="s">
        <v>118</v>
      </c>
      <c r="E4775" t="s">
        <v>140</v>
      </c>
      <c r="F4775" t="s">
        <v>13713</v>
      </c>
      <c r="G4775" t="s">
        <v>142</v>
      </c>
      <c r="H4775" t="s">
        <v>61</v>
      </c>
      <c r="I4775" t="s">
        <v>129</v>
      </c>
      <c r="J4775" t="s">
        <v>130</v>
      </c>
      <c r="K4775" t="s">
        <v>131</v>
      </c>
      <c r="L4775" t="s">
        <v>13714</v>
      </c>
      <c r="M4775" t="s">
        <v>13715</v>
      </c>
      <c r="N4775">
        <v>1.452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27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39.200000000000003</v>
      </c>
    </row>
    <row r="4776" spans="1:26" x14ac:dyDescent="0.3">
      <c r="A4776">
        <v>3018803</v>
      </c>
      <c r="B4776">
        <v>1</v>
      </c>
      <c r="C4776" t="s">
        <v>75</v>
      </c>
      <c r="D4776" t="s">
        <v>91</v>
      </c>
      <c r="E4776" t="s">
        <v>153</v>
      </c>
      <c r="F4776" t="s">
        <v>13716</v>
      </c>
      <c r="G4776" t="s">
        <v>374</v>
      </c>
      <c r="H4776" t="s">
        <v>58</v>
      </c>
      <c r="I4776" t="s">
        <v>129</v>
      </c>
      <c r="J4776" t="s">
        <v>130</v>
      </c>
      <c r="K4776" t="s">
        <v>131</v>
      </c>
      <c r="L4776" t="s">
        <v>13717</v>
      </c>
      <c r="M4776" t="s">
        <v>13718</v>
      </c>
      <c r="N4776">
        <v>5.0999999999999997E-2</v>
      </c>
      <c r="O4776">
        <v>0</v>
      </c>
      <c r="P4776">
        <v>836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42.67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3017070</v>
      </c>
      <c r="B4777">
        <v>1</v>
      </c>
      <c r="C4777" t="s">
        <v>75</v>
      </c>
      <c r="D4777" t="s">
        <v>103</v>
      </c>
      <c r="E4777" t="s">
        <v>153</v>
      </c>
      <c r="F4777" t="s">
        <v>13719</v>
      </c>
      <c r="G4777" t="s">
        <v>746</v>
      </c>
      <c r="H4777" t="s">
        <v>58</v>
      </c>
      <c r="I4777" t="s">
        <v>129</v>
      </c>
      <c r="J4777" t="s">
        <v>130</v>
      </c>
      <c r="K4777" t="s">
        <v>131</v>
      </c>
      <c r="L4777" t="s">
        <v>13720</v>
      </c>
      <c r="M4777" t="s">
        <v>13721</v>
      </c>
      <c r="N4777">
        <v>1.823</v>
      </c>
      <c r="O4777">
        <v>0</v>
      </c>
      <c r="P4777">
        <v>4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7.29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3016896</v>
      </c>
      <c r="B4778">
        <v>1</v>
      </c>
      <c r="C4778" t="s">
        <v>106</v>
      </c>
      <c r="D4778" t="s">
        <v>108</v>
      </c>
      <c r="E4778" t="s">
        <v>164</v>
      </c>
      <c r="F4778" t="s">
        <v>7851</v>
      </c>
      <c r="G4778" t="s">
        <v>378</v>
      </c>
      <c r="H4778" t="s">
        <v>61</v>
      </c>
      <c r="I4778" t="s">
        <v>129</v>
      </c>
      <c r="J4778" t="s">
        <v>59</v>
      </c>
      <c r="K4778" t="s">
        <v>131</v>
      </c>
      <c r="L4778" t="s">
        <v>13722</v>
      </c>
      <c r="M4778" t="s">
        <v>13723</v>
      </c>
      <c r="N4778">
        <v>4.0439999999999996</v>
      </c>
      <c r="O4778">
        <v>0</v>
      </c>
      <c r="P4778">
        <v>270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1092.01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3015345</v>
      </c>
      <c r="B4779">
        <v>1</v>
      </c>
      <c r="C4779" t="s">
        <v>106</v>
      </c>
      <c r="D4779" t="s">
        <v>120</v>
      </c>
      <c r="E4779" t="s">
        <v>126</v>
      </c>
      <c r="F4779" t="s">
        <v>13724</v>
      </c>
      <c r="G4779" t="s">
        <v>128</v>
      </c>
      <c r="H4779" t="s">
        <v>58</v>
      </c>
      <c r="I4779" t="s">
        <v>129</v>
      </c>
      <c r="J4779" t="s">
        <v>130</v>
      </c>
      <c r="K4779" t="s">
        <v>131</v>
      </c>
      <c r="L4779" t="s">
        <v>13725</v>
      </c>
      <c r="M4779" t="s">
        <v>13726</v>
      </c>
      <c r="N4779">
        <v>0.71799999999999997</v>
      </c>
      <c r="O4779">
        <v>24</v>
      </c>
      <c r="P4779">
        <v>206</v>
      </c>
      <c r="Q4779">
        <v>0</v>
      </c>
      <c r="R4779">
        <v>0</v>
      </c>
      <c r="S4779">
        <v>0</v>
      </c>
      <c r="T4779">
        <v>0</v>
      </c>
      <c r="U4779">
        <v>17.23</v>
      </c>
      <c r="V4779">
        <v>147.91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3015133</v>
      </c>
      <c r="B4780">
        <v>1</v>
      </c>
      <c r="C4780" t="s">
        <v>75</v>
      </c>
      <c r="D4780" t="s">
        <v>81</v>
      </c>
      <c r="E4780" t="s">
        <v>145</v>
      </c>
      <c r="F4780" t="s">
        <v>13727</v>
      </c>
      <c r="G4780" t="s">
        <v>147</v>
      </c>
      <c r="H4780" t="s">
        <v>61</v>
      </c>
      <c r="I4780" t="s">
        <v>129</v>
      </c>
      <c r="J4780" t="s">
        <v>130</v>
      </c>
      <c r="K4780" t="s">
        <v>131</v>
      </c>
      <c r="L4780" t="s">
        <v>13728</v>
      </c>
      <c r="M4780" t="s">
        <v>13729</v>
      </c>
      <c r="N4780">
        <v>1.169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1.17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3008829</v>
      </c>
      <c r="B4781">
        <v>1</v>
      </c>
      <c r="C4781" t="s">
        <v>75</v>
      </c>
      <c r="D4781" t="s">
        <v>83</v>
      </c>
      <c r="E4781" t="s">
        <v>164</v>
      </c>
      <c r="F4781" t="s">
        <v>13730</v>
      </c>
      <c r="G4781" t="s">
        <v>142</v>
      </c>
      <c r="H4781" t="s">
        <v>61</v>
      </c>
      <c r="I4781" t="s">
        <v>129</v>
      </c>
      <c r="J4781" t="s">
        <v>130</v>
      </c>
      <c r="K4781" t="s">
        <v>131</v>
      </c>
      <c r="L4781" t="s">
        <v>13731</v>
      </c>
      <c r="M4781" t="s">
        <v>13732</v>
      </c>
      <c r="N4781">
        <v>2.601</v>
      </c>
      <c r="O4781">
        <v>0</v>
      </c>
      <c r="P4781">
        <v>0</v>
      </c>
      <c r="Q4781">
        <v>0</v>
      </c>
      <c r="R4781">
        <v>27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70.22</v>
      </c>
      <c r="Y4781">
        <v>0</v>
      </c>
      <c r="Z4781">
        <v>0</v>
      </c>
    </row>
    <row r="4782" spans="1:26" x14ac:dyDescent="0.3">
      <c r="A4782">
        <v>3008921</v>
      </c>
      <c r="B4782">
        <v>1</v>
      </c>
      <c r="C4782" t="s">
        <v>106</v>
      </c>
      <c r="D4782" t="s">
        <v>114</v>
      </c>
      <c r="E4782" t="s">
        <v>153</v>
      </c>
      <c r="F4782" t="s">
        <v>13733</v>
      </c>
      <c r="G4782" t="s">
        <v>196</v>
      </c>
      <c r="H4782" t="s">
        <v>58</v>
      </c>
      <c r="I4782" t="s">
        <v>129</v>
      </c>
      <c r="J4782" t="s">
        <v>130</v>
      </c>
      <c r="K4782" t="s">
        <v>131</v>
      </c>
      <c r="L4782" t="s">
        <v>13734</v>
      </c>
      <c r="M4782" t="s">
        <v>13735</v>
      </c>
      <c r="N4782">
        <v>8.173</v>
      </c>
      <c r="O4782">
        <v>0</v>
      </c>
      <c r="P4782">
        <v>0</v>
      </c>
      <c r="Q4782">
        <v>0</v>
      </c>
      <c r="R4782">
        <v>40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326.94</v>
      </c>
      <c r="Y4782">
        <v>0</v>
      </c>
      <c r="Z4782">
        <v>0</v>
      </c>
    </row>
    <row r="4783" spans="1:26" x14ac:dyDescent="0.3">
      <c r="A4783">
        <v>3015260</v>
      </c>
      <c r="B4783">
        <v>1</v>
      </c>
      <c r="C4783" t="s">
        <v>75</v>
      </c>
      <c r="D4783" t="s">
        <v>97</v>
      </c>
      <c r="E4783" t="s">
        <v>140</v>
      </c>
      <c r="F4783" t="s">
        <v>13736</v>
      </c>
      <c r="G4783" t="s">
        <v>161</v>
      </c>
      <c r="H4783" t="s">
        <v>61</v>
      </c>
      <c r="I4783" t="s">
        <v>129</v>
      </c>
      <c r="J4783" t="s">
        <v>130</v>
      </c>
      <c r="K4783" t="s">
        <v>131</v>
      </c>
      <c r="L4783" t="s">
        <v>13737</v>
      </c>
      <c r="M4783" t="s">
        <v>13738</v>
      </c>
      <c r="N4783">
        <v>1.0009999999999999</v>
      </c>
      <c r="O4783">
        <v>0</v>
      </c>
      <c r="P4783">
        <v>57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57.05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3009402</v>
      </c>
      <c r="B4784">
        <v>1</v>
      </c>
      <c r="C4784" t="s">
        <v>75</v>
      </c>
      <c r="D4784" t="s">
        <v>95</v>
      </c>
      <c r="E4784" t="s">
        <v>153</v>
      </c>
      <c r="F4784" t="s">
        <v>13739</v>
      </c>
      <c r="G4784" t="s">
        <v>374</v>
      </c>
      <c r="H4784" t="s">
        <v>58</v>
      </c>
      <c r="I4784" t="s">
        <v>129</v>
      </c>
      <c r="J4784" t="s">
        <v>130</v>
      </c>
      <c r="K4784" t="s">
        <v>131</v>
      </c>
      <c r="L4784" t="s">
        <v>3914</v>
      </c>
      <c r="M4784" t="s">
        <v>13740</v>
      </c>
      <c r="N4784">
        <v>1.329</v>
      </c>
      <c r="O4784">
        <v>0</v>
      </c>
      <c r="P4784">
        <v>467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620.78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3017306</v>
      </c>
      <c r="B4785">
        <v>1</v>
      </c>
      <c r="C4785" t="s">
        <v>75</v>
      </c>
      <c r="D4785" t="s">
        <v>91</v>
      </c>
      <c r="E4785" t="s">
        <v>140</v>
      </c>
      <c r="F4785" t="s">
        <v>13741</v>
      </c>
      <c r="G4785" t="s">
        <v>181</v>
      </c>
      <c r="H4785" t="s">
        <v>61</v>
      </c>
      <c r="I4785" t="s">
        <v>129</v>
      </c>
      <c r="J4785" t="s">
        <v>130</v>
      </c>
      <c r="K4785" t="s">
        <v>137</v>
      </c>
      <c r="L4785" t="s">
        <v>13742</v>
      </c>
      <c r="M4785" t="s">
        <v>13743</v>
      </c>
      <c r="N4785">
        <v>1.268</v>
      </c>
      <c r="O4785">
        <v>0</v>
      </c>
      <c r="P4785">
        <v>160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202.89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3018535</v>
      </c>
      <c r="B4786">
        <v>1</v>
      </c>
      <c r="C4786" t="s">
        <v>106</v>
      </c>
      <c r="D4786" t="s">
        <v>119</v>
      </c>
      <c r="E4786" t="s">
        <v>134</v>
      </c>
      <c r="F4786" t="s">
        <v>13744</v>
      </c>
      <c r="G4786" t="s">
        <v>128</v>
      </c>
      <c r="H4786" t="s">
        <v>58</v>
      </c>
      <c r="I4786" t="s">
        <v>129</v>
      </c>
      <c r="J4786" t="s">
        <v>130</v>
      </c>
      <c r="K4786" t="s">
        <v>131</v>
      </c>
      <c r="L4786" t="s">
        <v>13745</v>
      </c>
      <c r="M4786" t="s">
        <v>13746</v>
      </c>
      <c r="N4786">
        <v>0.27</v>
      </c>
      <c r="O4786">
        <v>36</v>
      </c>
      <c r="P4786">
        <v>11022</v>
      </c>
      <c r="Q4786">
        <v>0</v>
      </c>
      <c r="R4786">
        <v>0</v>
      </c>
      <c r="S4786">
        <v>58</v>
      </c>
      <c r="T4786">
        <v>1165</v>
      </c>
      <c r="U4786">
        <v>9.73</v>
      </c>
      <c r="V4786">
        <v>2979</v>
      </c>
      <c r="W4786">
        <v>0</v>
      </c>
      <c r="X4786">
        <v>0</v>
      </c>
      <c r="Y4786">
        <v>15.68</v>
      </c>
      <c r="Z4786">
        <v>314.87</v>
      </c>
    </row>
    <row r="4787" spans="1:26" x14ac:dyDescent="0.3">
      <c r="A4787">
        <v>3013393</v>
      </c>
      <c r="B4787">
        <v>1</v>
      </c>
      <c r="C4787" t="s">
        <v>75</v>
      </c>
      <c r="D4787" t="s">
        <v>82</v>
      </c>
      <c r="E4787" t="s">
        <v>153</v>
      </c>
      <c r="F4787" t="s">
        <v>13747</v>
      </c>
      <c r="G4787" t="s">
        <v>136</v>
      </c>
      <c r="H4787" t="s">
        <v>58</v>
      </c>
      <c r="I4787" t="s">
        <v>129</v>
      </c>
      <c r="J4787" t="s">
        <v>130</v>
      </c>
      <c r="K4787" t="s">
        <v>137</v>
      </c>
      <c r="L4787" t="s">
        <v>13748</v>
      </c>
      <c r="M4787" t="s">
        <v>13749</v>
      </c>
      <c r="N4787">
        <v>2.5630000000000002</v>
      </c>
      <c r="O4787">
        <v>7</v>
      </c>
      <c r="P4787">
        <v>33406</v>
      </c>
      <c r="Q4787">
        <v>0</v>
      </c>
      <c r="R4787">
        <v>0</v>
      </c>
      <c r="S4787">
        <v>0</v>
      </c>
      <c r="T4787">
        <v>0</v>
      </c>
      <c r="U4787">
        <v>17.940000000000001</v>
      </c>
      <c r="V4787">
        <v>85612.15</v>
      </c>
      <c r="W4787">
        <v>0</v>
      </c>
      <c r="X4787">
        <v>0</v>
      </c>
      <c r="Y4787">
        <v>0</v>
      </c>
      <c r="Z4787">
        <v>0</v>
      </c>
    </row>
    <row r="4788" spans="1:26" x14ac:dyDescent="0.3">
      <c r="A4788">
        <v>3015266</v>
      </c>
      <c r="B4788">
        <v>1</v>
      </c>
      <c r="C4788" t="s">
        <v>106</v>
      </c>
      <c r="D4788" t="s">
        <v>115</v>
      </c>
      <c r="E4788" t="s">
        <v>140</v>
      </c>
      <c r="F4788" t="s">
        <v>13750</v>
      </c>
      <c r="G4788" t="s">
        <v>142</v>
      </c>
      <c r="H4788" t="s">
        <v>61</v>
      </c>
      <c r="I4788" t="s">
        <v>129</v>
      </c>
      <c r="J4788" t="s">
        <v>130</v>
      </c>
      <c r="K4788" t="s">
        <v>131</v>
      </c>
      <c r="L4788" t="s">
        <v>13751</v>
      </c>
      <c r="M4788" t="s">
        <v>13752</v>
      </c>
      <c r="N4788">
        <v>0.78400000000000003</v>
      </c>
      <c r="O4788">
        <v>0</v>
      </c>
      <c r="P4788">
        <v>198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155.21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3017302</v>
      </c>
      <c r="B4789">
        <v>1</v>
      </c>
      <c r="C4789" t="s">
        <v>75</v>
      </c>
      <c r="D4789" t="s">
        <v>91</v>
      </c>
      <c r="E4789" t="s">
        <v>140</v>
      </c>
      <c r="F4789" t="s">
        <v>13753</v>
      </c>
      <c r="G4789" t="s">
        <v>181</v>
      </c>
      <c r="H4789" t="s">
        <v>61</v>
      </c>
      <c r="I4789" t="s">
        <v>129</v>
      </c>
      <c r="J4789" t="s">
        <v>130</v>
      </c>
      <c r="K4789" t="s">
        <v>137</v>
      </c>
      <c r="L4789" t="s">
        <v>13754</v>
      </c>
      <c r="M4789" t="s">
        <v>13755</v>
      </c>
      <c r="N4789">
        <v>0.76300000000000001</v>
      </c>
      <c r="O4789">
        <v>0</v>
      </c>
      <c r="P4789">
        <v>142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108.31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3017021</v>
      </c>
      <c r="B4790">
        <v>1</v>
      </c>
      <c r="C4790" t="s">
        <v>106</v>
      </c>
      <c r="D4790" t="s">
        <v>122</v>
      </c>
      <c r="E4790" t="s">
        <v>140</v>
      </c>
      <c r="F4790" t="s">
        <v>9397</v>
      </c>
      <c r="G4790" t="s">
        <v>452</v>
      </c>
      <c r="H4790" t="s">
        <v>61</v>
      </c>
      <c r="I4790" t="s">
        <v>129</v>
      </c>
      <c r="J4790" t="s">
        <v>130</v>
      </c>
      <c r="K4790" t="s">
        <v>131</v>
      </c>
      <c r="L4790" t="s">
        <v>13756</v>
      </c>
      <c r="M4790" t="s">
        <v>13757</v>
      </c>
      <c r="N4790">
        <v>6.5270000000000001</v>
      </c>
      <c r="O4790">
        <v>0</v>
      </c>
      <c r="P4790">
        <v>302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1971.25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3018789</v>
      </c>
      <c r="B4791">
        <v>1</v>
      </c>
      <c r="C4791" t="s">
        <v>106</v>
      </c>
      <c r="D4791" t="s">
        <v>117</v>
      </c>
      <c r="E4791" t="s">
        <v>221</v>
      </c>
      <c r="F4791" t="s">
        <v>13758</v>
      </c>
      <c r="G4791" t="s">
        <v>128</v>
      </c>
      <c r="H4791" t="s">
        <v>58</v>
      </c>
      <c r="I4791" t="s">
        <v>129</v>
      </c>
      <c r="J4791" t="s">
        <v>130</v>
      </c>
      <c r="K4791" t="s">
        <v>131</v>
      </c>
      <c r="L4791" t="s">
        <v>13759</v>
      </c>
      <c r="M4791" t="s">
        <v>13760</v>
      </c>
      <c r="N4791">
        <v>0.32100000000000001</v>
      </c>
      <c r="O4791">
        <v>100</v>
      </c>
      <c r="P4791">
        <v>2171</v>
      </c>
      <c r="Q4791">
        <v>0</v>
      </c>
      <c r="R4791">
        <v>0</v>
      </c>
      <c r="S4791">
        <v>0</v>
      </c>
      <c r="T4791">
        <v>0</v>
      </c>
      <c r="U4791">
        <v>32.11</v>
      </c>
      <c r="V4791">
        <v>697.13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3015319</v>
      </c>
      <c r="B4792">
        <v>1</v>
      </c>
      <c r="C4792" t="s">
        <v>75</v>
      </c>
      <c r="D4792" t="s">
        <v>97</v>
      </c>
      <c r="E4792" t="s">
        <v>164</v>
      </c>
      <c r="F4792" t="s">
        <v>13761</v>
      </c>
      <c r="G4792" t="s">
        <v>185</v>
      </c>
      <c r="H4792" t="s">
        <v>61</v>
      </c>
      <c r="I4792" t="s">
        <v>129</v>
      </c>
      <c r="J4792" t="s">
        <v>130</v>
      </c>
      <c r="K4792" t="s">
        <v>131</v>
      </c>
      <c r="L4792" t="s">
        <v>13762</v>
      </c>
      <c r="M4792" t="s">
        <v>13763</v>
      </c>
      <c r="N4792">
        <v>0.44800000000000001</v>
      </c>
      <c r="O4792">
        <v>0</v>
      </c>
      <c r="P4792">
        <v>52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23.28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3016414</v>
      </c>
      <c r="B4793">
        <v>1</v>
      </c>
      <c r="C4793" t="s">
        <v>106</v>
      </c>
      <c r="D4793" t="s">
        <v>122</v>
      </c>
      <c r="E4793" t="s">
        <v>221</v>
      </c>
      <c r="F4793" t="s">
        <v>1429</v>
      </c>
      <c r="G4793" t="s">
        <v>128</v>
      </c>
      <c r="H4793" t="s">
        <v>58</v>
      </c>
      <c r="I4793" t="s">
        <v>129</v>
      </c>
      <c r="J4793" t="s">
        <v>130</v>
      </c>
      <c r="K4793" t="s">
        <v>131</v>
      </c>
      <c r="L4793" t="s">
        <v>13764</v>
      </c>
      <c r="M4793" t="s">
        <v>13765</v>
      </c>
      <c r="N4793">
        <v>0.42</v>
      </c>
      <c r="O4793">
        <v>30</v>
      </c>
      <c r="P4793">
        <v>1286</v>
      </c>
      <c r="Q4793">
        <v>0</v>
      </c>
      <c r="R4793">
        <v>0</v>
      </c>
      <c r="S4793">
        <v>0</v>
      </c>
      <c r="T4793">
        <v>0</v>
      </c>
      <c r="U4793">
        <v>12.6</v>
      </c>
      <c r="V4793">
        <v>540.12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3020109</v>
      </c>
      <c r="B4794">
        <v>1</v>
      </c>
      <c r="C4794" t="s">
        <v>75</v>
      </c>
      <c r="D4794" t="s">
        <v>96</v>
      </c>
      <c r="E4794" t="s">
        <v>153</v>
      </c>
      <c r="F4794" t="s">
        <v>8005</v>
      </c>
      <c r="G4794" t="s">
        <v>746</v>
      </c>
      <c r="H4794" t="s">
        <v>58</v>
      </c>
      <c r="I4794" t="s">
        <v>129</v>
      </c>
      <c r="J4794" t="s">
        <v>130</v>
      </c>
      <c r="K4794" t="s">
        <v>131</v>
      </c>
      <c r="L4794" t="s">
        <v>13766</v>
      </c>
      <c r="M4794" t="s">
        <v>13767</v>
      </c>
      <c r="N4794">
        <v>2.391</v>
      </c>
      <c r="O4794">
        <v>0</v>
      </c>
      <c r="P4794">
        <v>184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439.86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3015376</v>
      </c>
      <c r="B4795">
        <v>1</v>
      </c>
      <c r="C4795" t="s">
        <v>106</v>
      </c>
      <c r="D4795" t="s">
        <v>122</v>
      </c>
      <c r="E4795" t="s">
        <v>153</v>
      </c>
      <c r="F4795" t="s">
        <v>13768</v>
      </c>
      <c r="G4795" t="s">
        <v>128</v>
      </c>
      <c r="H4795" t="s">
        <v>58</v>
      </c>
      <c r="I4795" t="s">
        <v>129</v>
      </c>
      <c r="J4795" t="s">
        <v>130</v>
      </c>
      <c r="K4795" t="s">
        <v>131</v>
      </c>
      <c r="L4795" t="s">
        <v>13769</v>
      </c>
      <c r="M4795" t="s">
        <v>13770</v>
      </c>
      <c r="N4795">
        <v>0.70799999999999996</v>
      </c>
      <c r="O4795">
        <v>1</v>
      </c>
      <c r="P4795">
        <v>234</v>
      </c>
      <c r="Q4795">
        <v>0</v>
      </c>
      <c r="R4795">
        <v>0</v>
      </c>
      <c r="S4795">
        <v>0</v>
      </c>
      <c r="T4795">
        <v>0</v>
      </c>
      <c r="U4795">
        <v>0.71</v>
      </c>
      <c r="V4795">
        <v>165.62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3016887</v>
      </c>
      <c r="B4796">
        <v>1</v>
      </c>
      <c r="C4796" t="s">
        <v>75</v>
      </c>
      <c r="D4796" t="s">
        <v>97</v>
      </c>
      <c r="E4796" t="s">
        <v>145</v>
      </c>
      <c r="F4796" t="s">
        <v>13771</v>
      </c>
      <c r="G4796" t="s">
        <v>206</v>
      </c>
      <c r="H4796" t="s">
        <v>61</v>
      </c>
      <c r="I4796" t="s">
        <v>129</v>
      </c>
      <c r="J4796" t="s">
        <v>130</v>
      </c>
      <c r="K4796" t="s">
        <v>131</v>
      </c>
      <c r="L4796" t="s">
        <v>13772</v>
      </c>
      <c r="M4796" t="s">
        <v>13773</v>
      </c>
      <c r="N4796">
        <v>1.2949999999999999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1.3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3015136</v>
      </c>
      <c r="B4797">
        <v>1</v>
      </c>
      <c r="C4797" t="s">
        <v>106</v>
      </c>
      <c r="D4797" t="s">
        <v>116</v>
      </c>
      <c r="E4797" t="s">
        <v>140</v>
      </c>
      <c r="F4797" t="s">
        <v>9391</v>
      </c>
      <c r="G4797" t="s">
        <v>142</v>
      </c>
      <c r="H4797" t="s">
        <v>61</v>
      </c>
      <c r="I4797" t="s">
        <v>129</v>
      </c>
      <c r="J4797" t="s">
        <v>130</v>
      </c>
      <c r="K4797" t="s">
        <v>131</v>
      </c>
      <c r="L4797" t="s">
        <v>13774</v>
      </c>
      <c r="M4797" t="s">
        <v>13775</v>
      </c>
      <c r="N4797">
        <v>0.77900000000000003</v>
      </c>
      <c r="O4797">
        <v>0</v>
      </c>
      <c r="P4797">
        <v>0</v>
      </c>
      <c r="Q4797">
        <v>0</v>
      </c>
      <c r="R4797">
        <v>7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5.45</v>
      </c>
      <c r="Y4797">
        <v>0</v>
      </c>
      <c r="Z4797">
        <v>0</v>
      </c>
    </row>
    <row r="4798" spans="1:26" x14ac:dyDescent="0.3">
      <c r="A4798">
        <v>3018302</v>
      </c>
      <c r="B4798">
        <v>2</v>
      </c>
      <c r="C4798" t="s">
        <v>75</v>
      </c>
      <c r="D4798" t="s">
        <v>104</v>
      </c>
      <c r="E4798" t="s">
        <v>169</v>
      </c>
      <c r="F4798" t="s">
        <v>13776</v>
      </c>
      <c r="G4798" t="s">
        <v>2553</v>
      </c>
      <c r="H4798" t="s">
        <v>61</v>
      </c>
      <c r="I4798" t="s">
        <v>129</v>
      </c>
      <c r="J4798" t="s">
        <v>130</v>
      </c>
      <c r="K4798" t="s">
        <v>131</v>
      </c>
      <c r="L4798" t="s">
        <v>13777</v>
      </c>
      <c r="M4798" t="s">
        <v>13778</v>
      </c>
      <c r="N4798">
        <v>0.249</v>
      </c>
      <c r="O4798">
        <v>0</v>
      </c>
      <c r="P4798">
        <v>36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8.9600000000000009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3019954</v>
      </c>
      <c r="B4799">
        <v>1</v>
      </c>
      <c r="C4799" t="s">
        <v>75</v>
      </c>
      <c r="D4799" t="s">
        <v>91</v>
      </c>
      <c r="E4799" t="s">
        <v>145</v>
      </c>
      <c r="F4799" t="s">
        <v>13779</v>
      </c>
      <c r="G4799" t="s">
        <v>206</v>
      </c>
      <c r="H4799" t="s">
        <v>61</v>
      </c>
      <c r="I4799" t="s">
        <v>129</v>
      </c>
      <c r="J4799" t="s">
        <v>130</v>
      </c>
      <c r="K4799" t="s">
        <v>131</v>
      </c>
      <c r="L4799" t="s">
        <v>13780</v>
      </c>
      <c r="M4799" t="s">
        <v>13781</v>
      </c>
      <c r="N4799">
        <v>3.7490000000000001</v>
      </c>
      <c r="O4799">
        <v>0</v>
      </c>
      <c r="P4799">
        <v>10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37.49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3020037</v>
      </c>
      <c r="B4800">
        <v>2</v>
      </c>
      <c r="C4800" t="s">
        <v>75</v>
      </c>
      <c r="D4800" t="s">
        <v>88</v>
      </c>
      <c r="E4800" t="s">
        <v>153</v>
      </c>
      <c r="F4800" t="s">
        <v>13782</v>
      </c>
      <c r="G4800" t="s">
        <v>196</v>
      </c>
      <c r="H4800" t="s">
        <v>58</v>
      </c>
      <c r="I4800" t="s">
        <v>129</v>
      </c>
      <c r="J4800" t="s">
        <v>130</v>
      </c>
      <c r="K4800" t="s">
        <v>131</v>
      </c>
      <c r="L4800" t="s">
        <v>13285</v>
      </c>
      <c r="M4800" t="s">
        <v>13783</v>
      </c>
      <c r="N4800">
        <v>0.997</v>
      </c>
      <c r="O4800">
        <v>6</v>
      </c>
      <c r="P4800">
        <v>92</v>
      </c>
      <c r="Q4800">
        <v>0</v>
      </c>
      <c r="R4800">
        <v>0</v>
      </c>
      <c r="S4800">
        <v>0</v>
      </c>
      <c r="T4800">
        <v>0</v>
      </c>
      <c r="U4800">
        <v>5.98</v>
      </c>
      <c r="V4800">
        <v>91.71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3017292</v>
      </c>
      <c r="B4801">
        <v>1</v>
      </c>
      <c r="C4801" t="s">
        <v>75</v>
      </c>
      <c r="D4801" t="s">
        <v>82</v>
      </c>
      <c r="E4801" t="s">
        <v>153</v>
      </c>
      <c r="F4801" t="s">
        <v>13784</v>
      </c>
      <c r="G4801" t="s">
        <v>192</v>
      </c>
      <c r="H4801" t="s">
        <v>58</v>
      </c>
      <c r="I4801" t="s">
        <v>129</v>
      </c>
      <c r="J4801" t="s">
        <v>130</v>
      </c>
      <c r="K4801" t="s">
        <v>137</v>
      </c>
      <c r="L4801" t="s">
        <v>13785</v>
      </c>
      <c r="M4801" t="s">
        <v>13786</v>
      </c>
      <c r="N4801">
        <v>9.7040000000000006</v>
      </c>
      <c r="O4801">
        <v>1</v>
      </c>
      <c r="P4801">
        <v>390</v>
      </c>
      <c r="Q4801">
        <v>0</v>
      </c>
      <c r="R4801">
        <v>0</v>
      </c>
      <c r="S4801">
        <v>0</v>
      </c>
      <c r="T4801">
        <v>0</v>
      </c>
      <c r="U4801">
        <v>9.6999999999999993</v>
      </c>
      <c r="V4801">
        <v>3784.73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3016396</v>
      </c>
      <c r="B4802">
        <v>1</v>
      </c>
      <c r="C4802" t="s">
        <v>75</v>
      </c>
      <c r="D4802" t="s">
        <v>95</v>
      </c>
      <c r="E4802" t="s">
        <v>145</v>
      </c>
      <c r="F4802" t="s">
        <v>13787</v>
      </c>
      <c r="G4802" t="s">
        <v>256</v>
      </c>
      <c r="H4802" t="s">
        <v>61</v>
      </c>
      <c r="I4802" t="s">
        <v>129</v>
      </c>
      <c r="J4802" t="s">
        <v>130</v>
      </c>
      <c r="K4802" t="s">
        <v>131</v>
      </c>
      <c r="L4802" t="s">
        <v>13788</v>
      </c>
      <c r="M4802" t="s">
        <v>13789</v>
      </c>
      <c r="N4802">
        <v>1.0780000000000001</v>
      </c>
      <c r="O4802">
        <v>0</v>
      </c>
      <c r="P4802">
        <v>16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17.25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3019863</v>
      </c>
      <c r="B4803">
        <v>1</v>
      </c>
      <c r="C4803" t="s">
        <v>106</v>
      </c>
      <c r="D4803" t="s">
        <v>121</v>
      </c>
      <c r="E4803" t="s">
        <v>221</v>
      </c>
      <c r="F4803" t="s">
        <v>4751</v>
      </c>
      <c r="G4803" t="s">
        <v>128</v>
      </c>
      <c r="H4803" t="s">
        <v>58</v>
      </c>
      <c r="I4803" t="s">
        <v>129</v>
      </c>
      <c r="J4803" t="s">
        <v>130</v>
      </c>
      <c r="K4803" t="s">
        <v>131</v>
      </c>
      <c r="L4803" t="s">
        <v>13790</v>
      </c>
      <c r="M4803" t="s">
        <v>13791</v>
      </c>
      <c r="N4803">
        <v>3.4329999999999998</v>
      </c>
      <c r="O4803">
        <v>98</v>
      </c>
      <c r="P4803">
        <v>113</v>
      </c>
      <c r="Q4803">
        <v>0</v>
      </c>
      <c r="R4803">
        <v>0</v>
      </c>
      <c r="S4803">
        <v>1</v>
      </c>
      <c r="T4803">
        <v>0</v>
      </c>
      <c r="U4803">
        <v>336.39</v>
      </c>
      <c r="V4803">
        <v>387.87</v>
      </c>
      <c r="W4803">
        <v>0</v>
      </c>
      <c r="X4803">
        <v>0</v>
      </c>
      <c r="Y4803">
        <v>3.43</v>
      </c>
      <c r="Z4803">
        <v>0</v>
      </c>
    </row>
    <row r="4804" spans="1:26" x14ac:dyDescent="0.3">
      <c r="A4804">
        <v>3016723</v>
      </c>
      <c r="B4804">
        <v>1</v>
      </c>
      <c r="C4804" t="s">
        <v>75</v>
      </c>
      <c r="D4804" t="s">
        <v>86</v>
      </c>
      <c r="E4804" t="s">
        <v>145</v>
      </c>
      <c r="F4804" t="s">
        <v>13792</v>
      </c>
      <c r="G4804" t="s">
        <v>147</v>
      </c>
      <c r="H4804" t="s">
        <v>61</v>
      </c>
      <c r="I4804" t="s">
        <v>129</v>
      </c>
      <c r="J4804" t="s">
        <v>130</v>
      </c>
      <c r="K4804" t="s">
        <v>131</v>
      </c>
      <c r="L4804" t="s">
        <v>13793</v>
      </c>
      <c r="M4804" t="s">
        <v>13794</v>
      </c>
      <c r="N4804">
        <v>8.4160000000000004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8.42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3020114</v>
      </c>
      <c r="B4805">
        <v>1</v>
      </c>
      <c r="C4805" t="s">
        <v>75</v>
      </c>
      <c r="D4805" t="s">
        <v>103</v>
      </c>
      <c r="E4805" t="s">
        <v>145</v>
      </c>
      <c r="F4805" t="s">
        <v>13795</v>
      </c>
      <c r="G4805" t="s">
        <v>147</v>
      </c>
      <c r="H4805" t="s">
        <v>61</v>
      </c>
      <c r="I4805" t="s">
        <v>129</v>
      </c>
      <c r="J4805" t="s">
        <v>130</v>
      </c>
      <c r="K4805" t="s">
        <v>131</v>
      </c>
      <c r="L4805" t="s">
        <v>13796</v>
      </c>
      <c r="M4805" t="s">
        <v>13797</v>
      </c>
      <c r="N4805">
        <v>1.286</v>
      </c>
      <c r="O4805">
        <v>0</v>
      </c>
      <c r="P4805">
        <v>1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1.29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3018791</v>
      </c>
      <c r="B4806">
        <v>1</v>
      </c>
      <c r="C4806" t="s">
        <v>75</v>
      </c>
      <c r="D4806" t="s">
        <v>89</v>
      </c>
      <c r="E4806" t="s">
        <v>145</v>
      </c>
      <c r="F4806" t="s">
        <v>13798</v>
      </c>
      <c r="G4806" t="s">
        <v>206</v>
      </c>
      <c r="H4806" t="s">
        <v>61</v>
      </c>
      <c r="I4806" t="s">
        <v>129</v>
      </c>
      <c r="J4806" t="s">
        <v>130</v>
      </c>
      <c r="K4806" t="s">
        <v>131</v>
      </c>
      <c r="L4806" t="s">
        <v>13799</v>
      </c>
      <c r="M4806" t="s">
        <v>13800</v>
      </c>
      <c r="N4806">
        <v>4.6909999999999998</v>
      </c>
      <c r="O4806">
        <v>0</v>
      </c>
      <c r="P4806">
        <v>16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75.05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3011857</v>
      </c>
      <c r="B4807">
        <v>1</v>
      </c>
      <c r="C4807" t="s">
        <v>75</v>
      </c>
      <c r="D4807" t="s">
        <v>91</v>
      </c>
      <c r="E4807" t="s">
        <v>134</v>
      </c>
      <c r="F4807" t="s">
        <v>13801</v>
      </c>
      <c r="G4807" t="s">
        <v>2284</v>
      </c>
      <c r="H4807" t="s">
        <v>58</v>
      </c>
      <c r="I4807" t="s">
        <v>129</v>
      </c>
      <c r="J4807" t="s">
        <v>59</v>
      </c>
      <c r="K4807" t="s">
        <v>131</v>
      </c>
      <c r="L4807" t="s">
        <v>13802</v>
      </c>
      <c r="M4807" t="s">
        <v>13803</v>
      </c>
      <c r="N4807">
        <v>2.4540000000000002</v>
      </c>
      <c r="O4807">
        <v>3</v>
      </c>
      <c r="P4807">
        <v>1513</v>
      </c>
      <c r="Q4807">
        <v>0</v>
      </c>
      <c r="R4807">
        <v>0</v>
      </c>
      <c r="S4807">
        <v>0</v>
      </c>
      <c r="T4807">
        <v>0</v>
      </c>
      <c r="U4807">
        <v>7.36</v>
      </c>
      <c r="V4807">
        <v>3712.73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3015292</v>
      </c>
      <c r="B4808">
        <v>1</v>
      </c>
      <c r="C4808" t="s">
        <v>106</v>
      </c>
      <c r="D4808" t="s">
        <v>122</v>
      </c>
      <c r="E4808" t="s">
        <v>145</v>
      </c>
      <c r="F4808" t="s">
        <v>13804</v>
      </c>
      <c r="G4808" t="s">
        <v>206</v>
      </c>
      <c r="H4808" t="s">
        <v>61</v>
      </c>
      <c r="I4808" t="s">
        <v>129</v>
      </c>
      <c r="J4808" t="s">
        <v>130</v>
      </c>
      <c r="K4808" t="s">
        <v>131</v>
      </c>
      <c r="L4808" t="s">
        <v>13805</v>
      </c>
      <c r="M4808" t="s">
        <v>13806</v>
      </c>
      <c r="N4808">
        <v>5.032</v>
      </c>
      <c r="O4808">
        <v>0</v>
      </c>
      <c r="P4808">
        <v>11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55.36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3019666</v>
      </c>
      <c r="B4809">
        <v>1</v>
      </c>
      <c r="C4809" t="s">
        <v>106</v>
      </c>
      <c r="D4809" t="s">
        <v>121</v>
      </c>
      <c r="E4809" t="s">
        <v>126</v>
      </c>
      <c r="F4809" t="s">
        <v>5314</v>
      </c>
      <c r="G4809" t="s">
        <v>378</v>
      </c>
      <c r="H4809" t="s">
        <v>58</v>
      </c>
      <c r="I4809" t="s">
        <v>129</v>
      </c>
      <c r="J4809" t="s">
        <v>59</v>
      </c>
      <c r="K4809" t="s">
        <v>131</v>
      </c>
      <c r="L4809" t="s">
        <v>13807</v>
      </c>
      <c r="M4809" t="s">
        <v>13808</v>
      </c>
      <c r="N4809">
        <v>5.3639999999999999</v>
      </c>
      <c r="O4809">
        <v>151</v>
      </c>
      <c r="P4809">
        <v>483</v>
      </c>
      <c r="Q4809">
        <v>0</v>
      </c>
      <c r="R4809">
        <v>0</v>
      </c>
      <c r="S4809">
        <v>0</v>
      </c>
      <c r="T4809">
        <v>0</v>
      </c>
      <c r="U4809">
        <v>809.95</v>
      </c>
      <c r="V4809">
        <v>2590.7600000000002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3017122</v>
      </c>
      <c r="B4810">
        <v>1</v>
      </c>
      <c r="C4810" t="s">
        <v>75</v>
      </c>
      <c r="D4810" t="s">
        <v>82</v>
      </c>
      <c r="E4810" t="s">
        <v>169</v>
      </c>
      <c r="F4810" t="s">
        <v>5755</v>
      </c>
      <c r="G4810" t="s">
        <v>161</v>
      </c>
      <c r="H4810" t="s">
        <v>61</v>
      </c>
      <c r="I4810" t="s">
        <v>129</v>
      </c>
      <c r="J4810" t="s">
        <v>130</v>
      </c>
      <c r="K4810" t="s">
        <v>131</v>
      </c>
      <c r="L4810" t="s">
        <v>13809</v>
      </c>
      <c r="M4810" t="s">
        <v>13810</v>
      </c>
      <c r="N4810">
        <v>0.91200000000000003</v>
      </c>
      <c r="O4810">
        <v>0</v>
      </c>
      <c r="P4810">
        <v>211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192.5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3010446</v>
      </c>
      <c r="B4811">
        <v>1</v>
      </c>
      <c r="C4811" t="s">
        <v>106</v>
      </c>
      <c r="D4811" t="s">
        <v>108</v>
      </c>
      <c r="E4811" t="s">
        <v>126</v>
      </c>
      <c r="F4811" t="s">
        <v>13811</v>
      </c>
      <c r="G4811" t="s">
        <v>136</v>
      </c>
      <c r="H4811" t="s">
        <v>58</v>
      </c>
      <c r="I4811" t="s">
        <v>129</v>
      </c>
      <c r="J4811" t="s">
        <v>130</v>
      </c>
      <c r="K4811" t="s">
        <v>137</v>
      </c>
      <c r="L4811" t="s">
        <v>13812</v>
      </c>
      <c r="M4811" t="s">
        <v>13813</v>
      </c>
      <c r="N4811">
        <v>5.56</v>
      </c>
      <c r="O4811">
        <v>6</v>
      </c>
      <c r="P4811">
        <v>0</v>
      </c>
      <c r="Q4811">
        <v>0</v>
      </c>
      <c r="R4811">
        <v>0</v>
      </c>
      <c r="S4811">
        <v>11</v>
      </c>
      <c r="T4811">
        <v>0</v>
      </c>
      <c r="U4811">
        <v>33.36</v>
      </c>
      <c r="V4811">
        <v>0</v>
      </c>
      <c r="W4811">
        <v>0</v>
      </c>
      <c r="X4811">
        <v>0</v>
      </c>
      <c r="Y4811">
        <v>61.16</v>
      </c>
      <c r="Z4811">
        <v>0</v>
      </c>
    </row>
    <row r="4812" spans="1:26" x14ac:dyDescent="0.3">
      <c r="A4812">
        <v>3020126</v>
      </c>
      <c r="B4812">
        <v>1</v>
      </c>
      <c r="C4812" t="s">
        <v>106</v>
      </c>
      <c r="D4812" t="s">
        <v>122</v>
      </c>
      <c r="E4812" t="s">
        <v>126</v>
      </c>
      <c r="F4812" t="s">
        <v>13814</v>
      </c>
      <c r="G4812" t="s">
        <v>161</v>
      </c>
      <c r="H4812" t="s">
        <v>58</v>
      </c>
      <c r="I4812" t="s">
        <v>129</v>
      </c>
      <c r="J4812" t="s">
        <v>130</v>
      </c>
      <c r="K4812" t="s">
        <v>131</v>
      </c>
      <c r="L4812" t="s">
        <v>13815</v>
      </c>
      <c r="M4812" t="s">
        <v>13816</v>
      </c>
      <c r="N4812">
        <v>0.36499999999999999</v>
      </c>
      <c r="O4812">
        <v>1</v>
      </c>
      <c r="P4812">
        <v>395</v>
      </c>
      <c r="Q4812">
        <v>0</v>
      </c>
      <c r="R4812">
        <v>0</v>
      </c>
      <c r="S4812">
        <v>7</v>
      </c>
      <c r="T4812">
        <v>979</v>
      </c>
      <c r="U4812">
        <v>0.37</v>
      </c>
      <c r="V4812">
        <v>144.18</v>
      </c>
      <c r="W4812">
        <v>0</v>
      </c>
      <c r="X4812">
        <v>0</v>
      </c>
      <c r="Y4812">
        <v>2.56</v>
      </c>
      <c r="Z4812">
        <v>357.34</v>
      </c>
    </row>
    <row r="4813" spans="1:26" x14ac:dyDescent="0.3">
      <c r="A4813">
        <v>3018814</v>
      </c>
      <c r="B4813">
        <v>1</v>
      </c>
      <c r="C4813" t="s">
        <v>106</v>
      </c>
      <c r="D4813" t="s">
        <v>109</v>
      </c>
      <c r="E4813" t="s">
        <v>126</v>
      </c>
      <c r="F4813" t="s">
        <v>13817</v>
      </c>
      <c r="G4813" t="s">
        <v>128</v>
      </c>
      <c r="H4813" t="s">
        <v>58</v>
      </c>
      <c r="I4813" t="s">
        <v>129</v>
      </c>
      <c r="J4813" t="s">
        <v>130</v>
      </c>
      <c r="K4813" t="s">
        <v>131</v>
      </c>
      <c r="L4813" t="s">
        <v>13818</v>
      </c>
      <c r="M4813" t="s">
        <v>13819</v>
      </c>
      <c r="N4813">
        <v>0.73</v>
      </c>
      <c r="O4813">
        <v>0</v>
      </c>
      <c r="P4813">
        <v>0</v>
      </c>
      <c r="Q4813">
        <v>0</v>
      </c>
      <c r="R4813">
        <v>0</v>
      </c>
      <c r="S4813">
        <v>7</v>
      </c>
      <c r="T4813">
        <v>706</v>
      </c>
      <c r="U4813">
        <v>0</v>
      </c>
      <c r="V4813">
        <v>0</v>
      </c>
      <c r="W4813">
        <v>0</v>
      </c>
      <c r="X4813">
        <v>0</v>
      </c>
      <c r="Y4813">
        <v>5.1100000000000003</v>
      </c>
      <c r="Z4813">
        <v>515.38</v>
      </c>
    </row>
    <row r="4814" spans="1:26" x14ac:dyDescent="0.3">
      <c r="A4814">
        <v>3001356</v>
      </c>
      <c r="B4814">
        <v>1</v>
      </c>
      <c r="C4814" t="s">
        <v>75</v>
      </c>
      <c r="D4814" t="s">
        <v>88</v>
      </c>
      <c r="E4814" t="s">
        <v>164</v>
      </c>
      <c r="F4814" t="s">
        <v>13820</v>
      </c>
      <c r="G4814" t="s">
        <v>854</v>
      </c>
      <c r="H4814" t="s">
        <v>61</v>
      </c>
      <c r="I4814" t="s">
        <v>129</v>
      </c>
      <c r="J4814" t="s">
        <v>130</v>
      </c>
      <c r="K4814" t="s">
        <v>131</v>
      </c>
      <c r="L4814" t="s">
        <v>13821</v>
      </c>
      <c r="M4814" t="s">
        <v>13822</v>
      </c>
      <c r="N4814">
        <v>6.5650000000000004</v>
      </c>
      <c r="O4814">
        <v>0</v>
      </c>
      <c r="P4814">
        <v>14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91.91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3019291</v>
      </c>
      <c r="B4815">
        <v>1</v>
      </c>
      <c r="C4815" t="s">
        <v>75</v>
      </c>
      <c r="D4815" t="s">
        <v>81</v>
      </c>
      <c r="E4815" t="s">
        <v>145</v>
      </c>
      <c r="F4815" t="s">
        <v>13823</v>
      </c>
      <c r="G4815" t="s">
        <v>256</v>
      </c>
      <c r="H4815" t="s">
        <v>61</v>
      </c>
      <c r="I4815" t="s">
        <v>129</v>
      </c>
      <c r="J4815" t="s">
        <v>130</v>
      </c>
      <c r="K4815" t="s">
        <v>131</v>
      </c>
      <c r="L4815" t="s">
        <v>13824</v>
      </c>
      <c r="M4815" t="s">
        <v>13825</v>
      </c>
      <c r="N4815">
        <v>3.911</v>
      </c>
      <c r="O4815">
        <v>0</v>
      </c>
      <c r="P4815">
        <v>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7.82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3019700</v>
      </c>
      <c r="B4816">
        <v>1</v>
      </c>
      <c r="C4816" t="s">
        <v>106</v>
      </c>
      <c r="D4816" t="s">
        <v>117</v>
      </c>
      <c r="E4816" t="s">
        <v>126</v>
      </c>
      <c r="F4816" t="s">
        <v>215</v>
      </c>
      <c r="G4816" t="s">
        <v>128</v>
      </c>
      <c r="H4816" t="s">
        <v>58</v>
      </c>
      <c r="I4816" t="s">
        <v>129</v>
      </c>
      <c r="J4816" t="s">
        <v>130</v>
      </c>
      <c r="K4816" t="s">
        <v>131</v>
      </c>
      <c r="L4816" t="s">
        <v>13826</v>
      </c>
      <c r="M4816" t="s">
        <v>13827</v>
      </c>
      <c r="N4816">
        <v>0.372</v>
      </c>
      <c r="O4816">
        <v>81</v>
      </c>
      <c r="P4816">
        <v>71</v>
      </c>
      <c r="Q4816">
        <v>0</v>
      </c>
      <c r="R4816">
        <v>0</v>
      </c>
      <c r="S4816">
        <v>0</v>
      </c>
      <c r="T4816">
        <v>0</v>
      </c>
      <c r="U4816">
        <v>30.11</v>
      </c>
      <c r="V4816">
        <v>26.39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3013216</v>
      </c>
      <c r="B4817">
        <v>1</v>
      </c>
      <c r="C4817" t="s">
        <v>75</v>
      </c>
      <c r="D4817" t="s">
        <v>78</v>
      </c>
      <c r="E4817" t="s">
        <v>153</v>
      </c>
      <c r="F4817" t="s">
        <v>13828</v>
      </c>
      <c r="G4817" t="s">
        <v>136</v>
      </c>
      <c r="H4817" t="s">
        <v>58</v>
      </c>
      <c r="I4817" t="s">
        <v>129</v>
      </c>
      <c r="J4817" t="s">
        <v>130</v>
      </c>
      <c r="K4817" t="s">
        <v>137</v>
      </c>
      <c r="L4817" t="s">
        <v>13829</v>
      </c>
      <c r="M4817" t="s">
        <v>13830</v>
      </c>
      <c r="N4817">
        <v>8.2319999999999993</v>
      </c>
      <c r="O4817">
        <v>1</v>
      </c>
      <c r="P4817">
        <v>3080</v>
      </c>
      <c r="Q4817">
        <v>0</v>
      </c>
      <c r="R4817">
        <v>0</v>
      </c>
      <c r="S4817">
        <v>0</v>
      </c>
      <c r="T4817">
        <v>0</v>
      </c>
      <c r="U4817">
        <v>8.23</v>
      </c>
      <c r="V4817">
        <v>25353.53</v>
      </c>
      <c r="W4817">
        <v>0</v>
      </c>
      <c r="X4817">
        <v>0</v>
      </c>
      <c r="Y4817">
        <v>0</v>
      </c>
      <c r="Z4817">
        <v>0</v>
      </c>
    </row>
    <row r="4818" spans="1:26" x14ac:dyDescent="0.3">
      <c r="A4818">
        <v>3018481</v>
      </c>
      <c r="B4818">
        <v>1</v>
      </c>
      <c r="C4818" t="s">
        <v>106</v>
      </c>
      <c r="D4818" t="s">
        <v>115</v>
      </c>
      <c r="E4818" t="s">
        <v>145</v>
      </c>
      <c r="F4818" t="s">
        <v>13831</v>
      </c>
      <c r="G4818" t="s">
        <v>147</v>
      </c>
      <c r="H4818" t="s">
        <v>61</v>
      </c>
      <c r="I4818" t="s">
        <v>129</v>
      </c>
      <c r="J4818" t="s">
        <v>130</v>
      </c>
      <c r="K4818" t="s">
        <v>131</v>
      </c>
      <c r="L4818" t="s">
        <v>13832</v>
      </c>
      <c r="M4818" t="s">
        <v>13833</v>
      </c>
      <c r="N4818">
        <v>1.952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2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3.9</v>
      </c>
    </row>
    <row r="4819" spans="1:26" x14ac:dyDescent="0.3">
      <c r="A4819">
        <v>3011198</v>
      </c>
      <c r="B4819">
        <v>1</v>
      </c>
      <c r="C4819" t="s">
        <v>106</v>
      </c>
      <c r="D4819" t="s">
        <v>105</v>
      </c>
      <c r="E4819" t="s">
        <v>169</v>
      </c>
      <c r="F4819" t="s">
        <v>13834</v>
      </c>
      <c r="G4819" t="s">
        <v>181</v>
      </c>
      <c r="H4819" t="s">
        <v>61</v>
      </c>
      <c r="I4819" t="s">
        <v>129</v>
      </c>
      <c r="J4819" t="s">
        <v>130</v>
      </c>
      <c r="K4819" t="s">
        <v>137</v>
      </c>
      <c r="L4819" t="s">
        <v>13835</v>
      </c>
      <c r="M4819" t="s">
        <v>13836</v>
      </c>
      <c r="N4819">
        <v>7.0570000000000004</v>
      </c>
      <c r="O4819">
        <v>0</v>
      </c>
      <c r="P4819">
        <v>1</v>
      </c>
      <c r="Q4819">
        <v>0</v>
      </c>
      <c r="R4819">
        <v>78</v>
      </c>
      <c r="S4819">
        <v>0</v>
      </c>
      <c r="T4819">
        <v>0</v>
      </c>
      <c r="U4819">
        <v>0</v>
      </c>
      <c r="V4819">
        <v>7.06</v>
      </c>
      <c r="W4819">
        <v>0</v>
      </c>
      <c r="X4819">
        <v>550.44000000000005</v>
      </c>
      <c r="Y4819">
        <v>0</v>
      </c>
      <c r="Z4819">
        <v>0</v>
      </c>
    </row>
    <row r="4820" spans="1:26" x14ac:dyDescent="0.3">
      <c r="A4820">
        <v>3015249</v>
      </c>
      <c r="B4820">
        <v>1</v>
      </c>
      <c r="C4820" t="s">
        <v>75</v>
      </c>
      <c r="D4820" t="s">
        <v>104</v>
      </c>
      <c r="E4820" t="s">
        <v>145</v>
      </c>
      <c r="F4820" t="s">
        <v>13837</v>
      </c>
      <c r="G4820" t="s">
        <v>147</v>
      </c>
      <c r="H4820" t="s">
        <v>61</v>
      </c>
      <c r="I4820" t="s">
        <v>129</v>
      </c>
      <c r="J4820" t="s">
        <v>130</v>
      </c>
      <c r="K4820" t="s">
        <v>131</v>
      </c>
      <c r="L4820" t="s">
        <v>13838</v>
      </c>
      <c r="M4820" t="s">
        <v>13839</v>
      </c>
      <c r="N4820">
        <v>1.036</v>
      </c>
      <c r="O4820">
        <v>0</v>
      </c>
      <c r="P4820">
        <v>3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3.11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3012976</v>
      </c>
      <c r="B4821">
        <v>1</v>
      </c>
      <c r="C4821" t="s">
        <v>75</v>
      </c>
      <c r="D4821" t="s">
        <v>81</v>
      </c>
      <c r="E4821" t="s">
        <v>140</v>
      </c>
      <c r="F4821" t="s">
        <v>13840</v>
      </c>
      <c r="G4821" t="s">
        <v>192</v>
      </c>
      <c r="H4821" t="s">
        <v>61</v>
      </c>
      <c r="I4821" t="s">
        <v>129</v>
      </c>
      <c r="J4821" t="s">
        <v>130</v>
      </c>
      <c r="K4821" t="s">
        <v>137</v>
      </c>
      <c r="L4821" t="s">
        <v>13841</v>
      </c>
      <c r="M4821" t="s">
        <v>13842</v>
      </c>
      <c r="N4821">
        <v>6.8289999999999997</v>
      </c>
      <c r="O4821">
        <v>0</v>
      </c>
      <c r="P4821">
        <v>136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928.69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3020046</v>
      </c>
      <c r="B4822">
        <v>1</v>
      </c>
      <c r="C4822" t="s">
        <v>75</v>
      </c>
      <c r="D4822" t="s">
        <v>92</v>
      </c>
      <c r="E4822" t="s">
        <v>221</v>
      </c>
      <c r="F4822" t="s">
        <v>13843</v>
      </c>
      <c r="G4822" t="s">
        <v>128</v>
      </c>
      <c r="H4822" t="s">
        <v>58</v>
      </c>
      <c r="I4822" t="s">
        <v>129</v>
      </c>
      <c r="J4822" t="s">
        <v>130</v>
      </c>
      <c r="K4822" t="s">
        <v>131</v>
      </c>
      <c r="L4822" t="s">
        <v>13844</v>
      </c>
      <c r="M4822" t="s">
        <v>13845</v>
      </c>
      <c r="N4822">
        <v>0.66100000000000003</v>
      </c>
      <c r="O4822">
        <v>28</v>
      </c>
      <c r="P4822">
        <v>161</v>
      </c>
      <c r="Q4822">
        <v>0</v>
      </c>
      <c r="R4822">
        <v>0</v>
      </c>
      <c r="S4822">
        <v>0</v>
      </c>
      <c r="T4822">
        <v>0</v>
      </c>
      <c r="U4822">
        <v>18.510000000000002</v>
      </c>
      <c r="V4822">
        <v>106.45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3018178</v>
      </c>
      <c r="B4823">
        <v>1</v>
      </c>
      <c r="C4823" t="s">
        <v>75</v>
      </c>
      <c r="D4823" t="s">
        <v>104</v>
      </c>
      <c r="E4823" t="s">
        <v>169</v>
      </c>
      <c r="F4823" t="s">
        <v>13846</v>
      </c>
      <c r="G4823" t="s">
        <v>2201</v>
      </c>
      <c r="H4823" t="s">
        <v>61</v>
      </c>
      <c r="I4823" t="s">
        <v>129</v>
      </c>
      <c r="J4823" t="s">
        <v>130</v>
      </c>
      <c r="K4823" t="s">
        <v>131</v>
      </c>
      <c r="L4823" t="s">
        <v>13847</v>
      </c>
      <c r="M4823" t="s">
        <v>13848</v>
      </c>
      <c r="N4823">
        <v>1.9870000000000001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104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206.66</v>
      </c>
    </row>
    <row r="4824" spans="1:26" x14ac:dyDescent="0.3">
      <c r="A4824">
        <v>3015303</v>
      </c>
      <c r="B4824">
        <v>1</v>
      </c>
      <c r="C4824" t="s">
        <v>75</v>
      </c>
      <c r="D4824" t="s">
        <v>78</v>
      </c>
      <c r="E4824" t="s">
        <v>221</v>
      </c>
      <c r="F4824" t="s">
        <v>13849</v>
      </c>
      <c r="G4824" t="s">
        <v>128</v>
      </c>
      <c r="H4824" t="s">
        <v>58</v>
      </c>
      <c r="I4824" t="s">
        <v>129</v>
      </c>
      <c r="J4824" t="s">
        <v>130</v>
      </c>
      <c r="K4824" t="s">
        <v>131</v>
      </c>
      <c r="L4824" t="s">
        <v>13850</v>
      </c>
      <c r="M4824" t="s">
        <v>13851</v>
      </c>
      <c r="N4824">
        <v>0.34699999999999998</v>
      </c>
      <c r="O4824">
        <v>1</v>
      </c>
      <c r="P4824">
        <v>82</v>
      </c>
      <c r="Q4824">
        <v>0</v>
      </c>
      <c r="R4824">
        <v>0</v>
      </c>
      <c r="S4824">
        <v>0</v>
      </c>
      <c r="T4824">
        <v>0</v>
      </c>
      <c r="U4824">
        <v>0.35</v>
      </c>
      <c r="V4824">
        <v>28.44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3015308</v>
      </c>
      <c r="B4825">
        <v>1</v>
      </c>
      <c r="C4825" t="s">
        <v>75</v>
      </c>
      <c r="D4825" t="s">
        <v>102</v>
      </c>
      <c r="E4825" t="s">
        <v>126</v>
      </c>
      <c r="F4825" t="s">
        <v>13852</v>
      </c>
      <c r="G4825" t="s">
        <v>166</v>
      </c>
      <c r="H4825" t="s">
        <v>58</v>
      </c>
      <c r="I4825" t="s">
        <v>129</v>
      </c>
      <c r="J4825" t="s">
        <v>130</v>
      </c>
      <c r="K4825" t="s">
        <v>131</v>
      </c>
      <c r="L4825" t="s">
        <v>13853</v>
      </c>
      <c r="M4825" t="s">
        <v>13854</v>
      </c>
      <c r="N4825">
        <v>5.0010000000000003</v>
      </c>
      <c r="O4825">
        <v>9</v>
      </c>
      <c r="P4825">
        <v>694</v>
      </c>
      <c r="Q4825">
        <v>0</v>
      </c>
      <c r="R4825">
        <v>0</v>
      </c>
      <c r="S4825">
        <v>87</v>
      </c>
      <c r="T4825">
        <v>201</v>
      </c>
      <c r="U4825">
        <v>45.01</v>
      </c>
      <c r="V4825">
        <v>3470.44</v>
      </c>
      <c r="W4825">
        <v>0</v>
      </c>
      <c r="X4825">
        <v>0</v>
      </c>
      <c r="Y4825">
        <v>435.06</v>
      </c>
      <c r="Z4825">
        <v>1005.13</v>
      </c>
    </row>
    <row r="4826" spans="1:26" x14ac:dyDescent="0.3">
      <c r="A4826">
        <v>3020093</v>
      </c>
      <c r="B4826">
        <v>1</v>
      </c>
      <c r="C4826" t="s">
        <v>75</v>
      </c>
      <c r="D4826" t="s">
        <v>83</v>
      </c>
      <c r="E4826" t="s">
        <v>153</v>
      </c>
      <c r="F4826" t="s">
        <v>13855</v>
      </c>
      <c r="G4826" t="s">
        <v>161</v>
      </c>
      <c r="H4826" t="s">
        <v>58</v>
      </c>
      <c r="I4826" t="s">
        <v>129</v>
      </c>
      <c r="J4826" t="s">
        <v>130</v>
      </c>
      <c r="K4826" t="s">
        <v>131</v>
      </c>
      <c r="L4826" t="s">
        <v>13856</v>
      </c>
      <c r="M4826" t="s">
        <v>13857</v>
      </c>
      <c r="N4826">
        <v>0.60299999999999998</v>
      </c>
      <c r="O4826">
        <v>0</v>
      </c>
      <c r="P4826">
        <v>0</v>
      </c>
      <c r="Q4826">
        <v>14</v>
      </c>
      <c r="R4826">
        <v>518</v>
      </c>
      <c r="S4826">
        <v>2</v>
      </c>
      <c r="T4826">
        <v>0</v>
      </c>
      <c r="U4826">
        <v>0</v>
      </c>
      <c r="V4826">
        <v>0</v>
      </c>
      <c r="W4826">
        <v>8.44</v>
      </c>
      <c r="X4826">
        <v>312.38</v>
      </c>
      <c r="Y4826">
        <v>1.21</v>
      </c>
      <c r="Z4826">
        <v>0</v>
      </c>
    </row>
    <row r="4827" spans="1:26" x14ac:dyDescent="0.3">
      <c r="A4827">
        <v>3015169</v>
      </c>
      <c r="B4827">
        <v>1</v>
      </c>
      <c r="C4827" t="s">
        <v>75</v>
      </c>
      <c r="D4827" t="s">
        <v>91</v>
      </c>
      <c r="E4827" t="s">
        <v>145</v>
      </c>
      <c r="F4827" t="s">
        <v>13858</v>
      </c>
      <c r="G4827" t="s">
        <v>256</v>
      </c>
      <c r="H4827" t="s">
        <v>61</v>
      </c>
      <c r="I4827" t="s">
        <v>129</v>
      </c>
      <c r="J4827" t="s">
        <v>130</v>
      </c>
      <c r="K4827" t="s">
        <v>131</v>
      </c>
      <c r="L4827" t="s">
        <v>13859</v>
      </c>
      <c r="M4827" t="s">
        <v>13860</v>
      </c>
      <c r="N4827">
        <v>1.873</v>
      </c>
      <c r="O4827">
        <v>0</v>
      </c>
      <c r="P4827">
        <v>6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11.24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3020100</v>
      </c>
      <c r="B4828">
        <v>1</v>
      </c>
      <c r="C4828" t="s">
        <v>75</v>
      </c>
      <c r="D4828" t="s">
        <v>103</v>
      </c>
      <c r="E4828" t="s">
        <v>140</v>
      </c>
      <c r="F4828" t="s">
        <v>13861</v>
      </c>
      <c r="G4828" t="s">
        <v>142</v>
      </c>
      <c r="H4828" t="s">
        <v>61</v>
      </c>
      <c r="I4828" t="s">
        <v>129</v>
      </c>
      <c r="J4828" t="s">
        <v>130</v>
      </c>
      <c r="K4828" t="s">
        <v>131</v>
      </c>
      <c r="L4828" t="s">
        <v>13862</v>
      </c>
      <c r="M4828" t="s">
        <v>13863</v>
      </c>
      <c r="N4828">
        <v>4.569</v>
      </c>
      <c r="O4828">
        <v>0</v>
      </c>
      <c r="P4828">
        <v>8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36.549999999999997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3018143</v>
      </c>
      <c r="B4829">
        <v>1</v>
      </c>
      <c r="C4829" t="s">
        <v>75</v>
      </c>
      <c r="D4829" t="s">
        <v>74</v>
      </c>
      <c r="E4829" t="s">
        <v>145</v>
      </c>
      <c r="F4829" t="s">
        <v>13864</v>
      </c>
      <c r="G4829" t="s">
        <v>256</v>
      </c>
      <c r="H4829" t="s">
        <v>61</v>
      </c>
      <c r="I4829" t="s">
        <v>129</v>
      </c>
      <c r="J4829" t="s">
        <v>130</v>
      </c>
      <c r="K4829" t="s">
        <v>131</v>
      </c>
      <c r="L4829" t="s">
        <v>13865</v>
      </c>
      <c r="M4829" t="s">
        <v>13866</v>
      </c>
      <c r="N4829">
        <v>0.46500000000000002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0.46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3015340</v>
      </c>
      <c r="B4830">
        <v>1</v>
      </c>
      <c r="C4830" t="s">
        <v>75</v>
      </c>
      <c r="D4830" t="s">
        <v>97</v>
      </c>
      <c r="E4830" t="s">
        <v>145</v>
      </c>
      <c r="F4830" t="s">
        <v>13024</v>
      </c>
      <c r="G4830" t="s">
        <v>206</v>
      </c>
      <c r="H4830" t="s">
        <v>61</v>
      </c>
      <c r="I4830" t="s">
        <v>129</v>
      </c>
      <c r="J4830" t="s">
        <v>130</v>
      </c>
      <c r="K4830" t="s">
        <v>131</v>
      </c>
      <c r="L4830" t="s">
        <v>13867</v>
      </c>
      <c r="M4830" t="s">
        <v>13868</v>
      </c>
      <c r="N4830">
        <v>7.2469999999999999</v>
      </c>
      <c r="O4830">
        <v>0</v>
      </c>
      <c r="P4830">
        <v>1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7.25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3018810</v>
      </c>
      <c r="B4831">
        <v>1</v>
      </c>
      <c r="C4831" t="s">
        <v>106</v>
      </c>
      <c r="D4831" t="s">
        <v>117</v>
      </c>
      <c r="E4831" t="s">
        <v>221</v>
      </c>
      <c r="F4831" t="s">
        <v>13869</v>
      </c>
      <c r="G4831" t="s">
        <v>128</v>
      </c>
      <c r="H4831" t="s">
        <v>58</v>
      </c>
      <c r="I4831" t="s">
        <v>129</v>
      </c>
      <c r="J4831" t="s">
        <v>130</v>
      </c>
      <c r="K4831" t="s">
        <v>131</v>
      </c>
      <c r="L4831" t="s">
        <v>13870</v>
      </c>
      <c r="M4831" t="s">
        <v>13871</v>
      </c>
      <c r="N4831">
        <v>0.42799999999999999</v>
      </c>
      <c r="O4831">
        <v>148</v>
      </c>
      <c r="P4831">
        <v>1384</v>
      </c>
      <c r="Q4831">
        <v>0</v>
      </c>
      <c r="R4831">
        <v>0</v>
      </c>
      <c r="S4831">
        <v>0</v>
      </c>
      <c r="T4831">
        <v>0</v>
      </c>
      <c r="U4831">
        <v>63.39</v>
      </c>
      <c r="V4831">
        <v>592.80999999999995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3012039</v>
      </c>
      <c r="B4832">
        <v>1</v>
      </c>
      <c r="C4832" t="s">
        <v>75</v>
      </c>
      <c r="D4832" t="s">
        <v>95</v>
      </c>
      <c r="E4832" t="s">
        <v>140</v>
      </c>
      <c r="F4832" t="s">
        <v>13872</v>
      </c>
      <c r="G4832" t="s">
        <v>181</v>
      </c>
      <c r="H4832" t="s">
        <v>61</v>
      </c>
      <c r="I4832" t="s">
        <v>129</v>
      </c>
      <c r="J4832" t="s">
        <v>130</v>
      </c>
      <c r="K4832" t="s">
        <v>137</v>
      </c>
      <c r="L4832" t="s">
        <v>13873</v>
      </c>
      <c r="M4832" t="s">
        <v>9045</v>
      </c>
      <c r="N4832">
        <v>2.79</v>
      </c>
      <c r="O4832">
        <v>0</v>
      </c>
      <c r="P4832">
        <v>17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47.42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3017045</v>
      </c>
      <c r="B4833">
        <v>1</v>
      </c>
      <c r="C4833" t="s">
        <v>75</v>
      </c>
      <c r="D4833" t="s">
        <v>103</v>
      </c>
      <c r="E4833" t="s">
        <v>153</v>
      </c>
      <c r="F4833" t="s">
        <v>234</v>
      </c>
      <c r="G4833" t="s">
        <v>196</v>
      </c>
      <c r="H4833" t="s">
        <v>58</v>
      </c>
      <c r="I4833" t="s">
        <v>129</v>
      </c>
      <c r="J4833" t="s">
        <v>130</v>
      </c>
      <c r="K4833" t="s">
        <v>131</v>
      </c>
      <c r="L4833" t="s">
        <v>2695</v>
      </c>
      <c r="M4833" t="s">
        <v>13874</v>
      </c>
      <c r="N4833">
        <v>2.0379999999999998</v>
      </c>
      <c r="O4833">
        <v>0</v>
      </c>
      <c r="P4833">
        <v>335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682.77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3020039</v>
      </c>
      <c r="B4834">
        <v>1</v>
      </c>
      <c r="C4834" t="s">
        <v>75</v>
      </c>
      <c r="D4834" t="s">
        <v>92</v>
      </c>
      <c r="E4834" t="s">
        <v>153</v>
      </c>
      <c r="F4834" t="s">
        <v>13875</v>
      </c>
      <c r="G4834" t="s">
        <v>128</v>
      </c>
      <c r="H4834" t="s">
        <v>58</v>
      </c>
      <c r="I4834" t="s">
        <v>129</v>
      </c>
      <c r="J4834" t="s">
        <v>130</v>
      </c>
      <c r="K4834" t="s">
        <v>131</v>
      </c>
      <c r="L4834" t="s">
        <v>13876</v>
      </c>
      <c r="M4834" t="s">
        <v>13877</v>
      </c>
      <c r="N4834">
        <v>0.86799999999999999</v>
      </c>
      <c r="O4834">
        <v>13</v>
      </c>
      <c r="P4834">
        <v>163</v>
      </c>
      <c r="Q4834">
        <v>0</v>
      </c>
      <c r="R4834">
        <v>0</v>
      </c>
      <c r="S4834">
        <v>0</v>
      </c>
      <c r="T4834">
        <v>0</v>
      </c>
      <c r="U4834">
        <v>11.28</v>
      </c>
      <c r="V4834">
        <v>141.41999999999999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3016435</v>
      </c>
      <c r="B4835">
        <v>1</v>
      </c>
      <c r="C4835" t="s">
        <v>75</v>
      </c>
      <c r="D4835" t="s">
        <v>95</v>
      </c>
      <c r="E4835" t="s">
        <v>145</v>
      </c>
      <c r="F4835" t="s">
        <v>7997</v>
      </c>
      <c r="G4835" t="s">
        <v>206</v>
      </c>
      <c r="H4835" t="s">
        <v>61</v>
      </c>
      <c r="I4835" t="s">
        <v>129</v>
      </c>
      <c r="J4835" t="s">
        <v>130</v>
      </c>
      <c r="K4835" t="s">
        <v>131</v>
      </c>
      <c r="L4835" t="s">
        <v>13878</v>
      </c>
      <c r="M4835" t="s">
        <v>13879</v>
      </c>
      <c r="N4835">
        <v>3.1859999999999999</v>
      </c>
      <c r="O4835">
        <v>0</v>
      </c>
      <c r="P4835">
        <v>11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35.04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3018807</v>
      </c>
      <c r="B4836">
        <v>1</v>
      </c>
      <c r="C4836" t="s">
        <v>75</v>
      </c>
      <c r="D4836" t="s">
        <v>102</v>
      </c>
      <c r="E4836" t="s">
        <v>153</v>
      </c>
      <c r="F4836" t="s">
        <v>13880</v>
      </c>
      <c r="G4836" t="s">
        <v>128</v>
      </c>
      <c r="H4836" t="s">
        <v>58</v>
      </c>
      <c r="I4836" t="s">
        <v>129</v>
      </c>
      <c r="J4836" t="s">
        <v>130</v>
      </c>
      <c r="K4836" t="s">
        <v>131</v>
      </c>
      <c r="L4836" t="s">
        <v>13881</v>
      </c>
      <c r="M4836" t="s">
        <v>13882</v>
      </c>
      <c r="N4836">
        <v>0.59599999999999997</v>
      </c>
      <c r="O4836">
        <v>0</v>
      </c>
      <c r="P4836">
        <v>0</v>
      </c>
      <c r="Q4836">
        <v>0</v>
      </c>
      <c r="R4836">
        <v>0</v>
      </c>
      <c r="S4836">
        <v>13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7.74</v>
      </c>
      <c r="Z4836">
        <v>0</v>
      </c>
    </row>
    <row r="4837" spans="1:26" x14ac:dyDescent="0.3">
      <c r="A4837">
        <v>3016870</v>
      </c>
      <c r="B4837">
        <v>1</v>
      </c>
      <c r="C4837" t="s">
        <v>75</v>
      </c>
      <c r="D4837" t="s">
        <v>91</v>
      </c>
      <c r="E4837" t="s">
        <v>140</v>
      </c>
      <c r="F4837" t="s">
        <v>13883</v>
      </c>
      <c r="G4837" t="s">
        <v>161</v>
      </c>
      <c r="H4837" t="s">
        <v>61</v>
      </c>
      <c r="I4837" t="s">
        <v>129</v>
      </c>
      <c r="J4837" t="s">
        <v>130</v>
      </c>
      <c r="K4837" t="s">
        <v>131</v>
      </c>
      <c r="L4837" t="s">
        <v>13884</v>
      </c>
      <c r="M4837" t="s">
        <v>13885</v>
      </c>
      <c r="N4837">
        <v>0.99199999999999999</v>
      </c>
      <c r="O4837">
        <v>0</v>
      </c>
      <c r="P4837">
        <v>139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137.86000000000001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3019915</v>
      </c>
      <c r="B4838">
        <v>1</v>
      </c>
      <c r="C4838" t="s">
        <v>75</v>
      </c>
      <c r="D4838" t="s">
        <v>103</v>
      </c>
      <c r="E4838" t="s">
        <v>153</v>
      </c>
      <c r="F4838" t="s">
        <v>13886</v>
      </c>
      <c r="G4838" t="s">
        <v>128</v>
      </c>
      <c r="H4838" t="s">
        <v>58</v>
      </c>
      <c r="I4838" t="s">
        <v>129</v>
      </c>
      <c r="J4838" t="s">
        <v>130</v>
      </c>
      <c r="K4838" t="s">
        <v>131</v>
      </c>
      <c r="L4838" t="s">
        <v>13887</v>
      </c>
      <c r="M4838" t="s">
        <v>11597</v>
      </c>
      <c r="N4838">
        <v>0.746</v>
      </c>
      <c r="O4838">
        <v>6</v>
      </c>
      <c r="P4838">
        <v>11631</v>
      </c>
      <c r="Q4838">
        <v>0</v>
      </c>
      <c r="R4838">
        <v>0</v>
      </c>
      <c r="S4838">
        <v>0</v>
      </c>
      <c r="T4838">
        <v>0</v>
      </c>
      <c r="U4838">
        <v>4.4800000000000004</v>
      </c>
      <c r="V4838">
        <v>8681.25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3015121</v>
      </c>
      <c r="B4839">
        <v>1</v>
      </c>
      <c r="C4839" t="s">
        <v>106</v>
      </c>
      <c r="D4839" t="s">
        <v>107</v>
      </c>
      <c r="E4839" t="s">
        <v>140</v>
      </c>
      <c r="F4839" t="s">
        <v>13888</v>
      </c>
      <c r="G4839" t="s">
        <v>854</v>
      </c>
      <c r="H4839" t="s">
        <v>61</v>
      </c>
      <c r="I4839" t="s">
        <v>129</v>
      </c>
      <c r="J4839" t="s">
        <v>130</v>
      </c>
      <c r="K4839" t="s">
        <v>131</v>
      </c>
      <c r="L4839" t="s">
        <v>13889</v>
      </c>
      <c r="M4839" t="s">
        <v>13890</v>
      </c>
      <c r="N4839">
        <v>1.385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11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15.24</v>
      </c>
    </row>
    <row r="4840" spans="1:26" x14ac:dyDescent="0.3">
      <c r="A4840">
        <v>3018425</v>
      </c>
      <c r="B4840">
        <v>1</v>
      </c>
      <c r="C4840" t="s">
        <v>75</v>
      </c>
      <c r="D4840" t="s">
        <v>99</v>
      </c>
      <c r="E4840" t="s">
        <v>140</v>
      </c>
      <c r="F4840" t="s">
        <v>13891</v>
      </c>
      <c r="G4840" t="s">
        <v>142</v>
      </c>
      <c r="H4840" t="s">
        <v>61</v>
      </c>
      <c r="I4840" t="s">
        <v>129</v>
      </c>
      <c r="J4840" t="s">
        <v>130</v>
      </c>
      <c r="K4840" t="s">
        <v>131</v>
      </c>
      <c r="L4840" t="s">
        <v>13892</v>
      </c>
      <c r="M4840" t="s">
        <v>13893</v>
      </c>
      <c r="N4840">
        <v>1.734</v>
      </c>
      <c r="O4840">
        <v>0</v>
      </c>
      <c r="P4840">
        <v>0</v>
      </c>
      <c r="Q4840">
        <v>0</v>
      </c>
      <c r="R4840">
        <v>77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133.54</v>
      </c>
      <c r="Y4840">
        <v>0</v>
      </c>
      <c r="Z4840">
        <v>0</v>
      </c>
    </row>
    <row r="4841" spans="1:26" x14ac:dyDescent="0.3">
      <c r="A4841">
        <v>3015359</v>
      </c>
      <c r="B4841">
        <v>1</v>
      </c>
      <c r="C4841" t="s">
        <v>75</v>
      </c>
      <c r="D4841" t="s">
        <v>103</v>
      </c>
      <c r="E4841" t="s">
        <v>145</v>
      </c>
      <c r="F4841" t="s">
        <v>13894</v>
      </c>
      <c r="G4841" t="s">
        <v>256</v>
      </c>
      <c r="H4841" t="s">
        <v>61</v>
      </c>
      <c r="I4841" t="s">
        <v>129</v>
      </c>
      <c r="J4841" t="s">
        <v>130</v>
      </c>
      <c r="K4841" t="s">
        <v>131</v>
      </c>
      <c r="L4841" t="s">
        <v>13895</v>
      </c>
      <c r="M4841" t="s">
        <v>13896</v>
      </c>
      <c r="N4841">
        <v>1.9410000000000001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1.94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3015480</v>
      </c>
      <c r="B4842">
        <v>1</v>
      </c>
      <c r="C4842" t="s">
        <v>75</v>
      </c>
      <c r="D4842" t="s">
        <v>78</v>
      </c>
      <c r="E4842" t="s">
        <v>140</v>
      </c>
      <c r="F4842" t="s">
        <v>13897</v>
      </c>
      <c r="G4842" t="s">
        <v>181</v>
      </c>
      <c r="H4842" t="s">
        <v>61</v>
      </c>
      <c r="I4842" t="s">
        <v>129</v>
      </c>
      <c r="J4842" t="s">
        <v>130</v>
      </c>
      <c r="K4842" t="s">
        <v>137</v>
      </c>
      <c r="L4842" t="s">
        <v>13898</v>
      </c>
      <c r="M4842" t="s">
        <v>13899</v>
      </c>
      <c r="N4842">
        <v>1.099</v>
      </c>
      <c r="O4842">
        <v>0</v>
      </c>
      <c r="P4842">
        <v>124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136.33000000000001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3015605</v>
      </c>
      <c r="B4843">
        <v>1</v>
      </c>
      <c r="C4843" t="s">
        <v>106</v>
      </c>
      <c r="D4843" t="s">
        <v>114</v>
      </c>
      <c r="E4843" t="s">
        <v>221</v>
      </c>
      <c r="F4843" t="s">
        <v>13900</v>
      </c>
      <c r="G4843" t="s">
        <v>136</v>
      </c>
      <c r="H4843" t="s">
        <v>58</v>
      </c>
      <c r="I4843" t="s">
        <v>129</v>
      </c>
      <c r="J4843" t="s">
        <v>130</v>
      </c>
      <c r="K4843" t="s">
        <v>137</v>
      </c>
      <c r="L4843" t="s">
        <v>13901</v>
      </c>
      <c r="M4843" t="s">
        <v>13902</v>
      </c>
      <c r="N4843">
        <v>0.81499999999999995</v>
      </c>
      <c r="O4843">
        <v>0</v>
      </c>
      <c r="P4843">
        <v>0</v>
      </c>
      <c r="Q4843">
        <v>46</v>
      </c>
      <c r="R4843">
        <v>288</v>
      </c>
      <c r="S4843">
        <v>71</v>
      </c>
      <c r="T4843">
        <v>2391</v>
      </c>
      <c r="U4843">
        <v>0</v>
      </c>
      <c r="V4843">
        <v>0</v>
      </c>
      <c r="W4843">
        <v>37.479999999999997</v>
      </c>
      <c r="X4843">
        <v>234.64</v>
      </c>
      <c r="Y4843">
        <v>57.85</v>
      </c>
      <c r="Z4843">
        <v>1948</v>
      </c>
    </row>
    <row r="4844" spans="1:26" x14ac:dyDescent="0.3">
      <c r="A4844">
        <v>3015607</v>
      </c>
      <c r="B4844">
        <v>1</v>
      </c>
      <c r="C4844" t="s">
        <v>106</v>
      </c>
      <c r="D4844" t="s">
        <v>114</v>
      </c>
      <c r="E4844" t="s">
        <v>221</v>
      </c>
      <c r="F4844" t="s">
        <v>13903</v>
      </c>
      <c r="G4844" t="s">
        <v>136</v>
      </c>
      <c r="H4844" t="s">
        <v>58</v>
      </c>
      <c r="I4844" t="s">
        <v>129</v>
      </c>
      <c r="J4844" t="s">
        <v>130</v>
      </c>
      <c r="K4844" t="s">
        <v>137</v>
      </c>
      <c r="L4844" t="s">
        <v>13904</v>
      </c>
      <c r="M4844" t="s">
        <v>13905</v>
      </c>
      <c r="N4844">
        <v>0.91400000000000003</v>
      </c>
      <c r="O4844">
        <v>0</v>
      </c>
      <c r="P4844">
        <v>0</v>
      </c>
      <c r="Q4844">
        <v>4</v>
      </c>
      <c r="R4844">
        <v>6389</v>
      </c>
      <c r="S4844">
        <v>0</v>
      </c>
      <c r="T4844">
        <v>0</v>
      </c>
      <c r="U4844">
        <v>0</v>
      </c>
      <c r="V4844">
        <v>0</v>
      </c>
      <c r="W4844">
        <v>3.66</v>
      </c>
      <c r="X4844">
        <v>5842.39</v>
      </c>
      <c r="Y4844">
        <v>0</v>
      </c>
      <c r="Z4844">
        <v>0</v>
      </c>
    </row>
    <row r="4845" spans="1:26" x14ac:dyDescent="0.3">
      <c r="A4845">
        <v>3020073</v>
      </c>
      <c r="B4845">
        <v>1</v>
      </c>
      <c r="C4845" t="s">
        <v>106</v>
      </c>
      <c r="D4845" t="s">
        <v>118</v>
      </c>
      <c r="E4845" t="s">
        <v>126</v>
      </c>
      <c r="F4845" t="s">
        <v>13906</v>
      </c>
      <c r="G4845" t="s">
        <v>128</v>
      </c>
      <c r="H4845" t="s">
        <v>58</v>
      </c>
      <c r="I4845" t="s">
        <v>129</v>
      </c>
      <c r="J4845" t="s">
        <v>130</v>
      </c>
      <c r="K4845" t="s">
        <v>131</v>
      </c>
      <c r="L4845" t="s">
        <v>13907</v>
      </c>
      <c r="M4845" t="s">
        <v>13908</v>
      </c>
      <c r="N4845">
        <v>0.64</v>
      </c>
      <c r="O4845">
        <v>0</v>
      </c>
      <c r="P4845">
        <v>0</v>
      </c>
      <c r="Q4845">
        <v>1</v>
      </c>
      <c r="R4845">
        <v>82</v>
      </c>
      <c r="S4845">
        <v>8</v>
      </c>
      <c r="T4845">
        <v>279</v>
      </c>
      <c r="U4845">
        <v>0</v>
      </c>
      <c r="V4845">
        <v>0</v>
      </c>
      <c r="W4845">
        <v>0.64</v>
      </c>
      <c r="X4845">
        <v>52.48</v>
      </c>
      <c r="Y4845">
        <v>5.12</v>
      </c>
      <c r="Z4845">
        <v>178.56</v>
      </c>
    </row>
    <row r="4846" spans="1:26" x14ac:dyDescent="0.3">
      <c r="A4846">
        <v>3017113</v>
      </c>
      <c r="B4846">
        <v>1</v>
      </c>
      <c r="C4846" t="s">
        <v>106</v>
      </c>
      <c r="D4846" t="s">
        <v>111</v>
      </c>
      <c r="E4846" t="s">
        <v>169</v>
      </c>
      <c r="F4846" t="s">
        <v>13909</v>
      </c>
      <c r="G4846" t="s">
        <v>161</v>
      </c>
      <c r="H4846" t="s">
        <v>61</v>
      </c>
      <c r="I4846" t="s">
        <v>129</v>
      </c>
      <c r="J4846" t="s">
        <v>130</v>
      </c>
      <c r="K4846" t="s">
        <v>131</v>
      </c>
      <c r="L4846" t="s">
        <v>13910</v>
      </c>
      <c r="M4846" t="s">
        <v>13911</v>
      </c>
      <c r="N4846">
        <v>0.60699999999999998</v>
      </c>
      <c r="O4846">
        <v>0</v>
      </c>
      <c r="P4846">
        <v>0</v>
      </c>
      <c r="Q4846">
        <v>0</v>
      </c>
      <c r="R4846">
        <v>34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20.64</v>
      </c>
      <c r="Y4846">
        <v>0</v>
      </c>
      <c r="Z4846">
        <v>0</v>
      </c>
    </row>
    <row r="4847" spans="1:26" x14ac:dyDescent="0.3">
      <c r="A4847">
        <v>3019823</v>
      </c>
      <c r="B4847">
        <v>1</v>
      </c>
      <c r="C4847" t="s">
        <v>106</v>
      </c>
      <c r="D4847" t="s">
        <v>119</v>
      </c>
      <c r="E4847" t="s">
        <v>221</v>
      </c>
      <c r="F4847" t="s">
        <v>13912</v>
      </c>
      <c r="G4847" t="s">
        <v>128</v>
      </c>
      <c r="H4847" t="s">
        <v>58</v>
      </c>
      <c r="I4847" t="s">
        <v>129</v>
      </c>
      <c r="J4847" t="s">
        <v>130</v>
      </c>
      <c r="K4847" t="s">
        <v>131</v>
      </c>
      <c r="L4847" t="s">
        <v>13913</v>
      </c>
      <c r="M4847" t="s">
        <v>13914</v>
      </c>
      <c r="N4847">
        <v>0.371</v>
      </c>
      <c r="O4847">
        <v>41</v>
      </c>
      <c r="P4847">
        <v>412</v>
      </c>
      <c r="Q4847">
        <v>156</v>
      </c>
      <c r="R4847">
        <v>432</v>
      </c>
      <c r="S4847">
        <v>33</v>
      </c>
      <c r="T4847">
        <v>51</v>
      </c>
      <c r="U4847">
        <v>15.2</v>
      </c>
      <c r="V4847">
        <v>152.78</v>
      </c>
      <c r="W4847">
        <v>57.85</v>
      </c>
      <c r="X4847">
        <v>160.19999999999999</v>
      </c>
      <c r="Y4847">
        <v>12.24</v>
      </c>
      <c r="Z4847">
        <v>18.91</v>
      </c>
    </row>
    <row r="4848" spans="1:26" x14ac:dyDescent="0.3">
      <c r="A4848">
        <v>3015370</v>
      </c>
      <c r="B4848">
        <v>1</v>
      </c>
      <c r="C4848" t="s">
        <v>75</v>
      </c>
      <c r="D4848" t="s">
        <v>89</v>
      </c>
      <c r="E4848" t="s">
        <v>140</v>
      </c>
      <c r="F4848" t="s">
        <v>13915</v>
      </c>
      <c r="G4848" t="s">
        <v>136</v>
      </c>
      <c r="H4848" t="s">
        <v>61</v>
      </c>
      <c r="I4848" t="s">
        <v>129</v>
      </c>
      <c r="J4848" t="s">
        <v>130</v>
      </c>
      <c r="K4848" t="s">
        <v>137</v>
      </c>
      <c r="L4848" t="s">
        <v>13916</v>
      </c>
      <c r="M4848" t="s">
        <v>13917</v>
      </c>
      <c r="N4848">
        <v>0.42</v>
      </c>
      <c r="O4848">
        <v>0</v>
      </c>
      <c r="P4848">
        <v>241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101.22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3015278</v>
      </c>
      <c r="B4849">
        <v>1</v>
      </c>
      <c r="C4849" t="s">
        <v>75</v>
      </c>
      <c r="D4849" t="s">
        <v>92</v>
      </c>
      <c r="E4849" t="s">
        <v>126</v>
      </c>
      <c r="F4849" t="s">
        <v>13918</v>
      </c>
      <c r="G4849" t="s">
        <v>128</v>
      </c>
      <c r="H4849" t="s">
        <v>58</v>
      </c>
      <c r="I4849" t="s">
        <v>129</v>
      </c>
      <c r="J4849" t="s">
        <v>130</v>
      </c>
      <c r="K4849" t="s">
        <v>131</v>
      </c>
      <c r="L4849" t="s">
        <v>13919</v>
      </c>
      <c r="M4849" t="s">
        <v>13920</v>
      </c>
      <c r="N4849">
        <v>0.83799999999999997</v>
      </c>
      <c r="O4849">
        <v>6</v>
      </c>
      <c r="P4849">
        <v>109</v>
      </c>
      <c r="Q4849">
        <v>0</v>
      </c>
      <c r="R4849">
        <v>0</v>
      </c>
      <c r="S4849">
        <v>0</v>
      </c>
      <c r="T4849">
        <v>0</v>
      </c>
      <c r="U4849">
        <v>5.03</v>
      </c>
      <c r="V4849">
        <v>91.29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3020054</v>
      </c>
      <c r="B4850">
        <v>1</v>
      </c>
      <c r="C4850" t="s">
        <v>106</v>
      </c>
      <c r="D4850" t="s">
        <v>117</v>
      </c>
      <c r="E4850" t="s">
        <v>221</v>
      </c>
      <c r="F4850" t="s">
        <v>13921</v>
      </c>
      <c r="G4850" t="s">
        <v>128</v>
      </c>
      <c r="H4850" t="s">
        <v>58</v>
      </c>
      <c r="I4850" t="s">
        <v>129</v>
      </c>
      <c r="J4850" t="s">
        <v>130</v>
      </c>
      <c r="K4850" t="s">
        <v>131</v>
      </c>
      <c r="L4850" t="s">
        <v>13922</v>
      </c>
      <c r="M4850" t="s">
        <v>13923</v>
      </c>
      <c r="N4850">
        <v>1.006</v>
      </c>
      <c r="O4850">
        <v>148</v>
      </c>
      <c r="P4850">
        <v>1384</v>
      </c>
      <c r="Q4850">
        <v>0</v>
      </c>
      <c r="R4850">
        <v>0</v>
      </c>
      <c r="S4850">
        <v>0</v>
      </c>
      <c r="T4850">
        <v>0</v>
      </c>
      <c r="U4850">
        <v>148.94999999999999</v>
      </c>
      <c r="V4850">
        <v>1392.84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3020115</v>
      </c>
      <c r="B4851">
        <v>1</v>
      </c>
      <c r="C4851" t="s">
        <v>75</v>
      </c>
      <c r="D4851" t="s">
        <v>103</v>
      </c>
      <c r="E4851" t="s">
        <v>140</v>
      </c>
      <c r="F4851" t="s">
        <v>13924</v>
      </c>
      <c r="G4851" t="s">
        <v>142</v>
      </c>
      <c r="H4851" t="s">
        <v>61</v>
      </c>
      <c r="I4851" t="s">
        <v>129</v>
      </c>
      <c r="J4851" t="s">
        <v>130</v>
      </c>
      <c r="K4851" t="s">
        <v>131</v>
      </c>
      <c r="L4851" t="s">
        <v>13925</v>
      </c>
      <c r="M4851" t="s">
        <v>13926</v>
      </c>
      <c r="N4851">
        <v>3.1949999999999998</v>
      </c>
      <c r="O4851">
        <v>0</v>
      </c>
      <c r="P4851">
        <v>197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629.36</v>
      </c>
      <c r="W4851">
        <v>0</v>
      </c>
      <c r="X4851">
        <v>0</v>
      </c>
      <c r="Y4851">
        <v>0</v>
      </c>
      <c r="Z4851">
        <v>0</v>
      </c>
    </row>
    <row r="4852" spans="1:26" x14ac:dyDescent="0.3">
      <c r="A4852">
        <v>3015437</v>
      </c>
      <c r="B4852">
        <v>1</v>
      </c>
      <c r="C4852" t="s">
        <v>75</v>
      </c>
      <c r="D4852" t="s">
        <v>100</v>
      </c>
      <c r="E4852" t="s">
        <v>221</v>
      </c>
      <c r="F4852" t="s">
        <v>13927</v>
      </c>
      <c r="G4852" t="s">
        <v>136</v>
      </c>
      <c r="H4852" t="s">
        <v>58</v>
      </c>
      <c r="I4852" t="s">
        <v>129</v>
      </c>
      <c r="J4852" t="s">
        <v>130</v>
      </c>
      <c r="K4852" t="s">
        <v>137</v>
      </c>
      <c r="L4852" t="s">
        <v>13928</v>
      </c>
      <c r="M4852" t="s">
        <v>13929</v>
      </c>
      <c r="N4852">
        <v>9.0120000000000005</v>
      </c>
      <c r="O4852">
        <v>2</v>
      </c>
      <c r="P4852">
        <v>1728</v>
      </c>
      <c r="Q4852">
        <v>0</v>
      </c>
      <c r="R4852">
        <v>0</v>
      </c>
      <c r="S4852">
        <v>0</v>
      </c>
      <c r="T4852">
        <v>0</v>
      </c>
      <c r="U4852">
        <v>18.02</v>
      </c>
      <c r="V4852">
        <v>15572.64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3011992</v>
      </c>
      <c r="B4853">
        <v>1</v>
      </c>
      <c r="C4853" t="s">
        <v>106</v>
      </c>
      <c r="D4853" t="s">
        <v>120</v>
      </c>
      <c r="E4853" t="s">
        <v>126</v>
      </c>
      <c r="F4853" t="s">
        <v>9305</v>
      </c>
      <c r="G4853" t="s">
        <v>136</v>
      </c>
      <c r="H4853" t="s">
        <v>58</v>
      </c>
      <c r="I4853" t="s">
        <v>129</v>
      </c>
      <c r="J4853" t="s">
        <v>130</v>
      </c>
      <c r="K4853" t="s">
        <v>137</v>
      </c>
      <c r="L4853" t="s">
        <v>13930</v>
      </c>
      <c r="M4853" t="s">
        <v>13931</v>
      </c>
      <c r="N4853">
        <v>3.9289999999999998</v>
      </c>
      <c r="O4853">
        <v>316</v>
      </c>
      <c r="P4853">
        <v>47</v>
      </c>
      <c r="Q4853">
        <v>0</v>
      </c>
      <c r="R4853">
        <v>0</v>
      </c>
      <c r="S4853">
        <v>0</v>
      </c>
      <c r="T4853">
        <v>0</v>
      </c>
      <c r="U4853">
        <v>1241.7</v>
      </c>
      <c r="V4853">
        <v>184.68</v>
      </c>
      <c r="W4853">
        <v>0</v>
      </c>
      <c r="X4853">
        <v>0</v>
      </c>
      <c r="Y4853">
        <v>0</v>
      </c>
      <c r="Z4853">
        <v>0</v>
      </c>
    </row>
    <row r="4854" spans="1:26" x14ac:dyDescent="0.3">
      <c r="A4854">
        <v>3010852</v>
      </c>
      <c r="B4854">
        <v>1</v>
      </c>
      <c r="C4854" t="s">
        <v>75</v>
      </c>
      <c r="D4854" t="s">
        <v>96</v>
      </c>
      <c r="E4854" t="s">
        <v>126</v>
      </c>
      <c r="F4854" t="s">
        <v>5762</v>
      </c>
      <c r="G4854" t="s">
        <v>161</v>
      </c>
      <c r="H4854" t="s">
        <v>58</v>
      </c>
      <c r="I4854" t="s">
        <v>129</v>
      </c>
      <c r="J4854" t="s">
        <v>130</v>
      </c>
      <c r="K4854" t="s">
        <v>131</v>
      </c>
      <c r="L4854" t="s">
        <v>13932</v>
      </c>
      <c r="M4854" t="s">
        <v>13933</v>
      </c>
      <c r="N4854">
        <v>4.2590000000000003</v>
      </c>
      <c r="O4854">
        <v>1</v>
      </c>
      <c r="P4854">
        <v>2306</v>
      </c>
      <c r="Q4854">
        <v>0</v>
      </c>
      <c r="R4854">
        <v>0</v>
      </c>
      <c r="S4854">
        <v>0</v>
      </c>
      <c r="T4854">
        <v>0</v>
      </c>
      <c r="U4854">
        <v>4.26</v>
      </c>
      <c r="V4854">
        <v>9822.2800000000007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3012704</v>
      </c>
      <c r="B4855">
        <v>1</v>
      </c>
      <c r="C4855" t="s">
        <v>75</v>
      </c>
      <c r="D4855" t="s">
        <v>84</v>
      </c>
      <c r="E4855" t="s">
        <v>140</v>
      </c>
      <c r="F4855" t="s">
        <v>13934</v>
      </c>
      <c r="G4855" t="s">
        <v>192</v>
      </c>
      <c r="H4855" t="s">
        <v>61</v>
      </c>
      <c r="I4855" t="s">
        <v>129</v>
      </c>
      <c r="J4855" t="s">
        <v>130</v>
      </c>
      <c r="K4855" t="s">
        <v>137</v>
      </c>
      <c r="L4855" t="s">
        <v>13935</v>
      </c>
      <c r="M4855" t="s">
        <v>13936</v>
      </c>
      <c r="N4855">
        <v>7.9909999999999997</v>
      </c>
      <c r="O4855">
        <v>0</v>
      </c>
      <c r="P4855">
        <v>132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1054.83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3015211</v>
      </c>
      <c r="B4856">
        <v>1</v>
      </c>
      <c r="C4856" t="s">
        <v>75</v>
      </c>
      <c r="D4856" t="s">
        <v>101</v>
      </c>
      <c r="E4856" t="s">
        <v>221</v>
      </c>
      <c r="F4856" t="s">
        <v>13937</v>
      </c>
      <c r="G4856" t="s">
        <v>128</v>
      </c>
      <c r="H4856" t="s">
        <v>58</v>
      </c>
      <c r="I4856" t="s">
        <v>129</v>
      </c>
      <c r="J4856" t="s">
        <v>130</v>
      </c>
      <c r="K4856" t="s">
        <v>131</v>
      </c>
      <c r="L4856" t="s">
        <v>13938</v>
      </c>
      <c r="M4856" t="s">
        <v>13939</v>
      </c>
      <c r="N4856">
        <v>0.58899999999999997</v>
      </c>
      <c r="O4856">
        <v>0</v>
      </c>
      <c r="P4856">
        <v>0</v>
      </c>
      <c r="Q4856">
        <v>38</v>
      </c>
      <c r="R4856">
        <v>364</v>
      </c>
      <c r="S4856">
        <v>78</v>
      </c>
      <c r="T4856">
        <v>1531</v>
      </c>
      <c r="U4856">
        <v>0</v>
      </c>
      <c r="V4856">
        <v>0</v>
      </c>
      <c r="W4856">
        <v>22.38</v>
      </c>
      <c r="X4856">
        <v>214.36</v>
      </c>
      <c r="Y4856">
        <v>45.93</v>
      </c>
      <c r="Z4856">
        <v>901.59</v>
      </c>
    </row>
    <row r="4857" spans="1:26" x14ac:dyDescent="0.3">
      <c r="A4857">
        <v>3019968</v>
      </c>
      <c r="B4857">
        <v>1</v>
      </c>
      <c r="C4857" t="s">
        <v>75</v>
      </c>
      <c r="D4857" t="s">
        <v>102</v>
      </c>
      <c r="E4857" t="s">
        <v>153</v>
      </c>
      <c r="F4857" t="s">
        <v>13940</v>
      </c>
      <c r="G4857" t="s">
        <v>2109</v>
      </c>
      <c r="H4857" t="s">
        <v>58</v>
      </c>
      <c r="I4857" t="s">
        <v>129</v>
      </c>
      <c r="J4857" t="s">
        <v>130</v>
      </c>
      <c r="K4857" t="s">
        <v>131</v>
      </c>
      <c r="L4857" t="s">
        <v>13941</v>
      </c>
      <c r="M4857" t="s">
        <v>13942</v>
      </c>
      <c r="N4857">
        <v>1.93</v>
      </c>
      <c r="O4857">
        <v>0</v>
      </c>
      <c r="P4857">
        <v>438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845.17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3008375</v>
      </c>
      <c r="B4858">
        <v>1</v>
      </c>
      <c r="C4858" t="s">
        <v>106</v>
      </c>
      <c r="D4858" t="s">
        <v>122</v>
      </c>
      <c r="E4858" t="s">
        <v>126</v>
      </c>
      <c r="F4858" t="s">
        <v>13943</v>
      </c>
      <c r="G4858" t="s">
        <v>192</v>
      </c>
      <c r="H4858" t="s">
        <v>58</v>
      </c>
      <c r="I4858" t="s">
        <v>129</v>
      </c>
      <c r="J4858" t="s">
        <v>130</v>
      </c>
      <c r="K4858" t="s">
        <v>137</v>
      </c>
      <c r="L4858" t="s">
        <v>13944</v>
      </c>
      <c r="M4858" t="s">
        <v>13945</v>
      </c>
      <c r="N4858">
        <v>6.524</v>
      </c>
      <c r="O4858">
        <v>110</v>
      </c>
      <c r="P4858">
        <v>739</v>
      </c>
      <c r="Q4858">
        <v>0</v>
      </c>
      <c r="R4858">
        <v>0</v>
      </c>
      <c r="S4858">
        <v>0</v>
      </c>
      <c r="T4858">
        <v>0</v>
      </c>
      <c r="U4858">
        <v>717.66</v>
      </c>
      <c r="V4858">
        <v>4821.3599999999997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3018484</v>
      </c>
      <c r="B4859">
        <v>1</v>
      </c>
      <c r="C4859" t="s">
        <v>106</v>
      </c>
      <c r="D4859" t="s">
        <v>111</v>
      </c>
      <c r="E4859" t="s">
        <v>153</v>
      </c>
      <c r="F4859" t="s">
        <v>9244</v>
      </c>
      <c r="G4859" t="s">
        <v>746</v>
      </c>
      <c r="H4859" t="s">
        <v>58</v>
      </c>
      <c r="I4859" t="s">
        <v>129</v>
      </c>
      <c r="J4859" t="s">
        <v>130</v>
      </c>
      <c r="K4859" t="s">
        <v>131</v>
      </c>
      <c r="L4859" t="s">
        <v>13946</v>
      </c>
      <c r="M4859" t="s">
        <v>13947</v>
      </c>
      <c r="N4859">
        <v>0.57399999999999995</v>
      </c>
      <c r="O4859">
        <v>0</v>
      </c>
      <c r="P4859">
        <v>0</v>
      </c>
      <c r="Q4859">
        <v>0</v>
      </c>
      <c r="R4859">
        <v>0</v>
      </c>
      <c r="S4859">
        <v>1</v>
      </c>
      <c r="T4859">
        <v>64</v>
      </c>
      <c r="U4859">
        <v>0</v>
      </c>
      <c r="V4859">
        <v>0</v>
      </c>
      <c r="W4859">
        <v>0</v>
      </c>
      <c r="X4859">
        <v>0</v>
      </c>
      <c r="Y4859">
        <v>0.56999999999999995</v>
      </c>
      <c r="Z4859">
        <v>36.74</v>
      </c>
    </row>
    <row r="4860" spans="1:26" x14ac:dyDescent="0.3">
      <c r="A4860">
        <v>3016901</v>
      </c>
      <c r="B4860">
        <v>1</v>
      </c>
      <c r="C4860" t="s">
        <v>75</v>
      </c>
      <c r="D4860" t="s">
        <v>100</v>
      </c>
      <c r="E4860" t="s">
        <v>145</v>
      </c>
      <c r="F4860" t="s">
        <v>13948</v>
      </c>
      <c r="G4860" t="s">
        <v>206</v>
      </c>
      <c r="H4860" t="s">
        <v>61</v>
      </c>
      <c r="I4860" t="s">
        <v>129</v>
      </c>
      <c r="J4860" t="s">
        <v>130</v>
      </c>
      <c r="K4860" t="s">
        <v>131</v>
      </c>
      <c r="L4860" t="s">
        <v>13949</v>
      </c>
      <c r="M4860" t="s">
        <v>13950</v>
      </c>
      <c r="N4860">
        <v>2.2789999999999999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2.2799999999999998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3007251</v>
      </c>
      <c r="B4861">
        <v>1</v>
      </c>
      <c r="C4861" t="s">
        <v>75</v>
      </c>
      <c r="D4861" t="s">
        <v>82</v>
      </c>
      <c r="E4861" t="s">
        <v>153</v>
      </c>
      <c r="F4861" t="s">
        <v>13951</v>
      </c>
      <c r="G4861" t="s">
        <v>374</v>
      </c>
      <c r="H4861" t="s">
        <v>58</v>
      </c>
      <c r="I4861" t="s">
        <v>129</v>
      </c>
      <c r="J4861" t="s">
        <v>130</v>
      </c>
      <c r="K4861" t="s">
        <v>137</v>
      </c>
      <c r="L4861" t="s">
        <v>13952</v>
      </c>
      <c r="M4861" t="s">
        <v>13953</v>
      </c>
      <c r="N4861">
        <v>4.7830000000000004</v>
      </c>
      <c r="O4861">
        <v>35</v>
      </c>
      <c r="P4861">
        <v>1158</v>
      </c>
      <c r="Q4861">
        <v>0</v>
      </c>
      <c r="R4861">
        <v>0</v>
      </c>
      <c r="S4861">
        <v>0</v>
      </c>
      <c r="T4861">
        <v>0</v>
      </c>
      <c r="U4861">
        <v>167.4</v>
      </c>
      <c r="V4861">
        <v>5538.46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3019724</v>
      </c>
      <c r="B4862">
        <v>1</v>
      </c>
      <c r="C4862" t="s">
        <v>75</v>
      </c>
      <c r="D4862" t="s">
        <v>100</v>
      </c>
      <c r="E4862" t="s">
        <v>221</v>
      </c>
      <c r="F4862" t="s">
        <v>11251</v>
      </c>
      <c r="G4862" t="s">
        <v>128</v>
      </c>
      <c r="H4862" t="s">
        <v>58</v>
      </c>
      <c r="I4862" t="s">
        <v>129</v>
      </c>
      <c r="J4862" t="s">
        <v>130</v>
      </c>
      <c r="K4862" t="s">
        <v>131</v>
      </c>
      <c r="L4862" t="s">
        <v>13954</v>
      </c>
      <c r="M4862" t="s">
        <v>13955</v>
      </c>
      <c r="N4862">
        <v>1.153</v>
      </c>
      <c r="O4862">
        <v>2</v>
      </c>
      <c r="P4862">
        <v>84</v>
      </c>
      <c r="Q4862">
        <v>0</v>
      </c>
      <c r="R4862">
        <v>0</v>
      </c>
      <c r="S4862">
        <v>0</v>
      </c>
      <c r="T4862">
        <v>0</v>
      </c>
      <c r="U4862">
        <v>2.31</v>
      </c>
      <c r="V4862">
        <v>96.81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3018883</v>
      </c>
      <c r="B4863">
        <v>1</v>
      </c>
      <c r="C4863" t="s">
        <v>106</v>
      </c>
      <c r="D4863" t="s">
        <v>116</v>
      </c>
      <c r="E4863" t="s">
        <v>145</v>
      </c>
      <c r="F4863" t="s">
        <v>13956</v>
      </c>
      <c r="G4863" t="s">
        <v>147</v>
      </c>
      <c r="H4863" t="s">
        <v>61</v>
      </c>
      <c r="I4863" t="s">
        <v>129</v>
      </c>
      <c r="J4863" t="s">
        <v>130</v>
      </c>
      <c r="K4863" t="s">
        <v>131</v>
      </c>
      <c r="L4863" t="s">
        <v>13957</v>
      </c>
      <c r="M4863" t="s">
        <v>13958</v>
      </c>
      <c r="N4863">
        <v>1.1879999999999999</v>
      </c>
      <c r="O4863">
        <v>0</v>
      </c>
      <c r="P4863">
        <v>0</v>
      </c>
      <c r="Q4863">
        <v>0</v>
      </c>
      <c r="R4863">
        <v>2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2.38</v>
      </c>
      <c r="Y4863">
        <v>0</v>
      </c>
      <c r="Z4863">
        <v>0</v>
      </c>
    </row>
    <row r="4864" spans="1:26" x14ac:dyDescent="0.3">
      <c r="A4864">
        <v>3015523</v>
      </c>
      <c r="B4864">
        <v>1</v>
      </c>
      <c r="C4864" t="s">
        <v>75</v>
      </c>
      <c r="D4864" t="s">
        <v>96</v>
      </c>
      <c r="E4864" t="s">
        <v>221</v>
      </c>
      <c r="F4864" t="s">
        <v>13959</v>
      </c>
      <c r="G4864" t="s">
        <v>136</v>
      </c>
      <c r="H4864" t="s">
        <v>58</v>
      </c>
      <c r="I4864" t="s">
        <v>129</v>
      </c>
      <c r="J4864" t="s">
        <v>130</v>
      </c>
      <c r="K4864" t="s">
        <v>137</v>
      </c>
      <c r="L4864" t="s">
        <v>13960</v>
      </c>
      <c r="M4864" t="s">
        <v>13961</v>
      </c>
      <c r="N4864">
        <v>4.6669999999999998</v>
      </c>
      <c r="O4864">
        <v>29</v>
      </c>
      <c r="P4864">
        <v>850</v>
      </c>
      <c r="Q4864">
        <v>0</v>
      </c>
      <c r="R4864">
        <v>0</v>
      </c>
      <c r="S4864">
        <v>0</v>
      </c>
      <c r="T4864">
        <v>0</v>
      </c>
      <c r="U4864">
        <v>135.34</v>
      </c>
      <c r="V4864">
        <v>3966.9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3018459</v>
      </c>
      <c r="B4865">
        <v>1</v>
      </c>
      <c r="C4865" t="s">
        <v>106</v>
      </c>
      <c r="D4865" t="s">
        <v>121</v>
      </c>
      <c r="E4865" t="s">
        <v>140</v>
      </c>
      <c r="F4865" t="s">
        <v>13962</v>
      </c>
      <c r="G4865" t="s">
        <v>166</v>
      </c>
      <c r="H4865" t="s">
        <v>61</v>
      </c>
      <c r="I4865" t="s">
        <v>129</v>
      </c>
      <c r="J4865" t="s">
        <v>130</v>
      </c>
      <c r="K4865" t="s">
        <v>131</v>
      </c>
      <c r="L4865" t="s">
        <v>13963</v>
      </c>
      <c r="M4865" t="s">
        <v>13964</v>
      </c>
      <c r="N4865">
        <v>2.2120000000000002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2.21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3019813</v>
      </c>
      <c r="B4866">
        <v>1</v>
      </c>
      <c r="C4866" t="s">
        <v>106</v>
      </c>
      <c r="D4866" t="s">
        <v>116</v>
      </c>
      <c r="E4866" t="s">
        <v>153</v>
      </c>
      <c r="F4866" t="s">
        <v>13965</v>
      </c>
      <c r="G4866" t="s">
        <v>128</v>
      </c>
      <c r="H4866" t="s">
        <v>58</v>
      </c>
      <c r="I4866" t="s">
        <v>129</v>
      </c>
      <c r="J4866" t="s">
        <v>130</v>
      </c>
      <c r="K4866" t="s">
        <v>131</v>
      </c>
      <c r="L4866" t="s">
        <v>13966</v>
      </c>
      <c r="M4866" t="s">
        <v>13967</v>
      </c>
      <c r="N4866">
        <v>1.2669999999999999</v>
      </c>
      <c r="O4866">
        <v>0</v>
      </c>
      <c r="P4866">
        <v>0</v>
      </c>
      <c r="Q4866">
        <v>36</v>
      </c>
      <c r="R4866">
        <v>518</v>
      </c>
      <c r="S4866">
        <v>0</v>
      </c>
      <c r="T4866">
        <v>0</v>
      </c>
      <c r="U4866">
        <v>0</v>
      </c>
      <c r="V4866">
        <v>0</v>
      </c>
      <c r="W4866">
        <v>45.62</v>
      </c>
      <c r="X4866">
        <v>656.42</v>
      </c>
      <c r="Y4866">
        <v>0</v>
      </c>
      <c r="Z4866">
        <v>0</v>
      </c>
    </row>
    <row r="4867" spans="1:26" x14ac:dyDescent="0.3">
      <c r="A4867">
        <v>3020125</v>
      </c>
      <c r="B4867">
        <v>1</v>
      </c>
      <c r="C4867" t="s">
        <v>75</v>
      </c>
      <c r="D4867" t="s">
        <v>96</v>
      </c>
      <c r="E4867" t="s">
        <v>221</v>
      </c>
      <c r="F4867" t="s">
        <v>13968</v>
      </c>
      <c r="G4867" t="s">
        <v>161</v>
      </c>
      <c r="H4867" t="s">
        <v>58</v>
      </c>
      <c r="I4867" t="s">
        <v>129</v>
      </c>
      <c r="J4867" t="s">
        <v>130</v>
      </c>
      <c r="K4867" t="s">
        <v>131</v>
      </c>
      <c r="L4867" t="s">
        <v>13969</v>
      </c>
      <c r="M4867" t="s">
        <v>13970</v>
      </c>
      <c r="N4867">
        <v>1.2250000000000001</v>
      </c>
      <c r="O4867">
        <v>12</v>
      </c>
      <c r="P4867">
        <v>507</v>
      </c>
      <c r="Q4867">
        <v>0</v>
      </c>
      <c r="R4867">
        <v>0</v>
      </c>
      <c r="S4867">
        <v>0</v>
      </c>
      <c r="T4867">
        <v>0</v>
      </c>
      <c r="U4867">
        <v>14.7</v>
      </c>
      <c r="V4867">
        <v>621.08000000000004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3018420</v>
      </c>
      <c r="B4868">
        <v>1</v>
      </c>
      <c r="C4868" t="s">
        <v>75</v>
      </c>
      <c r="D4868" t="s">
        <v>82</v>
      </c>
      <c r="E4868" t="s">
        <v>145</v>
      </c>
      <c r="F4868" t="s">
        <v>13971</v>
      </c>
      <c r="G4868" t="s">
        <v>147</v>
      </c>
      <c r="H4868" t="s">
        <v>61</v>
      </c>
      <c r="I4868" t="s">
        <v>129</v>
      </c>
      <c r="J4868" t="s">
        <v>130</v>
      </c>
      <c r="K4868" t="s">
        <v>131</v>
      </c>
      <c r="L4868" t="s">
        <v>13972</v>
      </c>
      <c r="M4868" t="s">
        <v>13973</v>
      </c>
      <c r="N4868">
        <v>2.21</v>
      </c>
      <c r="O4868">
        <v>0</v>
      </c>
      <c r="P4868">
        <v>4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8.84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3015270</v>
      </c>
      <c r="B4869">
        <v>1</v>
      </c>
      <c r="C4869" t="s">
        <v>75</v>
      </c>
      <c r="D4869" t="s">
        <v>92</v>
      </c>
      <c r="E4869" t="s">
        <v>134</v>
      </c>
      <c r="F4869" t="s">
        <v>13974</v>
      </c>
      <c r="G4869" t="s">
        <v>128</v>
      </c>
      <c r="H4869" t="s">
        <v>58</v>
      </c>
      <c r="I4869" t="s">
        <v>129</v>
      </c>
      <c r="J4869" t="s">
        <v>130</v>
      </c>
      <c r="K4869" t="s">
        <v>131</v>
      </c>
      <c r="L4869" t="s">
        <v>13975</v>
      </c>
      <c r="M4869" t="s">
        <v>13976</v>
      </c>
      <c r="N4869">
        <v>1.0980000000000001</v>
      </c>
      <c r="O4869">
        <v>70</v>
      </c>
      <c r="P4869">
        <v>59</v>
      </c>
      <c r="Q4869">
        <v>0</v>
      </c>
      <c r="R4869">
        <v>0</v>
      </c>
      <c r="S4869">
        <v>0</v>
      </c>
      <c r="T4869">
        <v>0</v>
      </c>
      <c r="U4869">
        <v>76.83</v>
      </c>
      <c r="V4869">
        <v>64.760000000000005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3020009</v>
      </c>
      <c r="B4870">
        <v>1</v>
      </c>
      <c r="C4870" t="s">
        <v>106</v>
      </c>
      <c r="D4870" t="s">
        <v>107</v>
      </c>
      <c r="E4870" t="s">
        <v>153</v>
      </c>
      <c r="F4870" t="s">
        <v>13977</v>
      </c>
      <c r="G4870" t="s">
        <v>128</v>
      </c>
      <c r="H4870" t="s">
        <v>58</v>
      </c>
      <c r="I4870" t="s">
        <v>129</v>
      </c>
      <c r="J4870" t="s">
        <v>130</v>
      </c>
      <c r="K4870" t="s">
        <v>131</v>
      </c>
      <c r="L4870" t="s">
        <v>13978</v>
      </c>
      <c r="M4870" t="s">
        <v>13979</v>
      </c>
      <c r="N4870">
        <v>0.86199999999999999</v>
      </c>
      <c r="O4870">
        <v>1</v>
      </c>
      <c r="P4870">
        <v>293</v>
      </c>
      <c r="Q4870">
        <v>0</v>
      </c>
      <c r="R4870">
        <v>0</v>
      </c>
      <c r="S4870">
        <v>0</v>
      </c>
      <c r="T4870">
        <v>0</v>
      </c>
      <c r="U4870">
        <v>0.86</v>
      </c>
      <c r="V4870">
        <v>252.47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3020227</v>
      </c>
      <c r="B4871">
        <v>1</v>
      </c>
      <c r="C4871" t="s">
        <v>106</v>
      </c>
      <c r="D4871" t="s">
        <v>115</v>
      </c>
      <c r="E4871" t="s">
        <v>153</v>
      </c>
      <c r="F4871" t="s">
        <v>13980</v>
      </c>
      <c r="G4871" t="s">
        <v>196</v>
      </c>
      <c r="H4871" t="s">
        <v>58</v>
      </c>
      <c r="I4871" t="s">
        <v>129</v>
      </c>
      <c r="J4871" t="s">
        <v>130</v>
      </c>
      <c r="K4871" t="s">
        <v>131</v>
      </c>
      <c r="L4871" t="s">
        <v>13981</v>
      </c>
      <c r="M4871" t="s">
        <v>13982</v>
      </c>
      <c r="N4871">
        <v>2.5619999999999998</v>
      </c>
      <c r="O4871">
        <v>0</v>
      </c>
      <c r="P4871">
        <v>0</v>
      </c>
      <c r="Q4871">
        <v>9</v>
      </c>
      <c r="R4871">
        <v>44</v>
      </c>
      <c r="S4871">
        <v>0</v>
      </c>
      <c r="T4871">
        <v>0</v>
      </c>
      <c r="U4871">
        <v>0</v>
      </c>
      <c r="V4871">
        <v>0</v>
      </c>
      <c r="W4871">
        <v>23.06</v>
      </c>
      <c r="X4871">
        <v>112.73</v>
      </c>
      <c r="Y4871">
        <v>0</v>
      </c>
      <c r="Z4871">
        <v>0</v>
      </c>
    </row>
    <row r="4872" spans="1:26" x14ac:dyDescent="0.3">
      <c r="A4872">
        <v>3015351</v>
      </c>
      <c r="B4872">
        <v>1</v>
      </c>
      <c r="C4872" t="s">
        <v>75</v>
      </c>
      <c r="D4872" t="s">
        <v>89</v>
      </c>
      <c r="E4872" t="s">
        <v>169</v>
      </c>
      <c r="F4872" t="s">
        <v>9327</v>
      </c>
      <c r="G4872" t="s">
        <v>192</v>
      </c>
      <c r="H4872" t="s">
        <v>61</v>
      </c>
      <c r="I4872" t="s">
        <v>129</v>
      </c>
      <c r="J4872" t="s">
        <v>130</v>
      </c>
      <c r="K4872" t="s">
        <v>137</v>
      </c>
      <c r="L4872" t="s">
        <v>13983</v>
      </c>
      <c r="M4872" t="s">
        <v>13984</v>
      </c>
      <c r="N4872">
        <v>6.48</v>
      </c>
      <c r="O4872">
        <v>0</v>
      </c>
      <c r="P4872">
        <v>596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3861.9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3015165</v>
      </c>
      <c r="B4873">
        <v>1</v>
      </c>
      <c r="C4873" t="s">
        <v>75</v>
      </c>
      <c r="D4873" t="s">
        <v>84</v>
      </c>
      <c r="E4873" t="s">
        <v>145</v>
      </c>
      <c r="F4873" t="s">
        <v>13985</v>
      </c>
      <c r="G4873" t="s">
        <v>256</v>
      </c>
      <c r="H4873" t="s">
        <v>61</v>
      </c>
      <c r="I4873" t="s">
        <v>129</v>
      </c>
      <c r="J4873" t="s">
        <v>130</v>
      </c>
      <c r="K4873" t="s">
        <v>131</v>
      </c>
      <c r="L4873" t="s">
        <v>13986</v>
      </c>
      <c r="M4873" t="s">
        <v>13987</v>
      </c>
      <c r="N4873">
        <v>1.756</v>
      </c>
      <c r="O4873">
        <v>0</v>
      </c>
      <c r="P4873">
        <v>7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12.29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3015310</v>
      </c>
      <c r="B4874">
        <v>1</v>
      </c>
      <c r="C4874" t="s">
        <v>75</v>
      </c>
      <c r="D4874" t="s">
        <v>74</v>
      </c>
      <c r="E4874" t="s">
        <v>145</v>
      </c>
      <c r="F4874" t="s">
        <v>13988</v>
      </c>
      <c r="G4874" t="s">
        <v>147</v>
      </c>
      <c r="H4874" t="s">
        <v>61</v>
      </c>
      <c r="I4874" t="s">
        <v>129</v>
      </c>
      <c r="J4874" t="s">
        <v>130</v>
      </c>
      <c r="K4874" t="s">
        <v>131</v>
      </c>
      <c r="L4874" t="s">
        <v>13989</v>
      </c>
      <c r="M4874" t="s">
        <v>13990</v>
      </c>
      <c r="N4874">
        <v>0.57499999999999996</v>
      </c>
      <c r="O4874">
        <v>0</v>
      </c>
      <c r="P4874">
        <v>0</v>
      </c>
      <c r="Q4874">
        <v>0</v>
      </c>
      <c r="R4874">
        <v>10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5.75</v>
      </c>
      <c r="Y4874">
        <v>0</v>
      </c>
      <c r="Z4874">
        <v>0</v>
      </c>
    </row>
    <row r="4875" spans="1:26" x14ac:dyDescent="0.3">
      <c r="A4875">
        <v>3019776</v>
      </c>
      <c r="B4875">
        <v>1</v>
      </c>
      <c r="C4875" t="s">
        <v>75</v>
      </c>
      <c r="D4875" t="s">
        <v>103</v>
      </c>
      <c r="E4875" t="s">
        <v>134</v>
      </c>
      <c r="F4875" t="s">
        <v>13991</v>
      </c>
      <c r="G4875" t="s">
        <v>128</v>
      </c>
      <c r="H4875" t="s">
        <v>58</v>
      </c>
      <c r="I4875" t="s">
        <v>129</v>
      </c>
      <c r="J4875" t="s">
        <v>130</v>
      </c>
      <c r="K4875" t="s">
        <v>131</v>
      </c>
      <c r="L4875" t="s">
        <v>13992</v>
      </c>
      <c r="M4875" t="s">
        <v>13993</v>
      </c>
      <c r="N4875">
        <v>0.29499999999999998</v>
      </c>
      <c r="O4875">
        <v>31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9.15</v>
      </c>
      <c r="V4875">
        <v>0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3015215</v>
      </c>
      <c r="B4876">
        <v>1</v>
      </c>
      <c r="C4876" t="s">
        <v>106</v>
      </c>
      <c r="D4876" t="s">
        <v>118</v>
      </c>
      <c r="E4876" t="s">
        <v>140</v>
      </c>
      <c r="F4876" t="s">
        <v>10804</v>
      </c>
      <c r="G4876" t="s">
        <v>161</v>
      </c>
      <c r="H4876" t="s">
        <v>61</v>
      </c>
      <c r="I4876" t="s">
        <v>129</v>
      </c>
      <c r="J4876" t="s">
        <v>130</v>
      </c>
      <c r="K4876" t="s">
        <v>131</v>
      </c>
      <c r="L4876" t="s">
        <v>13994</v>
      </c>
      <c r="M4876" t="s">
        <v>13995</v>
      </c>
      <c r="N4876">
        <v>1.02</v>
      </c>
      <c r="O4876">
        <v>0</v>
      </c>
      <c r="P4876">
        <v>0</v>
      </c>
      <c r="Q4876">
        <v>0</v>
      </c>
      <c r="R4876">
        <v>4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4.08</v>
      </c>
      <c r="Y4876">
        <v>0</v>
      </c>
      <c r="Z4876">
        <v>0</v>
      </c>
    </row>
    <row r="4877" spans="1:26" x14ac:dyDescent="0.3">
      <c r="A4877">
        <v>3018794</v>
      </c>
      <c r="B4877">
        <v>1</v>
      </c>
      <c r="C4877" t="s">
        <v>75</v>
      </c>
      <c r="D4877" t="s">
        <v>86</v>
      </c>
      <c r="E4877" t="s">
        <v>145</v>
      </c>
      <c r="F4877" t="s">
        <v>13996</v>
      </c>
      <c r="G4877" t="s">
        <v>206</v>
      </c>
      <c r="H4877" t="s">
        <v>61</v>
      </c>
      <c r="I4877" t="s">
        <v>129</v>
      </c>
      <c r="J4877" t="s">
        <v>130</v>
      </c>
      <c r="K4877" t="s">
        <v>131</v>
      </c>
      <c r="L4877" t="s">
        <v>13997</v>
      </c>
      <c r="M4877" t="s">
        <v>13998</v>
      </c>
      <c r="N4877">
        <v>4.4139999999999997</v>
      </c>
      <c r="O4877">
        <v>0</v>
      </c>
      <c r="P4877">
        <v>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4.41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3018466</v>
      </c>
      <c r="B4878">
        <v>1</v>
      </c>
      <c r="C4878" t="s">
        <v>106</v>
      </c>
      <c r="D4878" t="s">
        <v>108</v>
      </c>
      <c r="E4878" t="s">
        <v>145</v>
      </c>
      <c r="F4878" t="s">
        <v>13999</v>
      </c>
      <c r="G4878" t="s">
        <v>256</v>
      </c>
      <c r="H4878" t="s">
        <v>61</v>
      </c>
      <c r="I4878" t="s">
        <v>129</v>
      </c>
      <c r="J4878" t="s">
        <v>130</v>
      </c>
      <c r="K4878" t="s">
        <v>131</v>
      </c>
      <c r="L4878" t="s">
        <v>14000</v>
      </c>
      <c r="M4878" t="s">
        <v>14001</v>
      </c>
      <c r="N4878">
        <v>0.36299999999999999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0.36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3012556</v>
      </c>
      <c r="B4879">
        <v>1</v>
      </c>
      <c r="C4879" t="s">
        <v>75</v>
      </c>
      <c r="D4879" t="s">
        <v>91</v>
      </c>
      <c r="E4879" t="s">
        <v>134</v>
      </c>
      <c r="F4879" t="s">
        <v>14002</v>
      </c>
      <c r="G4879" t="s">
        <v>128</v>
      </c>
      <c r="H4879" t="s">
        <v>58</v>
      </c>
      <c r="I4879" t="s">
        <v>129</v>
      </c>
      <c r="J4879" t="s">
        <v>130</v>
      </c>
      <c r="K4879" t="s">
        <v>131</v>
      </c>
      <c r="L4879" t="s">
        <v>14003</v>
      </c>
      <c r="M4879" t="s">
        <v>4603</v>
      </c>
      <c r="N4879">
        <v>2.7410000000000001</v>
      </c>
      <c r="O4879">
        <v>1</v>
      </c>
      <c r="P4879">
        <v>3389</v>
      </c>
      <c r="Q4879">
        <v>0</v>
      </c>
      <c r="R4879">
        <v>0</v>
      </c>
      <c r="S4879">
        <v>0</v>
      </c>
      <c r="T4879">
        <v>0</v>
      </c>
      <c r="U4879">
        <v>2.74</v>
      </c>
      <c r="V4879">
        <v>9290.34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3015599</v>
      </c>
      <c r="B4880">
        <v>1</v>
      </c>
      <c r="C4880" t="s">
        <v>106</v>
      </c>
      <c r="D4880" t="s">
        <v>114</v>
      </c>
      <c r="E4880" t="s">
        <v>221</v>
      </c>
      <c r="F4880" t="s">
        <v>333</v>
      </c>
      <c r="G4880" t="s">
        <v>136</v>
      </c>
      <c r="H4880" t="s">
        <v>58</v>
      </c>
      <c r="I4880" t="s">
        <v>129</v>
      </c>
      <c r="J4880" t="s">
        <v>130</v>
      </c>
      <c r="K4880" t="s">
        <v>137</v>
      </c>
      <c r="L4880" t="s">
        <v>14004</v>
      </c>
      <c r="M4880" t="s">
        <v>14005</v>
      </c>
      <c r="N4880">
        <v>0.85899999999999999</v>
      </c>
      <c r="O4880">
        <v>0</v>
      </c>
      <c r="P4880">
        <v>0</v>
      </c>
      <c r="Q4880">
        <v>21</v>
      </c>
      <c r="R4880">
        <v>94</v>
      </c>
      <c r="S4880">
        <v>11</v>
      </c>
      <c r="T4880">
        <v>215</v>
      </c>
      <c r="U4880">
        <v>0</v>
      </c>
      <c r="V4880">
        <v>0</v>
      </c>
      <c r="W4880">
        <v>18.03</v>
      </c>
      <c r="X4880">
        <v>80.709999999999994</v>
      </c>
      <c r="Y4880">
        <v>9.44</v>
      </c>
      <c r="Z4880">
        <v>184.6</v>
      </c>
    </row>
    <row r="4881" spans="1:26" x14ac:dyDescent="0.3">
      <c r="A4881">
        <v>3017027</v>
      </c>
      <c r="B4881">
        <v>1</v>
      </c>
      <c r="C4881" t="s">
        <v>106</v>
      </c>
      <c r="D4881" t="s">
        <v>120</v>
      </c>
      <c r="E4881" t="s">
        <v>169</v>
      </c>
      <c r="F4881" t="s">
        <v>14006</v>
      </c>
      <c r="G4881" t="s">
        <v>452</v>
      </c>
      <c r="H4881" t="s">
        <v>61</v>
      </c>
      <c r="I4881" t="s">
        <v>129</v>
      </c>
      <c r="J4881" t="s">
        <v>130</v>
      </c>
      <c r="K4881" t="s">
        <v>131</v>
      </c>
      <c r="L4881" t="s">
        <v>14007</v>
      </c>
      <c r="M4881" t="s">
        <v>14008</v>
      </c>
      <c r="N4881">
        <v>7.766</v>
      </c>
      <c r="O4881">
        <v>0</v>
      </c>
      <c r="P4881">
        <v>147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1141.6099999999999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3017790</v>
      </c>
      <c r="B4882">
        <v>1</v>
      </c>
      <c r="C4882" t="s">
        <v>75</v>
      </c>
      <c r="D4882" t="s">
        <v>79</v>
      </c>
      <c r="E4882" t="s">
        <v>169</v>
      </c>
      <c r="F4882" t="s">
        <v>14009</v>
      </c>
      <c r="G4882" t="s">
        <v>161</v>
      </c>
      <c r="H4882" t="s">
        <v>61</v>
      </c>
      <c r="I4882" t="s">
        <v>129</v>
      </c>
      <c r="J4882" t="s">
        <v>130</v>
      </c>
      <c r="K4882" t="s">
        <v>131</v>
      </c>
      <c r="L4882" t="s">
        <v>14010</v>
      </c>
      <c r="M4882" t="s">
        <v>14011</v>
      </c>
      <c r="N4882">
        <v>0.46899999999999997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111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52.04</v>
      </c>
    </row>
    <row r="4883" spans="1:26" x14ac:dyDescent="0.3">
      <c r="A4883">
        <v>3011988</v>
      </c>
      <c r="B4883">
        <v>1</v>
      </c>
      <c r="C4883" t="s">
        <v>106</v>
      </c>
      <c r="D4883" t="s">
        <v>122</v>
      </c>
      <c r="E4883" t="s">
        <v>221</v>
      </c>
      <c r="F4883" t="s">
        <v>14012</v>
      </c>
      <c r="G4883" t="s">
        <v>181</v>
      </c>
      <c r="H4883" t="s">
        <v>58</v>
      </c>
      <c r="I4883" t="s">
        <v>129</v>
      </c>
      <c r="J4883" t="s">
        <v>130</v>
      </c>
      <c r="K4883" t="s">
        <v>137</v>
      </c>
      <c r="L4883" t="s">
        <v>14013</v>
      </c>
      <c r="M4883" t="s">
        <v>14014</v>
      </c>
      <c r="N4883">
        <v>2.5049999999999999</v>
      </c>
      <c r="O4883">
        <v>12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30.06</v>
      </c>
      <c r="V4883">
        <v>0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3019746</v>
      </c>
      <c r="B4884">
        <v>1</v>
      </c>
      <c r="C4884" t="s">
        <v>106</v>
      </c>
      <c r="D4884" t="s">
        <v>115</v>
      </c>
      <c r="E4884" t="s">
        <v>169</v>
      </c>
      <c r="F4884" t="s">
        <v>14015</v>
      </c>
      <c r="G4884" t="s">
        <v>378</v>
      </c>
      <c r="H4884" t="s">
        <v>61</v>
      </c>
      <c r="I4884" t="s">
        <v>129</v>
      </c>
      <c r="J4884" t="s">
        <v>59</v>
      </c>
      <c r="K4884" t="s">
        <v>131</v>
      </c>
      <c r="L4884" t="s">
        <v>14016</v>
      </c>
      <c r="M4884" t="s">
        <v>14017</v>
      </c>
      <c r="N4884">
        <v>1.778</v>
      </c>
      <c r="O4884">
        <v>0</v>
      </c>
      <c r="P4884">
        <v>68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120.93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3012348</v>
      </c>
      <c r="B4885">
        <v>1</v>
      </c>
      <c r="C4885" t="s">
        <v>75</v>
      </c>
      <c r="D4885" t="s">
        <v>104</v>
      </c>
      <c r="E4885" t="s">
        <v>221</v>
      </c>
      <c r="F4885" t="s">
        <v>14018</v>
      </c>
      <c r="G4885" t="s">
        <v>136</v>
      </c>
      <c r="H4885" t="s">
        <v>58</v>
      </c>
      <c r="I4885" t="s">
        <v>129</v>
      </c>
      <c r="J4885" t="s">
        <v>130</v>
      </c>
      <c r="K4885" t="s">
        <v>137</v>
      </c>
      <c r="L4885" t="s">
        <v>14019</v>
      </c>
      <c r="M4885" t="s">
        <v>14020</v>
      </c>
      <c r="N4885">
        <v>8.5909999999999993</v>
      </c>
      <c r="O4885">
        <v>2</v>
      </c>
      <c r="P4885">
        <v>503</v>
      </c>
      <c r="Q4885">
        <v>0</v>
      </c>
      <c r="R4885">
        <v>0</v>
      </c>
      <c r="S4885">
        <v>0</v>
      </c>
      <c r="T4885">
        <v>0</v>
      </c>
      <c r="U4885">
        <v>17.18</v>
      </c>
      <c r="V4885">
        <v>4321.05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3018496</v>
      </c>
      <c r="B4886">
        <v>1</v>
      </c>
      <c r="C4886" t="s">
        <v>75</v>
      </c>
      <c r="D4886" t="s">
        <v>95</v>
      </c>
      <c r="E4886" t="s">
        <v>164</v>
      </c>
      <c r="F4886" t="s">
        <v>10200</v>
      </c>
      <c r="G4886" t="s">
        <v>185</v>
      </c>
      <c r="H4886" t="s">
        <v>61</v>
      </c>
      <c r="I4886" t="s">
        <v>129</v>
      </c>
      <c r="J4886" t="s">
        <v>130</v>
      </c>
      <c r="K4886" t="s">
        <v>131</v>
      </c>
      <c r="L4886" t="s">
        <v>14021</v>
      </c>
      <c r="M4886" t="s">
        <v>14022</v>
      </c>
      <c r="N4886">
        <v>1.016</v>
      </c>
      <c r="O4886">
        <v>0</v>
      </c>
      <c r="P4886">
        <v>30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30.49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3017131</v>
      </c>
      <c r="B4887">
        <v>1</v>
      </c>
      <c r="C4887" t="s">
        <v>75</v>
      </c>
      <c r="D4887" t="s">
        <v>82</v>
      </c>
      <c r="E4887" t="s">
        <v>145</v>
      </c>
      <c r="F4887" t="s">
        <v>11537</v>
      </c>
      <c r="G4887" t="s">
        <v>256</v>
      </c>
      <c r="H4887" t="s">
        <v>61</v>
      </c>
      <c r="I4887" t="s">
        <v>129</v>
      </c>
      <c r="J4887" t="s">
        <v>130</v>
      </c>
      <c r="K4887" t="s">
        <v>131</v>
      </c>
      <c r="L4887" t="s">
        <v>14023</v>
      </c>
      <c r="M4887" t="s">
        <v>14024</v>
      </c>
      <c r="N4887">
        <v>3.7320000000000002</v>
      </c>
      <c r="O4887">
        <v>0</v>
      </c>
      <c r="P4887">
        <v>7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26.12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3015390</v>
      </c>
      <c r="B4888">
        <v>1</v>
      </c>
      <c r="C4888" t="s">
        <v>106</v>
      </c>
      <c r="D4888" t="s">
        <v>119</v>
      </c>
      <c r="E4888" t="s">
        <v>140</v>
      </c>
      <c r="F4888" t="s">
        <v>14025</v>
      </c>
      <c r="G4888" t="s">
        <v>378</v>
      </c>
      <c r="H4888" t="s">
        <v>61</v>
      </c>
      <c r="I4888" t="s">
        <v>129</v>
      </c>
      <c r="J4888" t="s">
        <v>59</v>
      </c>
      <c r="K4888" t="s">
        <v>131</v>
      </c>
      <c r="L4888" t="s">
        <v>14026</v>
      </c>
      <c r="M4888" t="s">
        <v>14027</v>
      </c>
      <c r="N4888">
        <v>2.4279999999999999</v>
      </c>
      <c r="O4888">
        <v>0</v>
      </c>
      <c r="P4888">
        <v>14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34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3016842</v>
      </c>
      <c r="B4889">
        <v>1</v>
      </c>
      <c r="C4889" t="s">
        <v>75</v>
      </c>
      <c r="D4889" t="s">
        <v>83</v>
      </c>
      <c r="E4889" t="s">
        <v>145</v>
      </c>
      <c r="F4889" t="s">
        <v>9012</v>
      </c>
      <c r="G4889" t="s">
        <v>147</v>
      </c>
      <c r="H4889" t="s">
        <v>61</v>
      </c>
      <c r="I4889" t="s">
        <v>129</v>
      </c>
      <c r="J4889" t="s">
        <v>130</v>
      </c>
      <c r="K4889" t="s">
        <v>131</v>
      </c>
      <c r="L4889" t="s">
        <v>14028</v>
      </c>
      <c r="M4889" t="s">
        <v>14029</v>
      </c>
      <c r="N4889">
        <v>5.5410000000000004</v>
      </c>
      <c r="O4889">
        <v>0</v>
      </c>
      <c r="P4889">
        <v>0</v>
      </c>
      <c r="Q4889">
        <v>0</v>
      </c>
      <c r="R4889">
        <v>2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11.08</v>
      </c>
      <c r="Y4889">
        <v>0</v>
      </c>
      <c r="Z4889">
        <v>0</v>
      </c>
    </row>
    <row r="4890" spans="1:26" x14ac:dyDescent="0.3">
      <c r="A4890">
        <v>3018381</v>
      </c>
      <c r="B4890">
        <v>1</v>
      </c>
      <c r="C4890" t="s">
        <v>75</v>
      </c>
      <c r="D4890" t="s">
        <v>83</v>
      </c>
      <c r="E4890" t="s">
        <v>145</v>
      </c>
      <c r="F4890" t="s">
        <v>14030</v>
      </c>
      <c r="G4890" t="s">
        <v>206</v>
      </c>
      <c r="H4890" t="s">
        <v>61</v>
      </c>
      <c r="I4890" t="s">
        <v>129</v>
      </c>
      <c r="J4890" t="s">
        <v>130</v>
      </c>
      <c r="K4890" t="s">
        <v>131</v>
      </c>
      <c r="L4890" t="s">
        <v>14031</v>
      </c>
      <c r="M4890" t="s">
        <v>14032</v>
      </c>
      <c r="N4890">
        <v>2.5009999999999999</v>
      </c>
      <c r="O4890">
        <v>0</v>
      </c>
      <c r="P4890">
        <v>0</v>
      </c>
      <c r="Q4890">
        <v>0</v>
      </c>
      <c r="R4890">
        <v>2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5</v>
      </c>
      <c r="Y4890">
        <v>0</v>
      </c>
      <c r="Z4890">
        <v>0</v>
      </c>
    </row>
    <row r="4891" spans="1:26" x14ac:dyDescent="0.3">
      <c r="A4891">
        <v>3015254</v>
      </c>
      <c r="B4891">
        <v>1</v>
      </c>
      <c r="C4891" t="s">
        <v>75</v>
      </c>
      <c r="D4891" t="s">
        <v>89</v>
      </c>
      <c r="E4891" t="s">
        <v>140</v>
      </c>
      <c r="F4891" t="s">
        <v>14033</v>
      </c>
      <c r="G4891" t="s">
        <v>142</v>
      </c>
      <c r="H4891" t="s">
        <v>61</v>
      </c>
      <c r="I4891" t="s">
        <v>129</v>
      </c>
      <c r="J4891" t="s">
        <v>130</v>
      </c>
      <c r="K4891" t="s">
        <v>131</v>
      </c>
      <c r="L4891" t="s">
        <v>14034</v>
      </c>
      <c r="M4891" t="s">
        <v>14035</v>
      </c>
      <c r="N4891">
        <v>0.38600000000000001</v>
      </c>
      <c r="O4891">
        <v>0</v>
      </c>
      <c r="P4891">
        <v>84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32.39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3017014</v>
      </c>
      <c r="B4892">
        <v>1</v>
      </c>
      <c r="C4892" t="s">
        <v>75</v>
      </c>
      <c r="D4892" t="s">
        <v>82</v>
      </c>
      <c r="E4892" t="s">
        <v>145</v>
      </c>
      <c r="F4892" t="s">
        <v>14036</v>
      </c>
      <c r="G4892" t="s">
        <v>206</v>
      </c>
      <c r="H4892" t="s">
        <v>61</v>
      </c>
      <c r="I4892" t="s">
        <v>129</v>
      </c>
      <c r="J4892" t="s">
        <v>130</v>
      </c>
      <c r="K4892" t="s">
        <v>131</v>
      </c>
      <c r="L4892" t="s">
        <v>14037</v>
      </c>
      <c r="M4892" t="s">
        <v>14038</v>
      </c>
      <c r="N4892">
        <v>8.4749999999999996</v>
      </c>
      <c r="O4892">
        <v>0</v>
      </c>
      <c r="P4892">
        <v>5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42.37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3017128</v>
      </c>
      <c r="B4893">
        <v>1</v>
      </c>
      <c r="C4893" t="s">
        <v>75</v>
      </c>
      <c r="D4893" t="s">
        <v>79</v>
      </c>
      <c r="E4893" t="s">
        <v>140</v>
      </c>
      <c r="F4893" t="s">
        <v>14039</v>
      </c>
      <c r="G4893" t="s">
        <v>142</v>
      </c>
      <c r="H4893" t="s">
        <v>61</v>
      </c>
      <c r="I4893" t="s">
        <v>129</v>
      </c>
      <c r="J4893" t="s">
        <v>130</v>
      </c>
      <c r="K4893" t="s">
        <v>131</v>
      </c>
      <c r="L4893" t="s">
        <v>14040</v>
      </c>
      <c r="M4893" t="s">
        <v>14041</v>
      </c>
      <c r="N4893">
        <v>1.748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12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20.98</v>
      </c>
    </row>
    <row r="4894" spans="1:26" x14ac:dyDescent="0.3">
      <c r="A4894">
        <v>3013463</v>
      </c>
      <c r="B4894">
        <v>1</v>
      </c>
      <c r="C4894" t="s">
        <v>106</v>
      </c>
      <c r="D4894" t="s">
        <v>107</v>
      </c>
      <c r="E4894" t="s">
        <v>153</v>
      </c>
      <c r="F4894" t="s">
        <v>14042</v>
      </c>
      <c r="G4894" t="s">
        <v>181</v>
      </c>
      <c r="H4894" t="s">
        <v>58</v>
      </c>
      <c r="I4894" t="s">
        <v>129</v>
      </c>
      <c r="J4894" t="s">
        <v>130</v>
      </c>
      <c r="K4894" t="s">
        <v>137</v>
      </c>
      <c r="L4894" t="s">
        <v>14043</v>
      </c>
      <c r="M4894" t="s">
        <v>14044</v>
      </c>
      <c r="N4894">
        <v>4.742</v>
      </c>
      <c r="O4894">
        <v>10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47.42</v>
      </c>
      <c r="V4894">
        <v>0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3020026</v>
      </c>
      <c r="B4895">
        <v>3</v>
      </c>
      <c r="C4895" t="s">
        <v>75</v>
      </c>
      <c r="D4895" t="s">
        <v>81</v>
      </c>
      <c r="E4895" t="s">
        <v>145</v>
      </c>
      <c r="F4895" t="s">
        <v>14045</v>
      </c>
      <c r="G4895" t="s">
        <v>142</v>
      </c>
      <c r="H4895" t="s">
        <v>61</v>
      </c>
      <c r="I4895" t="s">
        <v>129</v>
      </c>
      <c r="J4895" t="s">
        <v>130</v>
      </c>
      <c r="K4895" t="s">
        <v>131</v>
      </c>
      <c r="L4895" t="s">
        <v>14046</v>
      </c>
      <c r="M4895" t="s">
        <v>14047</v>
      </c>
      <c r="N4895">
        <v>1.351</v>
      </c>
      <c r="O4895">
        <v>0</v>
      </c>
      <c r="P4895">
        <v>9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12.16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3016863</v>
      </c>
      <c r="B4896">
        <v>1</v>
      </c>
      <c r="C4896" t="s">
        <v>75</v>
      </c>
      <c r="D4896" t="s">
        <v>103</v>
      </c>
      <c r="E4896" t="s">
        <v>145</v>
      </c>
      <c r="F4896" t="s">
        <v>14048</v>
      </c>
      <c r="G4896" t="s">
        <v>206</v>
      </c>
      <c r="H4896" t="s">
        <v>61</v>
      </c>
      <c r="I4896" t="s">
        <v>129</v>
      </c>
      <c r="J4896" t="s">
        <v>130</v>
      </c>
      <c r="K4896" t="s">
        <v>131</v>
      </c>
      <c r="L4896" t="s">
        <v>14049</v>
      </c>
      <c r="M4896" t="s">
        <v>14050</v>
      </c>
      <c r="N4896">
        <v>1.7450000000000001</v>
      </c>
      <c r="O4896">
        <v>0</v>
      </c>
      <c r="P4896">
        <v>33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57.59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3011261</v>
      </c>
      <c r="B4897">
        <v>1</v>
      </c>
      <c r="C4897" t="s">
        <v>106</v>
      </c>
      <c r="D4897" t="s">
        <v>112</v>
      </c>
      <c r="E4897" t="s">
        <v>221</v>
      </c>
      <c r="F4897" t="s">
        <v>14051</v>
      </c>
      <c r="G4897" t="s">
        <v>192</v>
      </c>
      <c r="H4897" t="s">
        <v>58</v>
      </c>
      <c r="I4897" t="s">
        <v>129</v>
      </c>
      <c r="J4897" t="s">
        <v>130</v>
      </c>
      <c r="K4897" t="s">
        <v>137</v>
      </c>
      <c r="L4897" t="s">
        <v>14052</v>
      </c>
      <c r="M4897" t="s">
        <v>14053</v>
      </c>
      <c r="N4897">
        <v>7.8780000000000001</v>
      </c>
      <c r="O4897">
        <v>10</v>
      </c>
      <c r="P4897">
        <v>0</v>
      </c>
      <c r="Q4897">
        <v>427</v>
      </c>
      <c r="R4897">
        <v>110</v>
      </c>
      <c r="S4897">
        <v>195</v>
      </c>
      <c r="T4897">
        <v>5415</v>
      </c>
      <c r="U4897">
        <v>78.78</v>
      </c>
      <c r="V4897">
        <v>0</v>
      </c>
      <c r="W4897">
        <v>3364.05</v>
      </c>
      <c r="X4897">
        <v>866.62</v>
      </c>
      <c r="Y4897">
        <v>1536.28</v>
      </c>
      <c r="Z4897">
        <v>42661.18</v>
      </c>
    </row>
    <row r="4898" spans="1:26" x14ac:dyDescent="0.3">
      <c r="A4898">
        <v>3019293</v>
      </c>
      <c r="B4898">
        <v>1</v>
      </c>
      <c r="C4898" t="s">
        <v>75</v>
      </c>
      <c r="D4898" t="s">
        <v>98</v>
      </c>
      <c r="E4898" t="s">
        <v>164</v>
      </c>
      <c r="F4898" t="s">
        <v>14054</v>
      </c>
      <c r="G4898" t="s">
        <v>452</v>
      </c>
      <c r="H4898" t="s">
        <v>61</v>
      </c>
      <c r="I4898" t="s">
        <v>129</v>
      </c>
      <c r="J4898" t="s">
        <v>130</v>
      </c>
      <c r="K4898" t="s">
        <v>131</v>
      </c>
      <c r="L4898" t="s">
        <v>14055</v>
      </c>
      <c r="M4898" t="s">
        <v>14056</v>
      </c>
      <c r="N4898">
        <v>1.3420000000000001</v>
      </c>
      <c r="O4898">
        <v>0</v>
      </c>
      <c r="P4898">
        <v>79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105.99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3013307</v>
      </c>
      <c r="B4899">
        <v>1</v>
      </c>
      <c r="C4899" t="s">
        <v>75</v>
      </c>
      <c r="D4899" t="s">
        <v>83</v>
      </c>
      <c r="E4899" t="s">
        <v>221</v>
      </c>
      <c r="F4899" t="s">
        <v>1975</v>
      </c>
      <c r="G4899" t="s">
        <v>192</v>
      </c>
      <c r="H4899" t="s">
        <v>58</v>
      </c>
      <c r="I4899" t="s">
        <v>129</v>
      </c>
      <c r="J4899" t="s">
        <v>130</v>
      </c>
      <c r="K4899" t="s">
        <v>137</v>
      </c>
      <c r="L4899" t="s">
        <v>14057</v>
      </c>
      <c r="M4899" t="s">
        <v>14058</v>
      </c>
      <c r="N4899">
        <v>8.9589999999999996</v>
      </c>
      <c r="O4899">
        <v>0</v>
      </c>
      <c r="P4899">
        <v>0</v>
      </c>
      <c r="Q4899">
        <v>0</v>
      </c>
      <c r="R4899">
        <v>0</v>
      </c>
      <c r="S4899">
        <v>6</v>
      </c>
      <c r="T4899">
        <v>497</v>
      </c>
      <c r="U4899">
        <v>0</v>
      </c>
      <c r="V4899">
        <v>0</v>
      </c>
      <c r="W4899">
        <v>0</v>
      </c>
      <c r="X4899">
        <v>0</v>
      </c>
      <c r="Y4899">
        <v>53.76</v>
      </c>
      <c r="Z4899">
        <v>4452.84</v>
      </c>
    </row>
    <row r="4900" spans="1:26" x14ac:dyDescent="0.3">
      <c r="A4900">
        <v>3015199</v>
      </c>
      <c r="B4900">
        <v>1</v>
      </c>
      <c r="C4900" t="s">
        <v>75</v>
      </c>
      <c r="D4900" t="s">
        <v>85</v>
      </c>
      <c r="E4900" t="s">
        <v>169</v>
      </c>
      <c r="F4900" t="s">
        <v>14059</v>
      </c>
      <c r="G4900" t="s">
        <v>171</v>
      </c>
      <c r="H4900" t="s">
        <v>61</v>
      </c>
      <c r="I4900" t="s">
        <v>129</v>
      </c>
      <c r="J4900" t="s">
        <v>130</v>
      </c>
      <c r="K4900" t="s">
        <v>131</v>
      </c>
      <c r="L4900" t="s">
        <v>14060</v>
      </c>
      <c r="M4900" t="s">
        <v>14061</v>
      </c>
      <c r="N4900">
        <v>4.3330000000000002</v>
      </c>
      <c r="O4900">
        <v>0</v>
      </c>
      <c r="P4900">
        <v>0</v>
      </c>
      <c r="Q4900">
        <v>0</v>
      </c>
      <c r="R4900">
        <v>109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472.33</v>
      </c>
      <c r="Y4900">
        <v>0</v>
      </c>
      <c r="Z4900">
        <v>0</v>
      </c>
    </row>
    <row r="4901" spans="1:26" x14ac:dyDescent="0.3">
      <c r="A4901">
        <v>3018433</v>
      </c>
      <c r="B4901">
        <v>1</v>
      </c>
      <c r="C4901" t="s">
        <v>75</v>
      </c>
      <c r="D4901" t="s">
        <v>95</v>
      </c>
      <c r="E4901" t="s">
        <v>164</v>
      </c>
      <c r="F4901" t="s">
        <v>5329</v>
      </c>
      <c r="G4901" t="s">
        <v>161</v>
      </c>
      <c r="H4901" t="s">
        <v>61</v>
      </c>
      <c r="I4901" t="s">
        <v>129</v>
      </c>
      <c r="J4901" t="s">
        <v>130</v>
      </c>
      <c r="K4901" t="s">
        <v>131</v>
      </c>
      <c r="L4901" t="s">
        <v>14062</v>
      </c>
      <c r="M4901" t="s">
        <v>14063</v>
      </c>
      <c r="N4901">
        <v>2.3559999999999999</v>
      </c>
      <c r="O4901">
        <v>0</v>
      </c>
      <c r="P4901">
        <v>61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143.71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3019924</v>
      </c>
      <c r="B4902">
        <v>1</v>
      </c>
      <c r="C4902" t="s">
        <v>106</v>
      </c>
      <c r="D4902" t="s">
        <v>111</v>
      </c>
      <c r="E4902" t="s">
        <v>153</v>
      </c>
      <c r="F4902" t="s">
        <v>14064</v>
      </c>
      <c r="G4902" t="s">
        <v>196</v>
      </c>
      <c r="H4902" t="s">
        <v>58</v>
      </c>
      <c r="I4902" t="s">
        <v>129</v>
      </c>
      <c r="J4902" t="s">
        <v>130</v>
      </c>
      <c r="K4902" t="s">
        <v>131</v>
      </c>
      <c r="L4902" t="s">
        <v>14065</v>
      </c>
      <c r="M4902" t="s">
        <v>14066</v>
      </c>
      <c r="N4902">
        <v>0.61199999999999999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20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12.23</v>
      </c>
    </row>
    <row r="4903" spans="1:26" x14ac:dyDescent="0.3">
      <c r="A4903">
        <v>3019010</v>
      </c>
      <c r="B4903">
        <v>1</v>
      </c>
      <c r="C4903" t="s">
        <v>75</v>
      </c>
      <c r="D4903" t="s">
        <v>104</v>
      </c>
      <c r="E4903" t="s">
        <v>145</v>
      </c>
      <c r="F4903" t="s">
        <v>14067</v>
      </c>
      <c r="G4903" t="s">
        <v>206</v>
      </c>
      <c r="H4903" t="s">
        <v>61</v>
      </c>
      <c r="I4903" t="s">
        <v>129</v>
      </c>
      <c r="J4903" t="s">
        <v>130</v>
      </c>
      <c r="K4903" t="s">
        <v>131</v>
      </c>
      <c r="L4903" t="s">
        <v>14068</v>
      </c>
      <c r="M4903" t="s">
        <v>14069</v>
      </c>
      <c r="N4903">
        <v>2.863</v>
      </c>
      <c r="O4903">
        <v>0</v>
      </c>
      <c r="P4903">
        <v>4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11.45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3018478</v>
      </c>
      <c r="B4904">
        <v>1</v>
      </c>
      <c r="C4904" t="s">
        <v>106</v>
      </c>
      <c r="D4904" t="s">
        <v>111</v>
      </c>
      <c r="E4904" t="s">
        <v>153</v>
      </c>
      <c r="F4904" t="s">
        <v>14070</v>
      </c>
      <c r="G4904" t="s">
        <v>196</v>
      </c>
      <c r="H4904" t="s">
        <v>58</v>
      </c>
      <c r="I4904" t="s">
        <v>129</v>
      </c>
      <c r="J4904" t="s">
        <v>130</v>
      </c>
      <c r="K4904" t="s">
        <v>131</v>
      </c>
      <c r="L4904" t="s">
        <v>14071</v>
      </c>
      <c r="M4904" t="s">
        <v>14072</v>
      </c>
      <c r="N4904">
        <v>2.4319999999999999</v>
      </c>
      <c r="O4904">
        <v>0</v>
      </c>
      <c r="P4904">
        <v>0</v>
      </c>
      <c r="Q4904">
        <v>0</v>
      </c>
      <c r="R4904">
        <v>0</v>
      </c>
      <c r="S4904">
        <v>3</v>
      </c>
      <c r="T4904">
        <v>207</v>
      </c>
      <c r="U4904">
        <v>0</v>
      </c>
      <c r="V4904">
        <v>0</v>
      </c>
      <c r="W4904">
        <v>0</v>
      </c>
      <c r="X4904">
        <v>0</v>
      </c>
      <c r="Y4904">
        <v>7.3</v>
      </c>
      <c r="Z4904">
        <v>503.48</v>
      </c>
    </row>
    <row r="4905" spans="1:26" x14ac:dyDescent="0.3">
      <c r="A4905">
        <v>3015368</v>
      </c>
      <c r="B4905">
        <v>1</v>
      </c>
      <c r="C4905" t="s">
        <v>75</v>
      </c>
      <c r="D4905" t="s">
        <v>102</v>
      </c>
      <c r="E4905" t="s">
        <v>126</v>
      </c>
      <c r="F4905" t="s">
        <v>14073</v>
      </c>
      <c r="G4905" t="s">
        <v>128</v>
      </c>
      <c r="H4905" t="s">
        <v>58</v>
      </c>
      <c r="I4905" t="s">
        <v>129</v>
      </c>
      <c r="J4905" t="s">
        <v>130</v>
      </c>
      <c r="K4905" t="s">
        <v>131</v>
      </c>
      <c r="L4905" t="s">
        <v>14074</v>
      </c>
      <c r="M4905" t="s">
        <v>14075</v>
      </c>
      <c r="N4905">
        <v>1.302</v>
      </c>
      <c r="O4905">
        <v>12</v>
      </c>
      <c r="P4905">
        <v>62</v>
      </c>
      <c r="Q4905">
        <v>0</v>
      </c>
      <c r="R4905">
        <v>0</v>
      </c>
      <c r="S4905">
        <v>0</v>
      </c>
      <c r="T4905">
        <v>0</v>
      </c>
      <c r="U4905">
        <v>15.63</v>
      </c>
      <c r="V4905">
        <v>80.739999999999995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3016418</v>
      </c>
      <c r="B4906">
        <v>1</v>
      </c>
      <c r="C4906" t="s">
        <v>106</v>
      </c>
      <c r="D4906" t="s">
        <v>117</v>
      </c>
      <c r="E4906" t="s">
        <v>153</v>
      </c>
      <c r="F4906" t="s">
        <v>14076</v>
      </c>
      <c r="G4906" t="s">
        <v>128</v>
      </c>
      <c r="H4906" t="s">
        <v>58</v>
      </c>
      <c r="I4906" t="s">
        <v>129</v>
      </c>
      <c r="J4906" t="s">
        <v>130</v>
      </c>
      <c r="K4906" t="s">
        <v>131</v>
      </c>
      <c r="L4906" t="s">
        <v>14077</v>
      </c>
      <c r="M4906" t="s">
        <v>14078</v>
      </c>
      <c r="N4906">
        <v>0.73099999999999998</v>
      </c>
      <c r="O4906">
        <v>0</v>
      </c>
      <c r="P4906">
        <v>226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165.17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3019991</v>
      </c>
      <c r="B4907">
        <v>1</v>
      </c>
      <c r="C4907" t="s">
        <v>75</v>
      </c>
      <c r="D4907" t="s">
        <v>89</v>
      </c>
      <c r="E4907" t="s">
        <v>145</v>
      </c>
      <c r="F4907" t="s">
        <v>14079</v>
      </c>
      <c r="G4907" t="s">
        <v>206</v>
      </c>
      <c r="H4907" t="s">
        <v>61</v>
      </c>
      <c r="I4907" t="s">
        <v>129</v>
      </c>
      <c r="J4907" t="s">
        <v>130</v>
      </c>
      <c r="K4907" t="s">
        <v>131</v>
      </c>
      <c r="L4907" t="s">
        <v>14080</v>
      </c>
      <c r="M4907" t="s">
        <v>14081</v>
      </c>
      <c r="N4907">
        <v>2.879</v>
      </c>
      <c r="O4907">
        <v>0</v>
      </c>
      <c r="P4907">
        <v>6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17.28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3015253</v>
      </c>
      <c r="B4908">
        <v>1</v>
      </c>
      <c r="C4908" t="s">
        <v>75</v>
      </c>
      <c r="D4908" t="s">
        <v>95</v>
      </c>
      <c r="E4908" t="s">
        <v>169</v>
      </c>
      <c r="F4908" t="s">
        <v>12721</v>
      </c>
      <c r="G4908" t="s">
        <v>142</v>
      </c>
      <c r="H4908" t="s">
        <v>61</v>
      </c>
      <c r="I4908" t="s">
        <v>129</v>
      </c>
      <c r="J4908" t="s">
        <v>130</v>
      </c>
      <c r="K4908" t="s">
        <v>131</v>
      </c>
      <c r="L4908" t="s">
        <v>14082</v>
      </c>
      <c r="M4908" t="s">
        <v>14083</v>
      </c>
      <c r="N4908">
        <v>1.6319999999999999</v>
      </c>
      <c r="O4908">
        <v>0</v>
      </c>
      <c r="P4908">
        <v>958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1563.69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3017221</v>
      </c>
      <c r="B4909">
        <v>1</v>
      </c>
      <c r="C4909" t="s">
        <v>75</v>
      </c>
      <c r="D4909" t="s">
        <v>81</v>
      </c>
      <c r="E4909" t="s">
        <v>126</v>
      </c>
      <c r="F4909" t="s">
        <v>14084</v>
      </c>
      <c r="G4909" t="s">
        <v>192</v>
      </c>
      <c r="H4909" t="s">
        <v>58</v>
      </c>
      <c r="I4909" t="s">
        <v>129</v>
      </c>
      <c r="J4909" t="s">
        <v>130</v>
      </c>
      <c r="K4909" t="s">
        <v>137</v>
      </c>
      <c r="L4909" t="s">
        <v>14085</v>
      </c>
      <c r="M4909" t="s">
        <v>14086</v>
      </c>
      <c r="N4909">
        <v>1.3979999999999999</v>
      </c>
      <c r="O4909">
        <v>47</v>
      </c>
      <c r="P4909">
        <v>664</v>
      </c>
      <c r="Q4909">
        <v>0</v>
      </c>
      <c r="R4909">
        <v>0</v>
      </c>
      <c r="S4909">
        <v>0</v>
      </c>
      <c r="T4909">
        <v>0</v>
      </c>
      <c r="U4909">
        <v>65.680000000000007</v>
      </c>
      <c r="V4909">
        <v>927.94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3018802</v>
      </c>
      <c r="B4910">
        <v>1</v>
      </c>
      <c r="C4910" t="s">
        <v>75</v>
      </c>
      <c r="D4910" t="s">
        <v>98</v>
      </c>
      <c r="E4910" t="s">
        <v>145</v>
      </c>
      <c r="F4910" t="s">
        <v>8857</v>
      </c>
      <c r="G4910" t="s">
        <v>206</v>
      </c>
      <c r="H4910" t="s">
        <v>61</v>
      </c>
      <c r="I4910" t="s">
        <v>129</v>
      </c>
      <c r="J4910" t="s">
        <v>130</v>
      </c>
      <c r="K4910" t="s">
        <v>131</v>
      </c>
      <c r="L4910" t="s">
        <v>14087</v>
      </c>
      <c r="M4910" t="s">
        <v>14088</v>
      </c>
      <c r="N4910">
        <v>1.962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1.96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3017148</v>
      </c>
      <c r="B4911">
        <v>1</v>
      </c>
      <c r="C4911" t="s">
        <v>106</v>
      </c>
      <c r="D4911" t="s">
        <v>109</v>
      </c>
      <c r="E4911" t="s">
        <v>169</v>
      </c>
      <c r="F4911" t="s">
        <v>14089</v>
      </c>
      <c r="G4911" t="s">
        <v>2284</v>
      </c>
      <c r="H4911" t="s">
        <v>61</v>
      </c>
      <c r="I4911" t="s">
        <v>129</v>
      </c>
      <c r="J4911" t="s">
        <v>130</v>
      </c>
      <c r="K4911" t="s">
        <v>131</v>
      </c>
      <c r="L4911" t="s">
        <v>14090</v>
      </c>
      <c r="M4911" t="s">
        <v>14091</v>
      </c>
      <c r="N4911">
        <v>0.70799999999999996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32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22.64</v>
      </c>
    </row>
    <row r="4912" spans="1:26" x14ac:dyDescent="0.3">
      <c r="A4912">
        <v>3015112</v>
      </c>
      <c r="B4912">
        <v>1</v>
      </c>
      <c r="C4912" t="s">
        <v>75</v>
      </c>
      <c r="D4912" t="s">
        <v>83</v>
      </c>
      <c r="E4912" t="s">
        <v>145</v>
      </c>
      <c r="F4912" t="s">
        <v>14092</v>
      </c>
      <c r="G4912" t="s">
        <v>206</v>
      </c>
      <c r="H4912" t="s">
        <v>61</v>
      </c>
      <c r="I4912" t="s">
        <v>129</v>
      </c>
      <c r="J4912" t="s">
        <v>130</v>
      </c>
      <c r="K4912" t="s">
        <v>131</v>
      </c>
      <c r="L4912" t="s">
        <v>14093</v>
      </c>
      <c r="M4912" t="s">
        <v>14094</v>
      </c>
      <c r="N4912">
        <v>8.6579999999999995</v>
      </c>
      <c r="O4912">
        <v>0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8.66</v>
      </c>
      <c r="Y4912">
        <v>0</v>
      </c>
      <c r="Z4912">
        <v>0</v>
      </c>
    </row>
    <row r="4913" spans="1:26" x14ac:dyDescent="0.3">
      <c r="A4913">
        <v>3018426</v>
      </c>
      <c r="B4913">
        <v>1</v>
      </c>
      <c r="C4913" t="s">
        <v>106</v>
      </c>
      <c r="D4913" t="s">
        <v>122</v>
      </c>
      <c r="E4913" t="s">
        <v>169</v>
      </c>
      <c r="F4913" t="s">
        <v>14095</v>
      </c>
      <c r="G4913" t="s">
        <v>161</v>
      </c>
      <c r="H4913" t="s">
        <v>61</v>
      </c>
      <c r="I4913" t="s">
        <v>129</v>
      </c>
      <c r="J4913" t="s">
        <v>130</v>
      </c>
      <c r="K4913" t="s">
        <v>131</v>
      </c>
      <c r="L4913" t="s">
        <v>14096</v>
      </c>
      <c r="M4913" t="s">
        <v>14097</v>
      </c>
      <c r="N4913">
        <v>0.433</v>
      </c>
      <c r="O4913">
        <v>0</v>
      </c>
      <c r="P4913">
        <v>140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60.67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3015501</v>
      </c>
      <c r="B4914">
        <v>1</v>
      </c>
      <c r="C4914" t="s">
        <v>75</v>
      </c>
      <c r="D4914" t="s">
        <v>78</v>
      </c>
      <c r="E4914" t="s">
        <v>140</v>
      </c>
      <c r="F4914" t="s">
        <v>14098</v>
      </c>
      <c r="G4914" t="s">
        <v>136</v>
      </c>
      <c r="H4914" t="s">
        <v>61</v>
      </c>
      <c r="I4914" t="s">
        <v>129</v>
      </c>
      <c r="J4914" t="s">
        <v>130</v>
      </c>
      <c r="K4914" t="s">
        <v>137</v>
      </c>
      <c r="L4914" t="s">
        <v>14099</v>
      </c>
      <c r="M4914" t="s">
        <v>14100</v>
      </c>
      <c r="N4914">
        <v>0.98799999999999999</v>
      </c>
      <c r="O4914">
        <v>0</v>
      </c>
      <c r="P4914">
        <v>210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207.43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3015153</v>
      </c>
      <c r="B4915">
        <v>1</v>
      </c>
      <c r="C4915" t="s">
        <v>106</v>
      </c>
      <c r="D4915" t="s">
        <v>111</v>
      </c>
      <c r="E4915" t="s">
        <v>126</v>
      </c>
      <c r="F4915" t="s">
        <v>14101</v>
      </c>
      <c r="G4915" t="s">
        <v>128</v>
      </c>
      <c r="H4915" t="s">
        <v>58</v>
      </c>
      <c r="I4915" t="s">
        <v>129</v>
      </c>
      <c r="J4915" t="s">
        <v>130</v>
      </c>
      <c r="K4915" t="s">
        <v>131</v>
      </c>
      <c r="L4915" t="s">
        <v>14102</v>
      </c>
      <c r="M4915" t="s">
        <v>14103</v>
      </c>
      <c r="N4915">
        <v>2.794</v>
      </c>
      <c r="O4915">
        <v>0</v>
      </c>
      <c r="P4915">
        <v>0</v>
      </c>
      <c r="Q4915">
        <v>0</v>
      </c>
      <c r="R4915">
        <v>0</v>
      </c>
      <c r="S4915">
        <v>2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5.59</v>
      </c>
      <c r="Z4915">
        <v>0</v>
      </c>
    </row>
    <row r="4916" spans="1:26" x14ac:dyDescent="0.3">
      <c r="A4916">
        <v>3018401</v>
      </c>
      <c r="B4916">
        <v>1</v>
      </c>
      <c r="C4916" t="s">
        <v>106</v>
      </c>
      <c r="D4916" t="s">
        <v>105</v>
      </c>
      <c r="E4916" t="s">
        <v>126</v>
      </c>
      <c r="F4916" t="s">
        <v>14104</v>
      </c>
      <c r="G4916" t="s">
        <v>128</v>
      </c>
      <c r="H4916" t="s">
        <v>58</v>
      </c>
      <c r="I4916" t="s">
        <v>129</v>
      </c>
      <c r="J4916" t="s">
        <v>130</v>
      </c>
      <c r="K4916" t="s">
        <v>131</v>
      </c>
      <c r="L4916" t="s">
        <v>14105</v>
      </c>
      <c r="M4916" t="s">
        <v>14106</v>
      </c>
      <c r="N4916">
        <v>0.98099999999999998</v>
      </c>
      <c r="O4916">
        <v>156</v>
      </c>
      <c r="P4916">
        <v>636</v>
      </c>
      <c r="Q4916">
        <v>0</v>
      </c>
      <c r="R4916">
        <v>0</v>
      </c>
      <c r="S4916">
        <v>3</v>
      </c>
      <c r="T4916">
        <v>0</v>
      </c>
      <c r="U4916">
        <v>153.05000000000001</v>
      </c>
      <c r="V4916">
        <v>623.99</v>
      </c>
      <c r="W4916">
        <v>0</v>
      </c>
      <c r="X4916">
        <v>0</v>
      </c>
      <c r="Y4916">
        <v>2.94</v>
      </c>
      <c r="Z4916">
        <v>0</v>
      </c>
    </row>
    <row r="4917" spans="1:26" x14ac:dyDescent="0.3">
      <c r="A4917">
        <v>3016983</v>
      </c>
      <c r="B4917">
        <v>1</v>
      </c>
      <c r="C4917" t="s">
        <v>75</v>
      </c>
      <c r="D4917" t="s">
        <v>102</v>
      </c>
      <c r="E4917" t="s">
        <v>126</v>
      </c>
      <c r="F4917" t="s">
        <v>14107</v>
      </c>
      <c r="G4917" t="s">
        <v>128</v>
      </c>
      <c r="H4917" t="s">
        <v>58</v>
      </c>
      <c r="I4917" t="s">
        <v>129</v>
      </c>
      <c r="J4917" t="s">
        <v>130</v>
      </c>
      <c r="K4917" t="s">
        <v>131</v>
      </c>
      <c r="L4917" t="s">
        <v>14108</v>
      </c>
      <c r="M4917" t="s">
        <v>14109</v>
      </c>
      <c r="N4917">
        <v>4.8840000000000003</v>
      </c>
      <c r="O4917">
        <v>0</v>
      </c>
      <c r="P4917">
        <v>0</v>
      </c>
      <c r="Q4917">
        <v>0</v>
      </c>
      <c r="R4917">
        <v>0</v>
      </c>
      <c r="S4917">
        <v>30</v>
      </c>
      <c r="T4917">
        <v>71</v>
      </c>
      <c r="U4917">
        <v>0</v>
      </c>
      <c r="V4917">
        <v>0</v>
      </c>
      <c r="W4917">
        <v>0</v>
      </c>
      <c r="X4917">
        <v>0</v>
      </c>
      <c r="Y4917">
        <v>146.53</v>
      </c>
      <c r="Z4917">
        <v>346.79</v>
      </c>
    </row>
    <row r="4918" spans="1:26" x14ac:dyDescent="0.3">
      <c r="A4918">
        <v>3017059</v>
      </c>
      <c r="B4918">
        <v>1</v>
      </c>
      <c r="C4918" t="s">
        <v>75</v>
      </c>
      <c r="D4918" t="s">
        <v>82</v>
      </c>
      <c r="E4918" t="s">
        <v>145</v>
      </c>
      <c r="F4918" t="s">
        <v>11537</v>
      </c>
      <c r="G4918" t="s">
        <v>256</v>
      </c>
      <c r="H4918" t="s">
        <v>61</v>
      </c>
      <c r="I4918" t="s">
        <v>129</v>
      </c>
      <c r="J4918" t="s">
        <v>130</v>
      </c>
      <c r="K4918" t="s">
        <v>131</v>
      </c>
      <c r="L4918" t="s">
        <v>14110</v>
      </c>
      <c r="M4918" t="s">
        <v>14111</v>
      </c>
      <c r="N4918">
        <v>3.1739999999999999</v>
      </c>
      <c r="O4918">
        <v>0</v>
      </c>
      <c r="P4918">
        <v>7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22.22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3007838</v>
      </c>
      <c r="B4919">
        <v>1</v>
      </c>
      <c r="C4919" t="s">
        <v>75</v>
      </c>
      <c r="D4919" t="s">
        <v>89</v>
      </c>
      <c r="E4919" t="s">
        <v>134</v>
      </c>
      <c r="F4919" t="s">
        <v>14112</v>
      </c>
      <c r="G4919" t="s">
        <v>128</v>
      </c>
      <c r="H4919" t="s">
        <v>58</v>
      </c>
      <c r="I4919" t="s">
        <v>129</v>
      </c>
      <c r="J4919" t="s">
        <v>130</v>
      </c>
      <c r="K4919" t="s">
        <v>131</v>
      </c>
      <c r="L4919" t="s">
        <v>14113</v>
      </c>
      <c r="M4919" t="s">
        <v>14114</v>
      </c>
      <c r="N4919">
        <v>0.58799999999999997</v>
      </c>
      <c r="O4919">
        <v>37</v>
      </c>
      <c r="P4919">
        <v>7178</v>
      </c>
      <c r="Q4919">
        <v>0</v>
      </c>
      <c r="R4919">
        <v>0</v>
      </c>
      <c r="S4919">
        <v>0</v>
      </c>
      <c r="T4919">
        <v>0</v>
      </c>
      <c r="U4919">
        <v>21.76</v>
      </c>
      <c r="V4919">
        <v>4222.09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3015282</v>
      </c>
      <c r="B4920">
        <v>1</v>
      </c>
      <c r="C4920" t="s">
        <v>75</v>
      </c>
      <c r="D4920" t="s">
        <v>82</v>
      </c>
      <c r="E4920" t="s">
        <v>145</v>
      </c>
      <c r="F4920" t="s">
        <v>14115</v>
      </c>
      <c r="G4920" t="s">
        <v>256</v>
      </c>
      <c r="H4920" t="s">
        <v>61</v>
      </c>
      <c r="I4920" t="s">
        <v>129</v>
      </c>
      <c r="J4920" t="s">
        <v>130</v>
      </c>
      <c r="K4920" t="s">
        <v>131</v>
      </c>
      <c r="L4920" t="s">
        <v>14116</v>
      </c>
      <c r="M4920" t="s">
        <v>14117</v>
      </c>
      <c r="N4920">
        <v>1.0840000000000001</v>
      </c>
      <c r="O4920">
        <v>0</v>
      </c>
      <c r="P4920">
        <v>10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10.84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3017103</v>
      </c>
      <c r="B4921">
        <v>1</v>
      </c>
      <c r="C4921" t="s">
        <v>75</v>
      </c>
      <c r="D4921" t="s">
        <v>83</v>
      </c>
      <c r="E4921" t="s">
        <v>140</v>
      </c>
      <c r="F4921" t="s">
        <v>13104</v>
      </c>
      <c r="G4921" t="s">
        <v>452</v>
      </c>
      <c r="H4921" t="s">
        <v>61</v>
      </c>
      <c r="I4921" t="s">
        <v>129</v>
      </c>
      <c r="J4921" t="s">
        <v>130</v>
      </c>
      <c r="K4921" t="s">
        <v>131</v>
      </c>
      <c r="L4921" t="s">
        <v>14118</v>
      </c>
      <c r="M4921" t="s">
        <v>14119</v>
      </c>
      <c r="N4921">
        <v>3.2610000000000001</v>
      </c>
      <c r="O4921">
        <v>0</v>
      </c>
      <c r="P4921">
        <v>0</v>
      </c>
      <c r="Q4921">
        <v>0</v>
      </c>
      <c r="R4921">
        <v>110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358.67</v>
      </c>
      <c r="Y4921">
        <v>0</v>
      </c>
      <c r="Z4921">
        <v>0</v>
      </c>
    </row>
    <row r="4922" spans="1:26" x14ac:dyDescent="0.3">
      <c r="A4922">
        <v>3015158</v>
      </c>
      <c r="B4922">
        <v>1</v>
      </c>
      <c r="C4922" t="s">
        <v>106</v>
      </c>
      <c r="D4922" t="s">
        <v>115</v>
      </c>
      <c r="E4922" t="s">
        <v>153</v>
      </c>
      <c r="F4922" t="s">
        <v>10843</v>
      </c>
      <c r="G4922" t="s">
        <v>746</v>
      </c>
      <c r="H4922" t="s">
        <v>58</v>
      </c>
      <c r="I4922" t="s">
        <v>129</v>
      </c>
      <c r="J4922" t="s">
        <v>130</v>
      </c>
      <c r="K4922" t="s">
        <v>131</v>
      </c>
      <c r="L4922" t="s">
        <v>14120</v>
      </c>
      <c r="M4922" t="s">
        <v>14121</v>
      </c>
      <c r="N4922">
        <v>1.7330000000000001</v>
      </c>
      <c r="O4922">
        <v>0</v>
      </c>
      <c r="P4922">
        <v>0</v>
      </c>
      <c r="Q4922">
        <v>0</v>
      </c>
      <c r="R4922">
        <v>0</v>
      </c>
      <c r="S4922">
        <v>7</v>
      </c>
      <c r="T4922">
        <v>10</v>
      </c>
      <c r="U4922">
        <v>0</v>
      </c>
      <c r="V4922">
        <v>0</v>
      </c>
      <c r="W4922">
        <v>0</v>
      </c>
      <c r="X4922">
        <v>0</v>
      </c>
      <c r="Y4922">
        <v>12.13</v>
      </c>
      <c r="Z4922">
        <v>17.329999999999998</v>
      </c>
    </row>
    <row r="4923" spans="1:26" x14ac:dyDescent="0.3">
      <c r="A4923">
        <v>3012951</v>
      </c>
      <c r="B4923">
        <v>1</v>
      </c>
      <c r="C4923" t="s">
        <v>75</v>
      </c>
      <c r="D4923" t="s">
        <v>81</v>
      </c>
      <c r="E4923" t="s">
        <v>140</v>
      </c>
      <c r="F4923" t="s">
        <v>14122</v>
      </c>
      <c r="G4923" t="s">
        <v>192</v>
      </c>
      <c r="H4923" t="s">
        <v>61</v>
      </c>
      <c r="I4923" t="s">
        <v>129</v>
      </c>
      <c r="J4923" t="s">
        <v>130</v>
      </c>
      <c r="K4923" t="s">
        <v>137</v>
      </c>
      <c r="L4923" t="s">
        <v>14123</v>
      </c>
      <c r="M4923" t="s">
        <v>14124</v>
      </c>
      <c r="N4923">
        <v>7.093</v>
      </c>
      <c r="O4923">
        <v>0</v>
      </c>
      <c r="P4923">
        <v>118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836.98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3019949</v>
      </c>
      <c r="B4924">
        <v>1</v>
      </c>
      <c r="C4924" t="s">
        <v>106</v>
      </c>
      <c r="D4924" t="s">
        <v>115</v>
      </c>
      <c r="E4924" t="s">
        <v>153</v>
      </c>
      <c r="F4924" t="s">
        <v>14125</v>
      </c>
      <c r="G4924" t="s">
        <v>161</v>
      </c>
      <c r="H4924" t="s">
        <v>58</v>
      </c>
      <c r="I4924" t="s">
        <v>129</v>
      </c>
      <c r="J4924" t="s">
        <v>130</v>
      </c>
      <c r="K4924" t="s">
        <v>131</v>
      </c>
      <c r="L4924" t="s">
        <v>14126</v>
      </c>
      <c r="M4924" t="s">
        <v>13249</v>
      </c>
      <c r="N4924">
        <v>5.4409999999999998</v>
      </c>
      <c r="O4924">
        <v>14</v>
      </c>
      <c r="P4924">
        <v>15</v>
      </c>
      <c r="Q4924">
        <v>0</v>
      </c>
      <c r="R4924">
        <v>0</v>
      </c>
      <c r="S4924">
        <v>0</v>
      </c>
      <c r="T4924">
        <v>0</v>
      </c>
      <c r="U4924">
        <v>76.17</v>
      </c>
      <c r="V4924">
        <v>81.61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3015306</v>
      </c>
      <c r="B4925">
        <v>1</v>
      </c>
      <c r="C4925" t="s">
        <v>75</v>
      </c>
      <c r="D4925" t="s">
        <v>78</v>
      </c>
      <c r="E4925" t="s">
        <v>153</v>
      </c>
      <c r="F4925" t="s">
        <v>14127</v>
      </c>
      <c r="G4925" t="s">
        <v>128</v>
      </c>
      <c r="H4925" t="s">
        <v>58</v>
      </c>
      <c r="I4925" t="s">
        <v>129</v>
      </c>
      <c r="J4925" t="s">
        <v>130</v>
      </c>
      <c r="K4925" t="s">
        <v>131</v>
      </c>
      <c r="L4925" t="s">
        <v>14128</v>
      </c>
      <c r="M4925" t="s">
        <v>14129</v>
      </c>
      <c r="N4925">
        <v>0.51600000000000001</v>
      </c>
      <c r="O4925">
        <v>0</v>
      </c>
      <c r="P4925">
        <v>1723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889.2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3018197</v>
      </c>
      <c r="B4926">
        <v>1</v>
      </c>
      <c r="C4926" t="s">
        <v>106</v>
      </c>
      <c r="D4926" t="s">
        <v>107</v>
      </c>
      <c r="E4926" t="s">
        <v>153</v>
      </c>
      <c r="F4926" t="s">
        <v>14130</v>
      </c>
      <c r="G4926" t="s">
        <v>128</v>
      </c>
      <c r="H4926" t="s">
        <v>58</v>
      </c>
      <c r="I4926" t="s">
        <v>129</v>
      </c>
      <c r="J4926" t="s">
        <v>130</v>
      </c>
      <c r="K4926" t="s">
        <v>131</v>
      </c>
      <c r="L4926" t="s">
        <v>14131</v>
      </c>
      <c r="M4926" t="s">
        <v>14132</v>
      </c>
      <c r="N4926">
        <v>1.079</v>
      </c>
      <c r="O4926">
        <v>82</v>
      </c>
      <c r="P4926">
        <v>3132</v>
      </c>
      <c r="Q4926">
        <v>0</v>
      </c>
      <c r="R4926">
        <v>0</v>
      </c>
      <c r="S4926">
        <v>0</v>
      </c>
      <c r="T4926">
        <v>0</v>
      </c>
      <c r="U4926">
        <v>88.45</v>
      </c>
      <c r="V4926">
        <v>3378.21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3020015</v>
      </c>
      <c r="B4927">
        <v>1</v>
      </c>
      <c r="C4927" t="s">
        <v>106</v>
      </c>
      <c r="D4927" t="s">
        <v>111</v>
      </c>
      <c r="E4927" t="s">
        <v>140</v>
      </c>
      <c r="F4927" t="s">
        <v>14133</v>
      </c>
      <c r="G4927" t="s">
        <v>142</v>
      </c>
      <c r="H4927" t="s">
        <v>61</v>
      </c>
      <c r="I4927" t="s">
        <v>129</v>
      </c>
      <c r="J4927" t="s">
        <v>130</v>
      </c>
      <c r="K4927" t="s">
        <v>131</v>
      </c>
      <c r="L4927" t="s">
        <v>14134</v>
      </c>
      <c r="M4927" t="s">
        <v>14135</v>
      </c>
      <c r="N4927">
        <v>0.80600000000000005</v>
      </c>
      <c r="O4927">
        <v>0</v>
      </c>
      <c r="P4927">
        <v>0</v>
      </c>
      <c r="Q4927">
        <v>0</v>
      </c>
      <c r="R4927">
        <v>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1.61</v>
      </c>
      <c r="Y4927">
        <v>0</v>
      </c>
      <c r="Z4927">
        <v>0</v>
      </c>
    </row>
    <row r="4928" spans="1:26" x14ac:dyDescent="0.3">
      <c r="A4928">
        <v>3016640</v>
      </c>
      <c r="B4928">
        <v>2</v>
      </c>
      <c r="C4928" t="s">
        <v>75</v>
      </c>
      <c r="D4928" t="s">
        <v>81</v>
      </c>
      <c r="E4928" t="s">
        <v>126</v>
      </c>
      <c r="F4928" t="s">
        <v>9985</v>
      </c>
      <c r="G4928" t="s">
        <v>602</v>
      </c>
      <c r="H4928" t="s">
        <v>58</v>
      </c>
      <c r="I4928" t="s">
        <v>129</v>
      </c>
      <c r="J4928" t="s">
        <v>130</v>
      </c>
      <c r="K4928" t="s">
        <v>131</v>
      </c>
      <c r="L4928" t="s">
        <v>12376</v>
      </c>
      <c r="M4928" t="s">
        <v>14136</v>
      </c>
      <c r="N4928">
        <v>2.0910000000000002</v>
      </c>
      <c r="O4928">
        <v>8</v>
      </c>
      <c r="P4928">
        <v>86</v>
      </c>
      <c r="Q4928">
        <v>0</v>
      </c>
      <c r="R4928">
        <v>0</v>
      </c>
      <c r="S4928">
        <v>0</v>
      </c>
      <c r="T4928">
        <v>0</v>
      </c>
      <c r="U4928">
        <v>16.72</v>
      </c>
      <c r="V4928">
        <v>179.79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3019283</v>
      </c>
      <c r="B4929">
        <v>1</v>
      </c>
      <c r="C4929" t="s">
        <v>75</v>
      </c>
      <c r="D4929" t="s">
        <v>78</v>
      </c>
      <c r="E4929" t="s">
        <v>145</v>
      </c>
      <c r="F4929" t="s">
        <v>14137</v>
      </c>
      <c r="G4929" t="s">
        <v>147</v>
      </c>
      <c r="H4929" t="s">
        <v>61</v>
      </c>
      <c r="I4929" t="s">
        <v>129</v>
      </c>
      <c r="J4929" t="s">
        <v>130</v>
      </c>
      <c r="K4929" t="s">
        <v>131</v>
      </c>
      <c r="L4929" t="s">
        <v>14138</v>
      </c>
      <c r="M4929" t="s">
        <v>14139</v>
      </c>
      <c r="N4929">
        <v>3.5579999999999998</v>
      </c>
      <c r="O4929">
        <v>0</v>
      </c>
      <c r="P4929">
        <v>1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3.56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3015182</v>
      </c>
      <c r="B4930">
        <v>1</v>
      </c>
      <c r="C4930" t="s">
        <v>106</v>
      </c>
      <c r="D4930" t="s">
        <v>119</v>
      </c>
      <c r="E4930" t="s">
        <v>140</v>
      </c>
      <c r="F4930" t="s">
        <v>14140</v>
      </c>
      <c r="G4930" t="s">
        <v>142</v>
      </c>
      <c r="H4930" t="s">
        <v>61</v>
      </c>
      <c r="I4930" t="s">
        <v>129</v>
      </c>
      <c r="J4930" t="s">
        <v>130</v>
      </c>
      <c r="K4930" t="s">
        <v>131</v>
      </c>
      <c r="L4930" t="s">
        <v>14141</v>
      </c>
      <c r="M4930" t="s">
        <v>14142</v>
      </c>
      <c r="N4930">
        <v>3.5430000000000001</v>
      </c>
      <c r="O4930">
        <v>0</v>
      </c>
      <c r="P4930">
        <v>58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205.47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3018413</v>
      </c>
      <c r="B4931">
        <v>1</v>
      </c>
      <c r="C4931" t="s">
        <v>75</v>
      </c>
      <c r="D4931" t="s">
        <v>97</v>
      </c>
      <c r="E4931" t="s">
        <v>140</v>
      </c>
      <c r="F4931" t="s">
        <v>14143</v>
      </c>
      <c r="G4931" t="s">
        <v>142</v>
      </c>
      <c r="H4931" t="s">
        <v>61</v>
      </c>
      <c r="I4931" t="s">
        <v>129</v>
      </c>
      <c r="J4931" t="s">
        <v>130</v>
      </c>
      <c r="K4931" t="s">
        <v>131</v>
      </c>
      <c r="L4931" t="s">
        <v>14144</v>
      </c>
      <c r="M4931" t="s">
        <v>14145</v>
      </c>
      <c r="N4931">
        <v>1.4870000000000001</v>
      </c>
      <c r="O4931">
        <v>0</v>
      </c>
      <c r="P4931">
        <v>103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153.19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3015386</v>
      </c>
      <c r="B4932">
        <v>1</v>
      </c>
      <c r="C4932" t="s">
        <v>75</v>
      </c>
      <c r="D4932" t="s">
        <v>81</v>
      </c>
      <c r="E4932" t="s">
        <v>169</v>
      </c>
      <c r="F4932" t="s">
        <v>10123</v>
      </c>
      <c r="G4932" t="s">
        <v>161</v>
      </c>
      <c r="H4932" t="s">
        <v>61</v>
      </c>
      <c r="I4932" t="s">
        <v>129</v>
      </c>
      <c r="J4932" t="s">
        <v>130</v>
      </c>
      <c r="K4932" t="s">
        <v>131</v>
      </c>
      <c r="L4932" t="s">
        <v>14146</v>
      </c>
      <c r="M4932" t="s">
        <v>14147</v>
      </c>
      <c r="N4932">
        <v>0.998</v>
      </c>
      <c r="O4932">
        <v>0</v>
      </c>
      <c r="P4932">
        <v>777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775.06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3020091</v>
      </c>
      <c r="B4933">
        <v>2</v>
      </c>
      <c r="C4933" t="s">
        <v>106</v>
      </c>
      <c r="D4933" t="s">
        <v>120</v>
      </c>
      <c r="E4933" t="s">
        <v>153</v>
      </c>
      <c r="F4933" t="s">
        <v>8902</v>
      </c>
      <c r="G4933" t="s">
        <v>196</v>
      </c>
      <c r="H4933" t="s">
        <v>58</v>
      </c>
      <c r="I4933" t="s">
        <v>129</v>
      </c>
      <c r="J4933" t="s">
        <v>130</v>
      </c>
      <c r="K4933" t="s">
        <v>131</v>
      </c>
      <c r="L4933" t="s">
        <v>14148</v>
      </c>
      <c r="M4933" t="s">
        <v>14149</v>
      </c>
      <c r="N4933">
        <v>1.39</v>
      </c>
      <c r="O4933">
        <v>118</v>
      </c>
      <c r="P4933">
        <v>725</v>
      </c>
      <c r="Q4933">
        <v>0</v>
      </c>
      <c r="R4933">
        <v>0</v>
      </c>
      <c r="S4933">
        <v>0</v>
      </c>
      <c r="T4933">
        <v>0</v>
      </c>
      <c r="U4933">
        <v>164.08</v>
      </c>
      <c r="V4933">
        <v>1008.11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3017098</v>
      </c>
      <c r="B4934">
        <v>1</v>
      </c>
      <c r="C4934" t="s">
        <v>75</v>
      </c>
      <c r="D4934" t="s">
        <v>92</v>
      </c>
      <c r="E4934" t="s">
        <v>221</v>
      </c>
      <c r="F4934" t="s">
        <v>3986</v>
      </c>
      <c r="G4934" t="s">
        <v>746</v>
      </c>
      <c r="H4934" t="s">
        <v>58</v>
      </c>
      <c r="I4934" t="s">
        <v>129</v>
      </c>
      <c r="J4934" t="s">
        <v>130</v>
      </c>
      <c r="K4934" t="s">
        <v>131</v>
      </c>
      <c r="L4934" t="s">
        <v>14150</v>
      </c>
      <c r="M4934" t="s">
        <v>14151</v>
      </c>
      <c r="N4934">
        <v>2.7639999999999998</v>
      </c>
      <c r="O4934">
        <v>39</v>
      </c>
      <c r="P4934">
        <v>328</v>
      </c>
      <c r="Q4934">
        <v>0</v>
      </c>
      <c r="R4934">
        <v>0</v>
      </c>
      <c r="S4934">
        <v>0</v>
      </c>
      <c r="T4934">
        <v>0</v>
      </c>
      <c r="U4934">
        <v>107.78</v>
      </c>
      <c r="V4934">
        <v>906.45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3013252</v>
      </c>
      <c r="B4935">
        <v>1</v>
      </c>
      <c r="C4935" t="s">
        <v>75</v>
      </c>
      <c r="D4935" t="s">
        <v>77</v>
      </c>
      <c r="E4935" t="s">
        <v>221</v>
      </c>
      <c r="F4935" t="s">
        <v>13404</v>
      </c>
      <c r="G4935" t="s">
        <v>136</v>
      </c>
      <c r="H4935" t="s">
        <v>58</v>
      </c>
      <c r="I4935" t="s">
        <v>129</v>
      </c>
      <c r="J4935" t="s">
        <v>130</v>
      </c>
      <c r="K4935" t="s">
        <v>137</v>
      </c>
      <c r="L4935" t="s">
        <v>14152</v>
      </c>
      <c r="M4935" t="s">
        <v>14153</v>
      </c>
      <c r="N4935">
        <v>5.984</v>
      </c>
      <c r="O4935">
        <v>0</v>
      </c>
      <c r="P4935">
        <v>14</v>
      </c>
      <c r="Q4935">
        <v>7</v>
      </c>
      <c r="R4935">
        <v>933</v>
      </c>
      <c r="S4935">
        <v>0</v>
      </c>
      <c r="T4935">
        <v>0</v>
      </c>
      <c r="U4935">
        <v>0</v>
      </c>
      <c r="V4935">
        <v>83.77</v>
      </c>
      <c r="W4935">
        <v>41.89</v>
      </c>
      <c r="X4935">
        <v>5582.97</v>
      </c>
      <c r="Y4935">
        <v>0</v>
      </c>
      <c r="Z4935">
        <v>0</v>
      </c>
    </row>
    <row r="4936" spans="1:26" x14ac:dyDescent="0.3">
      <c r="A4936">
        <v>3020101</v>
      </c>
      <c r="B4936">
        <v>1</v>
      </c>
      <c r="C4936" t="s">
        <v>75</v>
      </c>
      <c r="D4936" t="s">
        <v>86</v>
      </c>
      <c r="E4936" t="s">
        <v>140</v>
      </c>
      <c r="F4936" t="s">
        <v>13013</v>
      </c>
      <c r="G4936" t="s">
        <v>161</v>
      </c>
      <c r="H4936" t="s">
        <v>61</v>
      </c>
      <c r="I4936" t="s">
        <v>129</v>
      </c>
      <c r="J4936" t="s">
        <v>130</v>
      </c>
      <c r="K4936" t="s">
        <v>131</v>
      </c>
      <c r="L4936" t="s">
        <v>14154</v>
      </c>
      <c r="M4936" t="s">
        <v>14155</v>
      </c>
      <c r="N4936">
        <v>0.30499999999999999</v>
      </c>
      <c r="O4936">
        <v>0</v>
      </c>
      <c r="P4936">
        <v>166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50.55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3017194</v>
      </c>
      <c r="B4937">
        <v>1</v>
      </c>
      <c r="C4937" t="s">
        <v>75</v>
      </c>
      <c r="D4937" t="s">
        <v>101</v>
      </c>
      <c r="E4937" t="s">
        <v>145</v>
      </c>
      <c r="F4937" t="s">
        <v>14156</v>
      </c>
      <c r="G4937" t="s">
        <v>256</v>
      </c>
      <c r="H4937" t="s">
        <v>61</v>
      </c>
      <c r="I4937" t="s">
        <v>129</v>
      </c>
      <c r="J4937" t="s">
        <v>130</v>
      </c>
      <c r="K4937" t="s">
        <v>131</v>
      </c>
      <c r="L4937" t="s">
        <v>14157</v>
      </c>
      <c r="M4937" t="s">
        <v>14158</v>
      </c>
      <c r="N4937">
        <v>1.409</v>
      </c>
      <c r="O4937">
        <v>0</v>
      </c>
      <c r="P4937">
        <v>50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70.459999999999994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3015347</v>
      </c>
      <c r="B4938">
        <v>1</v>
      </c>
      <c r="C4938" t="s">
        <v>75</v>
      </c>
      <c r="D4938" t="s">
        <v>95</v>
      </c>
      <c r="E4938" t="s">
        <v>140</v>
      </c>
      <c r="F4938" t="s">
        <v>14159</v>
      </c>
      <c r="G4938" t="s">
        <v>192</v>
      </c>
      <c r="H4938" t="s">
        <v>61</v>
      </c>
      <c r="I4938" t="s">
        <v>129</v>
      </c>
      <c r="J4938" t="s">
        <v>130</v>
      </c>
      <c r="K4938" t="s">
        <v>137</v>
      </c>
      <c r="L4938" t="s">
        <v>14160</v>
      </c>
      <c r="M4938" t="s">
        <v>14161</v>
      </c>
      <c r="N4938">
        <v>7.1340000000000003</v>
      </c>
      <c r="O4938">
        <v>0</v>
      </c>
      <c r="P4938">
        <v>114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813.3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3016799</v>
      </c>
      <c r="B4939">
        <v>1</v>
      </c>
      <c r="C4939" t="s">
        <v>75</v>
      </c>
      <c r="D4939" t="s">
        <v>82</v>
      </c>
      <c r="E4939" t="s">
        <v>164</v>
      </c>
      <c r="F4939" t="s">
        <v>14162</v>
      </c>
      <c r="G4939" t="s">
        <v>161</v>
      </c>
      <c r="H4939" t="s">
        <v>61</v>
      </c>
      <c r="I4939" t="s">
        <v>129</v>
      </c>
      <c r="J4939" t="s">
        <v>130</v>
      </c>
      <c r="K4939" t="s">
        <v>131</v>
      </c>
      <c r="L4939" t="s">
        <v>14163</v>
      </c>
      <c r="M4939" t="s">
        <v>14164</v>
      </c>
      <c r="N4939">
        <v>2.1970000000000001</v>
      </c>
      <c r="O4939">
        <v>0</v>
      </c>
      <c r="P4939">
        <v>62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136.24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3018188</v>
      </c>
      <c r="B4940">
        <v>1</v>
      </c>
      <c r="C4940" t="s">
        <v>106</v>
      </c>
      <c r="D4940" t="s">
        <v>117</v>
      </c>
      <c r="E4940" t="s">
        <v>126</v>
      </c>
      <c r="F4940" t="s">
        <v>215</v>
      </c>
      <c r="G4940" t="s">
        <v>128</v>
      </c>
      <c r="H4940" t="s">
        <v>58</v>
      </c>
      <c r="I4940" t="s">
        <v>129</v>
      </c>
      <c r="J4940" t="s">
        <v>130</v>
      </c>
      <c r="K4940" t="s">
        <v>131</v>
      </c>
      <c r="L4940" t="s">
        <v>14165</v>
      </c>
      <c r="M4940" t="s">
        <v>14166</v>
      </c>
      <c r="N4940">
        <v>1.3380000000000001</v>
      </c>
      <c r="O4940">
        <v>81</v>
      </c>
      <c r="P4940">
        <v>71</v>
      </c>
      <c r="Q4940">
        <v>0</v>
      </c>
      <c r="R4940">
        <v>0</v>
      </c>
      <c r="S4940">
        <v>0</v>
      </c>
      <c r="T4940">
        <v>0</v>
      </c>
      <c r="U4940">
        <v>108.41</v>
      </c>
      <c r="V4940">
        <v>95.02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3004111</v>
      </c>
      <c r="B4941">
        <v>1</v>
      </c>
      <c r="C4941" t="s">
        <v>75</v>
      </c>
      <c r="D4941" t="s">
        <v>83</v>
      </c>
      <c r="E4941" t="s">
        <v>221</v>
      </c>
      <c r="F4941" t="s">
        <v>2933</v>
      </c>
      <c r="G4941" t="s">
        <v>128</v>
      </c>
      <c r="H4941" t="s">
        <v>58</v>
      </c>
      <c r="I4941" t="s">
        <v>129</v>
      </c>
      <c r="J4941" t="s">
        <v>130</v>
      </c>
      <c r="K4941" t="s">
        <v>131</v>
      </c>
      <c r="L4941" t="s">
        <v>14167</v>
      </c>
      <c r="M4941" t="s">
        <v>14168</v>
      </c>
      <c r="N4941">
        <v>2.71</v>
      </c>
      <c r="O4941">
        <v>0</v>
      </c>
      <c r="P4941">
        <v>0</v>
      </c>
      <c r="Q4941">
        <v>27</v>
      </c>
      <c r="R4941">
        <v>1339</v>
      </c>
      <c r="S4941">
        <v>0</v>
      </c>
      <c r="T4941">
        <v>0</v>
      </c>
      <c r="U4941">
        <v>0</v>
      </c>
      <c r="V4941">
        <v>0</v>
      </c>
      <c r="W4941">
        <v>73.16</v>
      </c>
      <c r="X4941">
        <v>3628.32</v>
      </c>
      <c r="Y4941">
        <v>0</v>
      </c>
      <c r="Z4941">
        <v>0</v>
      </c>
    </row>
    <row r="4942" spans="1:26" x14ac:dyDescent="0.3">
      <c r="A4942">
        <v>3015321</v>
      </c>
      <c r="B4942">
        <v>1</v>
      </c>
      <c r="C4942" t="s">
        <v>106</v>
      </c>
      <c r="D4942" t="s">
        <v>115</v>
      </c>
      <c r="E4942" t="s">
        <v>140</v>
      </c>
      <c r="F4942" t="s">
        <v>14169</v>
      </c>
      <c r="G4942" t="s">
        <v>142</v>
      </c>
      <c r="H4942" t="s">
        <v>61</v>
      </c>
      <c r="I4942" t="s">
        <v>129</v>
      </c>
      <c r="J4942" t="s">
        <v>130</v>
      </c>
      <c r="K4942" t="s">
        <v>131</v>
      </c>
      <c r="L4942" t="s">
        <v>14170</v>
      </c>
      <c r="M4942" t="s">
        <v>14171</v>
      </c>
      <c r="N4942">
        <v>1.988</v>
      </c>
      <c r="O4942">
        <v>0</v>
      </c>
      <c r="P4942">
        <v>48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95.41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3019683</v>
      </c>
      <c r="B4943">
        <v>1</v>
      </c>
      <c r="C4943" t="s">
        <v>106</v>
      </c>
      <c r="D4943" t="s">
        <v>115</v>
      </c>
      <c r="E4943" t="s">
        <v>145</v>
      </c>
      <c r="F4943" t="s">
        <v>14172</v>
      </c>
      <c r="G4943" t="s">
        <v>147</v>
      </c>
      <c r="H4943" t="s">
        <v>61</v>
      </c>
      <c r="I4943" t="s">
        <v>129</v>
      </c>
      <c r="J4943" t="s">
        <v>130</v>
      </c>
      <c r="K4943" t="s">
        <v>131</v>
      </c>
      <c r="L4943" t="s">
        <v>14173</v>
      </c>
      <c r="M4943" t="s">
        <v>14174</v>
      </c>
      <c r="N4943">
        <v>1.7350000000000001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1.74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3017473</v>
      </c>
      <c r="B4944">
        <v>1</v>
      </c>
      <c r="C4944" t="s">
        <v>106</v>
      </c>
      <c r="D4944" t="s">
        <v>115</v>
      </c>
      <c r="E4944" t="s">
        <v>169</v>
      </c>
      <c r="F4944" t="s">
        <v>14175</v>
      </c>
      <c r="G4944" t="s">
        <v>161</v>
      </c>
      <c r="H4944" t="s">
        <v>61</v>
      </c>
      <c r="I4944" t="s">
        <v>129</v>
      </c>
      <c r="J4944" t="s">
        <v>130</v>
      </c>
      <c r="K4944" t="s">
        <v>131</v>
      </c>
      <c r="L4944" t="s">
        <v>14176</v>
      </c>
      <c r="M4944" t="s">
        <v>14177</v>
      </c>
      <c r="N4944">
        <v>2.0550000000000002</v>
      </c>
      <c r="O4944">
        <v>0</v>
      </c>
      <c r="P4944">
        <v>214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439.7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3018763</v>
      </c>
      <c r="B4945">
        <v>1</v>
      </c>
      <c r="C4945" t="s">
        <v>106</v>
      </c>
      <c r="D4945" t="s">
        <v>122</v>
      </c>
      <c r="E4945" t="s">
        <v>145</v>
      </c>
      <c r="F4945" t="s">
        <v>14178</v>
      </c>
      <c r="G4945" t="s">
        <v>256</v>
      </c>
      <c r="H4945" t="s">
        <v>61</v>
      </c>
      <c r="I4945" t="s">
        <v>129</v>
      </c>
      <c r="J4945" t="s">
        <v>130</v>
      </c>
      <c r="K4945" t="s">
        <v>131</v>
      </c>
      <c r="L4945" t="s">
        <v>14179</v>
      </c>
      <c r="M4945" t="s">
        <v>14180</v>
      </c>
      <c r="N4945">
        <v>0.54700000000000004</v>
      </c>
      <c r="O4945">
        <v>0</v>
      </c>
      <c r="P4945">
        <v>8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4.37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3018147</v>
      </c>
      <c r="B4946">
        <v>1</v>
      </c>
      <c r="C4946" t="s">
        <v>106</v>
      </c>
      <c r="D4946" t="s">
        <v>121</v>
      </c>
      <c r="E4946" t="s">
        <v>126</v>
      </c>
      <c r="F4946" t="s">
        <v>6943</v>
      </c>
      <c r="G4946" t="s">
        <v>128</v>
      </c>
      <c r="H4946" t="s">
        <v>58</v>
      </c>
      <c r="I4946" t="s">
        <v>129</v>
      </c>
      <c r="J4946" t="s">
        <v>130</v>
      </c>
      <c r="K4946" t="s">
        <v>131</v>
      </c>
      <c r="L4946" t="s">
        <v>14181</v>
      </c>
      <c r="M4946" t="s">
        <v>14182</v>
      </c>
      <c r="N4946">
        <v>2.2349999999999999</v>
      </c>
      <c r="O4946">
        <v>124</v>
      </c>
      <c r="P4946">
        <v>51</v>
      </c>
      <c r="Q4946">
        <v>0</v>
      </c>
      <c r="R4946">
        <v>0</v>
      </c>
      <c r="S4946">
        <v>0</v>
      </c>
      <c r="T4946">
        <v>0</v>
      </c>
      <c r="U4946">
        <v>277.13</v>
      </c>
      <c r="V4946">
        <v>113.98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3015388</v>
      </c>
      <c r="B4947">
        <v>1</v>
      </c>
      <c r="C4947" t="s">
        <v>106</v>
      </c>
      <c r="D4947" t="s">
        <v>121</v>
      </c>
      <c r="E4947" t="s">
        <v>153</v>
      </c>
      <c r="F4947" t="s">
        <v>14183</v>
      </c>
      <c r="G4947" t="s">
        <v>128</v>
      </c>
      <c r="H4947" t="s">
        <v>58</v>
      </c>
      <c r="I4947" t="s">
        <v>129</v>
      </c>
      <c r="J4947" t="s">
        <v>130</v>
      </c>
      <c r="K4947" t="s">
        <v>131</v>
      </c>
      <c r="L4947" t="s">
        <v>14184</v>
      </c>
      <c r="M4947" t="s">
        <v>14185</v>
      </c>
      <c r="N4947">
        <v>1.143</v>
      </c>
      <c r="O4947">
        <v>15</v>
      </c>
      <c r="P4947">
        <v>415</v>
      </c>
      <c r="Q4947">
        <v>0</v>
      </c>
      <c r="R4947">
        <v>0</v>
      </c>
      <c r="S4947">
        <v>0</v>
      </c>
      <c r="T4947">
        <v>0</v>
      </c>
      <c r="U4947">
        <v>17.14</v>
      </c>
      <c r="V4947">
        <v>474.25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3018451</v>
      </c>
      <c r="B4948">
        <v>1</v>
      </c>
      <c r="C4948" t="s">
        <v>75</v>
      </c>
      <c r="D4948" t="s">
        <v>104</v>
      </c>
      <c r="E4948" t="s">
        <v>145</v>
      </c>
      <c r="F4948" t="s">
        <v>14067</v>
      </c>
      <c r="G4948" t="s">
        <v>206</v>
      </c>
      <c r="H4948" t="s">
        <v>61</v>
      </c>
      <c r="I4948" t="s">
        <v>129</v>
      </c>
      <c r="J4948" t="s">
        <v>130</v>
      </c>
      <c r="K4948" t="s">
        <v>131</v>
      </c>
      <c r="L4948" t="s">
        <v>14186</v>
      </c>
      <c r="M4948" t="s">
        <v>14187</v>
      </c>
      <c r="N4948">
        <v>2.274</v>
      </c>
      <c r="O4948">
        <v>0</v>
      </c>
      <c r="P4948">
        <v>4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9.1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3015058</v>
      </c>
      <c r="B4949">
        <v>1</v>
      </c>
      <c r="C4949" t="s">
        <v>106</v>
      </c>
      <c r="D4949" t="s">
        <v>107</v>
      </c>
      <c r="E4949" t="s">
        <v>153</v>
      </c>
      <c r="F4949" t="s">
        <v>14188</v>
      </c>
      <c r="G4949" t="s">
        <v>136</v>
      </c>
      <c r="H4949" t="s">
        <v>58</v>
      </c>
      <c r="I4949" t="s">
        <v>129</v>
      </c>
      <c r="J4949" t="s">
        <v>130</v>
      </c>
      <c r="K4949" t="s">
        <v>137</v>
      </c>
      <c r="L4949" t="s">
        <v>14189</v>
      </c>
      <c r="M4949" t="s">
        <v>14190</v>
      </c>
      <c r="N4949">
        <v>5.242</v>
      </c>
      <c r="O4949">
        <v>0</v>
      </c>
      <c r="P4949">
        <v>0</v>
      </c>
      <c r="Q4949">
        <v>78</v>
      </c>
      <c r="R4949">
        <v>44</v>
      </c>
      <c r="S4949">
        <v>8</v>
      </c>
      <c r="T4949">
        <v>0</v>
      </c>
      <c r="U4949">
        <v>0</v>
      </c>
      <c r="V4949">
        <v>0</v>
      </c>
      <c r="W4949">
        <v>408.85</v>
      </c>
      <c r="X4949">
        <v>230.63</v>
      </c>
      <c r="Y4949">
        <v>41.93</v>
      </c>
      <c r="Z4949">
        <v>0</v>
      </c>
    </row>
    <row r="4950" spans="1:26" x14ac:dyDescent="0.3">
      <c r="A4950">
        <v>3012925</v>
      </c>
      <c r="B4950">
        <v>1</v>
      </c>
      <c r="C4950" t="s">
        <v>75</v>
      </c>
      <c r="D4950" t="s">
        <v>81</v>
      </c>
      <c r="E4950" t="s">
        <v>140</v>
      </c>
      <c r="F4950" t="s">
        <v>8141</v>
      </c>
      <c r="G4950" t="s">
        <v>192</v>
      </c>
      <c r="H4950" t="s">
        <v>61</v>
      </c>
      <c r="I4950" t="s">
        <v>129</v>
      </c>
      <c r="J4950" t="s">
        <v>130</v>
      </c>
      <c r="K4950" t="s">
        <v>137</v>
      </c>
      <c r="L4950" t="s">
        <v>14191</v>
      </c>
      <c r="M4950" t="s">
        <v>14192</v>
      </c>
      <c r="N4950">
        <v>6.9980000000000002</v>
      </c>
      <c r="O4950">
        <v>0</v>
      </c>
      <c r="P4950">
        <v>245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1714.46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3020108</v>
      </c>
      <c r="B4951">
        <v>1</v>
      </c>
      <c r="C4951" t="s">
        <v>106</v>
      </c>
      <c r="D4951" t="s">
        <v>115</v>
      </c>
      <c r="E4951" t="s">
        <v>145</v>
      </c>
      <c r="F4951" t="s">
        <v>14193</v>
      </c>
      <c r="G4951" t="s">
        <v>147</v>
      </c>
      <c r="H4951" t="s">
        <v>61</v>
      </c>
      <c r="I4951" t="s">
        <v>129</v>
      </c>
      <c r="J4951" t="s">
        <v>130</v>
      </c>
      <c r="K4951" t="s">
        <v>131</v>
      </c>
      <c r="L4951" t="s">
        <v>14194</v>
      </c>
      <c r="M4951" t="s">
        <v>14195</v>
      </c>
      <c r="N4951">
        <v>2.0259999999999998</v>
      </c>
      <c r="O4951">
        <v>0</v>
      </c>
      <c r="P4951">
        <v>2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4.05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3008323</v>
      </c>
      <c r="B4952">
        <v>1</v>
      </c>
      <c r="C4952" t="s">
        <v>106</v>
      </c>
      <c r="D4952" t="s">
        <v>115</v>
      </c>
      <c r="E4952" t="s">
        <v>221</v>
      </c>
      <c r="F4952" t="s">
        <v>14196</v>
      </c>
      <c r="G4952" t="s">
        <v>181</v>
      </c>
      <c r="H4952" t="s">
        <v>58</v>
      </c>
      <c r="I4952" t="s">
        <v>129</v>
      </c>
      <c r="J4952" t="s">
        <v>130</v>
      </c>
      <c r="K4952" t="s">
        <v>137</v>
      </c>
      <c r="L4952" t="s">
        <v>14197</v>
      </c>
      <c r="M4952" t="s">
        <v>14198</v>
      </c>
      <c r="N4952">
        <v>7.1020000000000003</v>
      </c>
      <c r="O4952">
        <v>89</v>
      </c>
      <c r="P4952">
        <v>454</v>
      </c>
      <c r="Q4952">
        <v>0</v>
      </c>
      <c r="R4952">
        <v>0</v>
      </c>
      <c r="S4952">
        <v>0</v>
      </c>
      <c r="T4952">
        <v>0</v>
      </c>
      <c r="U4952">
        <v>632.1</v>
      </c>
      <c r="V4952">
        <v>3224.41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3018607</v>
      </c>
      <c r="B4953">
        <v>1</v>
      </c>
      <c r="C4953" t="s">
        <v>106</v>
      </c>
      <c r="D4953" t="s">
        <v>121</v>
      </c>
      <c r="E4953" t="s">
        <v>140</v>
      </c>
      <c r="F4953" t="s">
        <v>14199</v>
      </c>
      <c r="G4953" t="s">
        <v>142</v>
      </c>
      <c r="H4953" t="s">
        <v>61</v>
      </c>
      <c r="I4953" t="s">
        <v>129</v>
      </c>
      <c r="J4953" t="s">
        <v>130</v>
      </c>
      <c r="K4953" t="s">
        <v>131</v>
      </c>
      <c r="L4953" t="s">
        <v>14200</v>
      </c>
      <c r="M4953" t="s">
        <v>14201</v>
      </c>
      <c r="N4953">
        <v>3.137</v>
      </c>
      <c r="O4953">
        <v>0</v>
      </c>
      <c r="P4953">
        <v>10</v>
      </c>
      <c r="Q4953">
        <v>0</v>
      </c>
      <c r="R4953">
        <v>0</v>
      </c>
      <c r="S4953">
        <v>0</v>
      </c>
      <c r="T4953">
        <v>36</v>
      </c>
      <c r="U4953">
        <v>0</v>
      </c>
      <c r="V4953">
        <v>31.37</v>
      </c>
      <c r="W4953">
        <v>0</v>
      </c>
      <c r="X4953">
        <v>0</v>
      </c>
      <c r="Y4953">
        <v>0</v>
      </c>
      <c r="Z4953">
        <v>112.91</v>
      </c>
    </row>
    <row r="4954" spans="1:26" x14ac:dyDescent="0.3">
      <c r="A4954">
        <v>3019720</v>
      </c>
      <c r="B4954">
        <v>1</v>
      </c>
      <c r="C4954" t="s">
        <v>106</v>
      </c>
      <c r="D4954" t="s">
        <v>122</v>
      </c>
      <c r="E4954" t="s">
        <v>164</v>
      </c>
      <c r="F4954" t="s">
        <v>14202</v>
      </c>
      <c r="G4954" t="s">
        <v>161</v>
      </c>
      <c r="H4954" t="s">
        <v>61</v>
      </c>
      <c r="I4954" t="s">
        <v>129</v>
      </c>
      <c r="J4954" t="s">
        <v>130</v>
      </c>
      <c r="K4954" t="s">
        <v>131</v>
      </c>
      <c r="L4954" t="s">
        <v>14203</v>
      </c>
      <c r="M4954" t="s">
        <v>14204</v>
      </c>
      <c r="N4954">
        <v>0.92400000000000004</v>
      </c>
      <c r="O4954">
        <v>0</v>
      </c>
      <c r="P4954">
        <v>209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193.12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3018448</v>
      </c>
      <c r="B4955">
        <v>1</v>
      </c>
      <c r="C4955" t="s">
        <v>75</v>
      </c>
      <c r="D4955" t="s">
        <v>86</v>
      </c>
      <c r="E4955" t="s">
        <v>145</v>
      </c>
      <c r="F4955" t="s">
        <v>14205</v>
      </c>
      <c r="G4955" t="s">
        <v>206</v>
      </c>
      <c r="H4955" t="s">
        <v>61</v>
      </c>
      <c r="I4955" t="s">
        <v>129</v>
      </c>
      <c r="J4955" t="s">
        <v>130</v>
      </c>
      <c r="K4955" t="s">
        <v>131</v>
      </c>
      <c r="L4955" t="s">
        <v>14206</v>
      </c>
      <c r="M4955" t="s">
        <v>14207</v>
      </c>
      <c r="N4955">
        <v>2.9510000000000001</v>
      </c>
      <c r="O4955">
        <v>0</v>
      </c>
      <c r="P4955">
        <v>1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2.95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3015344</v>
      </c>
      <c r="B4956">
        <v>1</v>
      </c>
      <c r="C4956" t="s">
        <v>75</v>
      </c>
      <c r="D4956" t="s">
        <v>95</v>
      </c>
      <c r="E4956" t="s">
        <v>145</v>
      </c>
      <c r="F4956" t="s">
        <v>14208</v>
      </c>
      <c r="G4956" t="s">
        <v>256</v>
      </c>
      <c r="H4956" t="s">
        <v>61</v>
      </c>
      <c r="I4956" t="s">
        <v>129</v>
      </c>
      <c r="J4956" t="s">
        <v>130</v>
      </c>
      <c r="K4956" t="s">
        <v>131</v>
      </c>
      <c r="L4956" t="s">
        <v>14209</v>
      </c>
      <c r="M4956" t="s">
        <v>14210</v>
      </c>
      <c r="N4956">
        <v>1.6140000000000001</v>
      </c>
      <c r="O4956">
        <v>0</v>
      </c>
      <c r="P4956">
        <v>2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3.23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3015122</v>
      </c>
      <c r="B4957">
        <v>2</v>
      </c>
      <c r="C4957" t="s">
        <v>106</v>
      </c>
      <c r="D4957" t="s">
        <v>116</v>
      </c>
      <c r="E4957" t="s">
        <v>169</v>
      </c>
      <c r="F4957" t="s">
        <v>14211</v>
      </c>
      <c r="G4957" t="s">
        <v>142</v>
      </c>
      <c r="H4957" t="s">
        <v>61</v>
      </c>
      <c r="I4957" t="s">
        <v>129</v>
      </c>
      <c r="J4957" t="s">
        <v>130</v>
      </c>
      <c r="K4957" t="s">
        <v>131</v>
      </c>
      <c r="L4957" t="s">
        <v>2026</v>
      </c>
      <c r="M4957" t="s">
        <v>14212</v>
      </c>
      <c r="N4957">
        <v>8.6999999999999994E-2</v>
      </c>
      <c r="O4957">
        <v>0</v>
      </c>
      <c r="P4957">
        <v>0</v>
      </c>
      <c r="Q4957">
        <v>0</v>
      </c>
      <c r="R4957">
        <v>34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2.94</v>
      </c>
      <c r="Y4957">
        <v>0</v>
      </c>
      <c r="Z4957">
        <v>0</v>
      </c>
    </row>
    <row r="4958" spans="1:26" x14ac:dyDescent="0.3">
      <c r="A4958">
        <v>3018189</v>
      </c>
      <c r="B4958">
        <v>1</v>
      </c>
      <c r="C4958" t="s">
        <v>75</v>
      </c>
      <c r="D4958" t="s">
        <v>85</v>
      </c>
      <c r="E4958" t="s">
        <v>145</v>
      </c>
      <c r="F4958" t="s">
        <v>14213</v>
      </c>
      <c r="G4958" t="s">
        <v>206</v>
      </c>
      <c r="H4958" t="s">
        <v>61</v>
      </c>
      <c r="I4958" t="s">
        <v>129</v>
      </c>
      <c r="J4958" t="s">
        <v>130</v>
      </c>
      <c r="K4958" t="s">
        <v>131</v>
      </c>
      <c r="L4958" t="s">
        <v>14214</v>
      </c>
      <c r="M4958" t="s">
        <v>14215</v>
      </c>
      <c r="N4958">
        <v>0.60499999999999998</v>
      </c>
      <c r="O4958">
        <v>0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0.6</v>
      </c>
      <c r="Y4958">
        <v>0</v>
      </c>
      <c r="Z4958">
        <v>0</v>
      </c>
    </row>
    <row r="4959" spans="1:26" x14ac:dyDescent="0.3">
      <c r="A4959">
        <v>3019260</v>
      </c>
      <c r="B4959">
        <v>1</v>
      </c>
      <c r="C4959" t="s">
        <v>75</v>
      </c>
      <c r="D4959" t="s">
        <v>83</v>
      </c>
      <c r="E4959" t="s">
        <v>140</v>
      </c>
      <c r="F4959" t="s">
        <v>14216</v>
      </c>
      <c r="G4959" t="s">
        <v>161</v>
      </c>
      <c r="H4959" t="s">
        <v>61</v>
      </c>
      <c r="I4959" t="s">
        <v>129</v>
      </c>
      <c r="J4959" t="s">
        <v>130</v>
      </c>
      <c r="K4959" t="s">
        <v>131</v>
      </c>
      <c r="L4959" t="s">
        <v>14217</v>
      </c>
      <c r="M4959" t="s">
        <v>14218</v>
      </c>
      <c r="N4959">
        <v>0.65300000000000002</v>
      </c>
      <c r="O4959">
        <v>0</v>
      </c>
      <c r="P4959">
        <v>0</v>
      </c>
      <c r="Q4959">
        <v>0</v>
      </c>
      <c r="R4959">
        <v>210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137.03</v>
      </c>
      <c r="Y4959">
        <v>0</v>
      </c>
      <c r="Z4959">
        <v>0</v>
      </c>
    </row>
    <row r="4960" spans="1:26" x14ac:dyDescent="0.3">
      <c r="A4960">
        <v>3017299</v>
      </c>
      <c r="B4960">
        <v>1</v>
      </c>
      <c r="C4960" t="s">
        <v>75</v>
      </c>
      <c r="D4960" t="s">
        <v>91</v>
      </c>
      <c r="E4960" t="s">
        <v>140</v>
      </c>
      <c r="F4960" t="s">
        <v>14219</v>
      </c>
      <c r="G4960" t="s">
        <v>181</v>
      </c>
      <c r="H4960" t="s">
        <v>61</v>
      </c>
      <c r="I4960" t="s">
        <v>129</v>
      </c>
      <c r="J4960" t="s">
        <v>130</v>
      </c>
      <c r="K4960" t="s">
        <v>137</v>
      </c>
      <c r="L4960" t="s">
        <v>14220</v>
      </c>
      <c r="M4960" t="s">
        <v>14221</v>
      </c>
      <c r="N4960">
        <v>0.79800000000000004</v>
      </c>
      <c r="O4960">
        <v>0</v>
      </c>
      <c r="P4960">
        <v>216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172.38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3015322</v>
      </c>
      <c r="B4961">
        <v>1</v>
      </c>
      <c r="C4961" t="s">
        <v>75</v>
      </c>
      <c r="D4961" t="s">
        <v>102</v>
      </c>
      <c r="E4961" t="s">
        <v>126</v>
      </c>
      <c r="F4961" t="s">
        <v>14222</v>
      </c>
      <c r="G4961" t="s">
        <v>161</v>
      </c>
      <c r="H4961" t="s">
        <v>58</v>
      </c>
      <c r="I4961" t="s">
        <v>129</v>
      </c>
      <c r="J4961" t="s">
        <v>130</v>
      </c>
      <c r="K4961" t="s">
        <v>131</v>
      </c>
      <c r="L4961" t="s">
        <v>14223</v>
      </c>
      <c r="M4961" t="s">
        <v>14224</v>
      </c>
      <c r="N4961">
        <v>2.8690000000000002</v>
      </c>
      <c r="O4961">
        <v>0</v>
      </c>
      <c r="P4961">
        <v>0</v>
      </c>
      <c r="Q4961">
        <v>0</v>
      </c>
      <c r="R4961">
        <v>0</v>
      </c>
      <c r="S4961">
        <v>12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34.43</v>
      </c>
      <c r="Z4961">
        <v>0</v>
      </c>
    </row>
    <row r="4962" spans="1:26" x14ac:dyDescent="0.3">
      <c r="A4962">
        <v>3015335</v>
      </c>
      <c r="B4962">
        <v>1</v>
      </c>
      <c r="C4962" t="s">
        <v>106</v>
      </c>
      <c r="D4962" t="s">
        <v>115</v>
      </c>
      <c r="E4962" t="s">
        <v>169</v>
      </c>
      <c r="F4962" t="s">
        <v>14225</v>
      </c>
      <c r="G4962" t="s">
        <v>270</v>
      </c>
      <c r="H4962" t="s">
        <v>61</v>
      </c>
      <c r="I4962" t="s">
        <v>129</v>
      </c>
      <c r="J4962" t="s">
        <v>130</v>
      </c>
      <c r="K4962" t="s">
        <v>131</v>
      </c>
      <c r="L4962" t="s">
        <v>14226</v>
      </c>
      <c r="M4962" t="s">
        <v>14227</v>
      </c>
      <c r="N4962">
        <v>2.41</v>
      </c>
      <c r="O4962">
        <v>0</v>
      </c>
      <c r="P4962">
        <v>116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279.52999999999997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3020026</v>
      </c>
      <c r="B4963">
        <v>1</v>
      </c>
      <c r="C4963" t="s">
        <v>75</v>
      </c>
      <c r="D4963" t="s">
        <v>81</v>
      </c>
      <c r="E4963" t="s">
        <v>140</v>
      </c>
      <c r="F4963" t="s">
        <v>12932</v>
      </c>
      <c r="G4963" t="s">
        <v>142</v>
      </c>
      <c r="H4963" t="s">
        <v>61</v>
      </c>
      <c r="I4963" t="s">
        <v>129</v>
      </c>
      <c r="J4963" t="s">
        <v>130</v>
      </c>
      <c r="K4963" t="s">
        <v>131</v>
      </c>
      <c r="L4963" t="s">
        <v>14228</v>
      </c>
      <c r="M4963" t="s">
        <v>14229</v>
      </c>
      <c r="N4963">
        <v>1.1379999999999999</v>
      </c>
      <c r="O4963">
        <v>0</v>
      </c>
      <c r="P4963">
        <v>255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290.2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3018175</v>
      </c>
      <c r="B4964">
        <v>1</v>
      </c>
      <c r="C4964" t="s">
        <v>106</v>
      </c>
      <c r="D4964" t="s">
        <v>120</v>
      </c>
      <c r="E4964" t="s">
        <v>126</v>
      </c>
      <c r="F4964" t="s">
        <v>11290</v>
      </c>
      <c r="G4964" t="s">
        <v>128</v>
      </c>
      <c r="H4964" t="s">
        <v>58</v>
      </c>
      <c r="I4964" t="s">
        <v>129</v>
      </c>
      <c r="J4964" t="s">
        <v>130</v>
      </c>
      <c r="K4964" t="s">
        <v>131</v>
      </c>
      <c r="L4964" t="s">
        <v>14230</v>
      </c>
      <c r="M4964" t="s">
        <v>14231</v>
      </c>
      <c r="N4964">
        <v>0.68100000000000005</v>
      </c>
      <c r="O4964">
        <v>24</v>
      </c>
      <c r="P4964">
        <v>206</v>
      </c>
      <c r="Q4964">
        <v>0</v>
      </c>
      <c r="R4964">
        <v>0</v>
      </c>
      <c r="S4964">
        <v>0</v>
      </c>
      <c r="T4964">
        <v>0</v>
      </c>
      <c r="U4964">
        <v>16.350000000000001</v>
      </c>
      <c r="V4964">
        <v>140.31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3018439</v>
      </c>
      <c r="B4965">
        <v>1</v>
      </c>
      <c r="C4965" t="s">
        <v>106</v>
      </c>
      <c r="D4965" t="s">
        <v>107</v>
      </c>
      <c r="E4965" t="s">
        <v>169</v>
      </c>
      <c r="F4965" t="s">
        <v>14232</v>
      </c>
      <c r="G4965" t="s">
        <v>171</v>
      </c>
      <c r="H4965" t="s">
        <v>61</v>
      </c>
      <c r="I4965" t="s">
        <v>129</v>
      </c>
      <c r="J4965" t="s">
        <v>130</v>
      </c>
      <c r="K4965" t="s">
        <v>131</v>
      </c>
      <c r="L4965" t="s">
        <v>14233</v>
      </c>
      <c r="M4965" t="s">
        <v>14234</v>
      </c>
      <c r="N4965">
        <v>2.0609999999999999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37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76.239999999999995</v>
      </c>
    </row>
    <row r="4966" spans="1:26" x14ac:dyDescent="0.3">
      <c r="A4966">
        <v>3015367</v>
      </c>
      <c r="B4966">
        <v>1</v>
      </c>
      <c r="C4966" t="s">
        <v>75</v>
      </c>
      <c r="D4966" t="s">
        <v>81</v>
      </c>
      <c r="E4966" t="s">
        <v>134</v>
      </c>
      <c r="F4966" t="s">
        <v>14235</v>
      </c>
      <c r="G4966" t="s">
        <v>136</v>
      </c>
      <c r="H4966" t="s">
        <v>58</v>
      </c>
      <c r="I4966" t="s">
        <v>129</v>
      </c>
      <c r="J4966" t="s">
        <v>130</v>
      </c>
      <c r="K4966" t="s">
        <v>137</v>
      </c>
      <c r="L4966" t="s">
        <v>14236</v>
      </c>
      <c r="M4966" t="s">
        <v>14237</v>
      </c>
      <c r="N4966">
        <v>1.8180000000000001</v>
      </c>
      <c r="O4966">
        <v>85</v>
      </c>
      <c r="P4966">
        <v>1845</v>
      </c>
      <c r="Q4966">
        <v>0</v>
      </c>
      <c r="R4966">
        <v>0</v>
      </c>
      <c r="S4966">
        <v>0</v>
      </c>
      <c r="T4966">
        <v>0</v>
      </c>
      <c r="U4966">
        <v>154.49</v>
      </c>
      <c r="V4966">
        <v>3353.29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3015331</v>
      </c>
      <c r="B4967">
        <v>1</v>
      </c>
      <c r="C4967" t="s">
        <v>106</v>
      </c>
      <c r="D4967" t="s">
        <v>113</v>
      </c>
      <c r="E4967" t="s">
        <v>169</v>
      </c>
      <c r="F4967" t="s">
        <v>14238</v>
      </c>
      <c r="G4967" t="s">
        <v>171</v>
      </c>
      <c r="H4967" t="s">
        <v>61</v>
      </c>
      <c r="I4967" t="s">
        <v>129</v>
      </c>
      <c r="J4967" t="s">
        <v>130</v>
      </c>
      <c r="K4967" t="s">
        <v>131</v>
      </c>
      <c r="L4967" t="s">
        <v>14239</v>
      </c>
      <c r="M4967" t="s">
        <v>14240</v>
      </c>
      <c r="N4967">
        <v>1.889</v>
      </c>
      <c r="O4967">
        <v>0</v>
      </c>
      <c r="P4967">
        <v>0</v>
      </c>
      <c r="Q4967">
        <v>0</v>
      </c>
      <c r="R4967">
        <v>173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326.75</v>
      </c>
      <c r="Y4967">
        <v>0</v>
      </c>
      <c r="Z4967">
        <v>0</v>
      </c>
    </row>
    <row r="4968" spans="1:26" x14ac:dyDescent="0.3">
      <c r="A4968">
        <v>3015509</v>
      </c>
      <c r="B4968">
        <v>1</v>
      </c>
      <c r="C4968" t="s">
        <v>75</v>
      </c>
      <c r="D4968" t="s">
        <v>99</v>
      </c>
      <c r="E4968" t="s">
        <v>221</v>
      </c>
      <c r="F4968" t="s">
        <v>14241</v>
      </c>
      <c r="G4968" t="s">
        <v>192</v>
      </c>
      <c r="H4968" t="s">
        <v>58</v>
      </c>
      <c r="I4968" t="s">
        <v>129</v>
      </c>
      <c r="J4968" t="s">
        <v>130</v>
      </c>
      <c r="K4968" t="s">
        <v>137</v>
      </c>
      <c r="L4968" t="s">
        <v>14242</v>
      </c>
      <c r="M4968" t="s">
        <v>14243</v>
      </c>
      <c r="N4968">
        <v>2.5299999999999998</v>
      </c>
      <c r="O4968">
        <v>24</v>
      </c>
      <c r="P4968">
        <v>1123</v>
      </c>
      <c r="Q4968">
        <v>0</v>
      </c>
      <c r="R4968">
        <v>0</v>
      </c>
      <c r="S4968">
        <v>0</v>
      </c>
      <c r="T4968">
        <v>17</v>
      </c>
      <c r="U4968">
        <v>60.71</v>
      </c>
      <c r="V4968">
        <v>2840.88</v>
      </c>
      <c r="W4968">
        <v>0</v>
      </c>
      <c r="X4968">
        <v>0</v>
      </c>
      <c r="Y4968">
        <v>0</v>
      </c>
      <c r="Z4968">
        <v>43.01</v>
      </c>
    </row>
    <row r="4969" spans="1:26" x14ac:dyDescent="0.3">
      <c r="A4969">
        <v>3018144</v>
      </c>
      <c r="B4969">
        <v>1</v>
      </c>
      <c r="C4969" t="s">
        <v>106</v>
      </c>
      <c r="D4969" t="s">
        <v>117</v>
      </c>
      <c r="E4969" t="s">
        <v>221</v>
      </c>
      <c r="F4969" t="s">
        <v>11317</v>
      </c>
      <c r="G4969" t="s">
        <v>128</v>
      </c>
      <c r="H4969" t="s">
        <v>58</v>
      </c>
      <c r="I4969" t="s">
        <v>129</v>
      </c>
      <c r="J4969" t="s">
        <v>130</v>
      </c>
      <c r="K4969" t="s">
        <v>131</v>
      </c>
      <c r="L4969" t="s">
        <v>14244</v>
      </c>
      <c r="M4969" t="s">
        <v>14245</v>
      </c>
      <c r="N4969">
        <v>0.57999999999999996</v>
      </c>
      <c r="O4969">
        <v>147</v>
      </c>
      <c r="P4969">
        <v>1384</v>
      </c>
      <c r="Q4969">
        <v>0</v>
      </c>
      <c r="R4969">
        <v>0</v>
      </c>
      <c r="S4969">
        <v>0</v>
      </c>
      <c r="T4969">
        <v>0</v>
      </c>
      <c r="U4969">
        <v>85.26</v>
      </c>
      <c r="V4969">
        <v>802.72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3018162</v>
      </c>
      <c r="B4970">
        <v>1</v>
      </c>
      <c r="C4970" t="s">
        <v>75</v>
      </c>
      <c r="D4970" t="s">
        <v>82</v>
      </c>
      <c r="E4970" t="s">
        <v>145</v>
      </c>
      <c r="F4970" t="s">
        <v>14246</v>
      </c>
      <c r="G4970" t="s">
        <v>206</v>
      </c>
      <c r="H4970" t="s">
        <v>61</v>
      </c>
      <c r="I4970" t="s">
        <v>129</v>
      </c>
      <c r="J4970" t="s">
        <v>130</v>
      </c>
      <c r="K4970" t="s">
        <v>131</v>
      </c>
      <c r="L4970" t="s">
        <v>14247</v>
      </c>
      <c r="M4970" t="s">
        <v>14248</v>
      </c>
      <c r="N4970">
        <v>2.5590000000000002</v>
      </c>
      <c r="O4970">
        <v>0</v>
      </c>
      <c r="P4970">
        <v>8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20.47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3019844</v>
      </c>
      <c r="B4971">
        <v>1</v>
      </c>
      <c r="C4971" t="s">
        <v>75</v>
      </c>
      <c r="D4971" t="s">
        <v>102</v>
      </c>
      <c r="E4971" t="s">
        <v>140</v>
      </c>
      <c r="F4971" t="s">
        <v>14249</v>
      </c>
      <c r="G4971" t="s">
        <v>142</v>
      </c>
      <c r="H4971" t="s">
        <v>61</v>
      </c>
      <c r="I4971" t="s">
        <v>129</v>
      </c>
      <c r="J4971" t="s">
        <v>130</v>
      </c>
      <c r="K4971" t="s">
        <v>131</v>
      </c>
      <c r="L4971" t="s">
        <v>14250</v>
      </c>
      <c r="M4971" t="s">
        <v>14251</v>
      </c>
      <c r="N4971">
        <v>1.716</v>
      </c>
      <c r="O4971">
        <v>0</v>
      </c>
      <c r="P4971">
        <v>107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183.66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3015261</v>
      </c>
      <c r="B4972">
        <v>1</v>
      </c>
      <c r="C4972" t="s">
        <v>106</v>
      </c>
      <c r="D4972" t="s">
        <v>122</v>
      </c>
      <c r="E4972" t="s">
        <v>140</v>
      </c>
      <c r="F4972" t="s">
        <v>9397</v>
      </c>
      <c r="G4972" t="s">
        <v>452</v>
      </c>
      <c r="H4972" t="s">
        <v>61</v>
      </c>
      <c r="I4972" t="s">
        <v>129</v>
      </c>
      <c r="J4972" t="s">
        <v>130</v>
      </c>
      <c r="K4972" t="s">
        <v>131</v>
      </c>
      <c r="L4972" t="s">
        <v>14252</v>
      </c>
      <c r="M4972" t="s">
        <v>14253</v>
      </c>
      <c r="N4972">
        <v>2.4119999999999999</v>
      </c>
      <c r="O4972">
        <v>0</v>
      </c>
      <c r="P4972">
        <v>303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730.88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3015315</v>
      </c>
      <c r="B4973">
        <v>1</v>
      </c>
      <c r="C4973" t="s">
        <v>75</v>
      </c>
      <c r="D4973" t="s">
        <v>83</v>
      </c>
      <c r="E4973" t="s">
        <v>221</v>
      </c>
      <c r="F4973" t="s">
        <v>14254</v>
      </c>
      <c r="G4973" t="s">
        <v>128</v>
      </c>
      <c r="H4973" t="s">
        <v>58</v>
      </c>
      <c r="I4973" t="s">
        <v>129</v>
      </c>
      <c r="J4973" t="s">
        <v>130</v>
      </c>
      <c r="K4973" t="s">
        <v>131</v>
      </c>
      <c r="L4973" t="s">
        <v>14255</v>
      </c>
      <c r="M4973" t="s">
        <v>14256</v>
      </c>
      <c r="N4973">
        <v>0.70199999999999996</v>
      </c>
      <c r="O4973">
        <v>0</v>
      </c>
      <c r="P4973">
        <v>0</v>
      </c>
      <c r="Q4973">
        <v>4</v>
      </c>
      <c r="R4973">
        <v>992</v>
      </c>
      <c r="S4973">
        <v>0</v>
      </c>
      <c r="T4973">
        <v>0</v>
      </c>
      <c r="U4973">
        <v>0</v>
      </c>
      <c r="V4973">
        <v>0</v>
      </c>
      <c r="W4973">
        <v>2.81</v>
      </c>
      <c r="X4973">
        <v>696.22</v>
      </c>
      <c r="Y4973">
        <v>0</v>
      </c>
      <c r="Z4973">
        <v>0</v>
      </c>
    </row>
    <row r="4974" spans="1:26" x14ac:dyDescent="0.3">
      <c r="A4974">
        <v>3020116</v>
      </c>
      <c r="B4974">
        <v>1</v>
      </c>
      <c r="C4974" t="s">
        <v>75</v>
      </c>
      <c r="D4974" t="s">
        <v>83</v>
      </c>
      <c r="E4974" t="s">
        <v>145</v>
      </c>
      <c r="F4974" t="s">
        <v>14257</v>
      </c>
      <c r="G4974" t="s">
        <v>147</v>
      </c>
      <c r="H4974" t="s">
        <v>61</v>
      </c>
      <c r="I4974" t="s">
        <v>129</v>
      </c>
      <c r="J4974" t="s">
        <v>130</v>
      </c>
      <c r="K4974" t="s">
        <v>131</v>
      </c>
      <c r="L4974" t="s">
        <v>14258</v>
      </c>
      <c r="M4974" t="s">
        <v>14259</v>
      </c>
      <c r="N4974">
        <v>7.6470000000000002</v>
      </c>
      <c r="O4974">
        <v>0</v>
      </c>
      <c r="P4974">
        <v>0</v>
      </c>
      <c r="Q4974">
        <v>0</v>
      </c>
      <c r="R4974">
        <v>2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15.29</v>
      </c>
      <c r="Y4974">
        <v>0</v>
      </c>
      <c r="Z4974">
        <v>0</v>
      </c>
    </row>
    <row r="4975" spans="1:26" x14ac:dyDescent="0.3">
      <c r="A4975">
        <v>3018475</v>
      </c>
      <c r="B4975">
        <v>1</v>
      </c>
      <c r="C4975" t="s">
        <v>75</v>
      </c>
      <c r="D4975" t="s">
        <v>104</v>
      </c>
      <c r="E4975" t="s">
        <v>164</v>
      </c>
      <c r="F4975" t="s">
        <v>14260</v>
      </c>
      <c r="G4975" t="s">
        <v>185</v>
      </c>
      <c r="H4975" t="s">
        <v>61</v>
      </c>
      <c r="I4975" t="s">
        <v>129</v>
      </c>
      <c r="J4975" t="s">
        <v>130</v>
      </c>
      <c r="K4975" t="s">
        <v>131</v>
      </c>
      <c r="L4975" t="s">
        <v>14261</v>
      </c>
      <c r="M4975" t="s">
        <v>14262</v>
      </c>
      <c r="N4975">
        <v>2.613</v>
      </c>
      <c r="O4975">
        <v>0</v>
      </c>
      <c r="P4975">
        <v>4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10.45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3015603</v>
      </c>
      <c r="B4976">
        <v>1</v>
      </c>
      <c r="C4976" t="s">
        <v>106</v>
      </c>
      <c r="D4976" t="s">
        <v>114</v>
      </c>
      <c r="E4976" t="s">
        <v>221</v>
      </c>
      <c r="F4976" t="s">
        <v>14263</v>
      </c>
      <c r="G4976" t="s">
        <v>136</v>
      </c>
      <c r="H4976" t="s">
        <v>58</v>
      </c>
      <c r="I4976" t="s">
        <v>129</v>
      </c>
      <c r="J4976" t="s">
        <v>130</v>
      </c>
      <c r="K4976" t="s">
        <v>137</v>
      </c>
      <c r="L4976" t="s">
        <v>14264</v>
      </c>
      <c r="M4976" t="s">
        <v>14265</v>
      </c>
      <c r="N4976">
        <v>0.78300000000000003</v>
      </c>
      <c r="O4976">
        <v>0</v>
      </c>
      <c r="P4976">
        <v>0</v>
      </c>
      <c r="Q4976">
        <v>1</v>
      </c>
      <c r="R4976">
        <v>6206</v>
      </c>
      <c r="S4976">
        <v>0</v>
      </c>
      <c r="T4976">
        <v>0</v>
      </c>
      <c r="U4976">
        <v>0</v>
      </c>
      <c r="V4976">
        <v>0</v>
      </c>
      <c r="W4976">
        <v>0.78</v>
      </c>
      <c r="X4976">
        <v>4857.92</v>
      </c>
      <c r="Y4976">
        <v>0</v>
      </c>
      <c r="Z4976">
        <v>0</v>
      </c>
    </row>
    <row r="4977" spans="1:26" x14ac:dyDescent="0.3">
      <c r="A4977">
        <v>3020091</v>
      </c>
      <c r="B4977">
        <v>1</v>
      </c>
      <c r="C4977" t="s">
        <v>106</v>
      </c>
      <c r="D4977" t="s">
        <v>120</v>
      </c>
      <c r="E4977" t="s">
        <v>153</v>
      </c>
      <c r="F4977" t="s">
        <v>4560</v>
      </c>
      <c r="G4977" t="s">
        <v>196</v>
      </c>
      <c r="H4977" t="s">
        <v>58</v>
      </c>
      <c r="I4977" t="s">
        <v>129</v>
      </c>
      <c r="J4977" t="s">
        <v>130</v>
      </c>
      <c r="K4977" t="s">
        <v>131</v>
      </c>
      <c r="L4977" t="s">
        <v>14266</v>
      </c>
      <c r="M4977" t="s">
        <v>14148</v>
      </c>
      <c r="N4977">
        <v>1.306</v>
      </c>
      <c r="O4977">
        <v>34</v>
      </c>
      <c r="P4977">
        <v>230</v>
      </c>
      <c r="Q4977">
        <v>0</v>
      </c>
      <c r="R4977">
        <v>0</v>
      </c>
      <c r="S4977">
        <v>0</v>
      </c>
      <c r="T4977">
        <v>0</v>
      </c>
      <c r="U4977">
        <v>44.42</v>
      </c>
      <c r="V4977">
        <v>300.49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3011199</v>
      </c>
      <c r="B4978">
        <v>1</v>
      </c>
      <c r="C4978" t="s">
        <v>106</v>
      </c>
      <c r="D4978" t="s">
        <v>122</v>
      </c>
      <c r="E4978" t="s">
        <v>164</v>
      </c>
      <c r="F4978" t="s">
        <v>3616</v>
      </c>
      <c r="G4978" t="s">
        <v>452</v>
      </c>
      <c r="H4978" t="s">
        <v>61</v>
      </c>
      <c r="I4978" t="s">
        <v>129</v>
      </c>
      <c r="J4978" t="s">
        <v>130</v>
      </c>
      <c r="K4978" t="s">
        <v>131</v>
      </c>
      <c r="L4978" t="s">
        <v>14267</v>
      </c>
      <c r="M4978" t="s">
        <v>14268</v>
      </c>
      <c r="N4978">
        <v>8.8330000000000002</v>
      </c>
      <c r="O4978">
        <v>0</v>
      </c>
      <c r="P4978">
        <v>32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282.67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3012711</v>
      </c>
      <c r="B4979">
        <v>1</v>
      </c>
      <c r="C4979" t="s">
        <v>106</v>
      </c>
      <c r="D4979" t="s">
        <v>115</v>
      </c>
      <c r="E4979" t="s">
        <v>126</v>
      </c>
      <c r="F4979" t="s">
        <v>5383</v>
      </c>
      <c r="G4979" t="s">
        <v>136</v>
      </c>
      <c r="H4979" t="s">
        <v>58</v>
      </c>
      <c r="I4979" t="s">
        <v>129</v>
      </c>
      <c r="J4979" t="s">
        <v>130</v>
      </c>
      <c r="K4979" t="s">
        <v>137</v>
      </c>
      <c r="L4979" t="s">
        <v>14269</v>
      </c>
      <c r="M4979" t="s">
        <v>14270</v>
      </c>
      <c r="N4979">
        <v>3.9430000000000001</v>
      </c>
      <c r="O4979">
        <v>42</v>
      </c>
      <c r="P4979">
        <v>9</v>
      </c>
      <c r="Q4979">
        <v>0</v>
      </c>
      <c r="R4979">
        <v>0</v>
      </c>
      <c r="S4979">
        <v>0</v>
      </c>
      <c r="T4979">
        <v>0</v>
      </c>
      <c r="U4979">
        <v>165.6</v>
      </c>
      <c r="V4979">
        <v>35.49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3016142</v>
      </c>
      <c r="B4980">
        <v>1</v>
      </c>
      <c r="C4980" t="s">
        <v>75</v>
      </c>
      <c r="D4980" t="s">
        <v>102</v>
      </c>
      <c r="E4980" t="s">
        <v>221</v>
      </c>
      <c r="F4980" t="s">
        <v>14271</v>
      </c>
      <c r="G4980" t="s">
        <v>136</v>
      </c>
      <c r="H4980" t="s">
        <v>58</v>
      </c>
      <c r="I4980" t="s">
        <v>129</v>
      </c>
      <c r="J4980" t="s">
        <v>130</v>
      </c>
      <c r="K4980" t="s">
        <v>137</v>
      </c>
      <c r="L4980" t="s">
        <v>14272</v>
      </c>
      <c r="M4980" t="s">
        <v>14273</v>
      </c>
      <c r="N4980">
        <v>2.367</v>
      </c>
      <c r="O4980">
        <v>49</v>
      </c>
      <c r="P4980">
        <v>268</v>
      </c>
      <c r="Q4980">
        <v>0</v>
      </c>
      <c r="R4980">
        <v>0</v>
      </c>
      <c r="S4980">
        <v>0</v>
      </c>
      <c r="T4980">
        <v>0</v>
      </c>
      <c r="U4980">
        <v>115.97</v>
      </c>
      <c r="V4980">
        <v>634.27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3018456</v>
      </c>
      <c r="B4981">
        <v>1</v>
      </c>
      <c r="C4981" t="s">
        <v>75</v>
      </c>
      <c r="D4981" t="s">
        <v>90</v>
      </c>
      <c r="E4981" t="s">
        <v>145</v>
      </c>
      <c r="F4981" t="s">
        <v>14274</v>
      </c>
      <c r="G4981" t="s">
        <v>206</v>
      </c>
      <c r="H4981" t="s">
        <v>61</v>
      </c>
      <c r="I4981" t="s">
        <v>129</v>
      </c>
      <c r="J4981" t="s">
        <v>130</v>
      </c>
      <c r="K4981" t="s">
        <v>131</v>
      </c>
      <c r="L4981" t="s">
        <v>14275</v>
      </c>
      <c r="M4981" t="s">
        <v>14276</v>
      </c>
      <c r="N4981">
        <v>3.0070000000000001</v>
      </c>
      <c r="O4981">
        <v>0</v>
      </c>
      <c r="P4981">
        <v>4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12.03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3016404</v>
      </c>
      <c r="B4982">
        <v>1</v>
      </c>
      <c r="C4982" t="s">
        <v>106</v>
      </c>
      <c r="D4982" t="s">
        <v>107</v>
      </c>
      <c r="E4982" t="s">
        <v>221</v>
      </c>
      <c r="F4982" t="s">
        <v>2751</v>
      </c>
      <c r="G4982" t="s">
        <v>128</v>
      </c>
      <c r="H4982" t="s">
        <v>58</v>
      </c>
      <c r="I4982" t="s">
        <v>129</v>
      </c>
      <c r="J4982" t="s">
        <v>130</v>
      </c>
      <c r="K4982" t="s">
        <v>131</v>
      </c>
      <c r="L4982" t="s">
        <v>14277</v>
      </c>
      <c r="M4982" t="s">
        <v>14278</v>
      </c>
      <c r="N4982">
        <v>6.6000000000000003E-2</v>
      </c>
      <c r="O4982">
        <v>179</v>
      </c>
      <c r="P4982">
        <v>501</v>
      </c>
      <c r="Q4982">
        <v>0</v>
      </c>
      <c r="R4982">
        <v>0</v>
      </c>
      <c r="S4982">
        <v>0</v>
      </c>
      <c r="T4982">
        <v>0</v>
      </c>
      <c r="U4982">
        <v>11.88</v>
      </c>
      <c r="V4982">
        <v>33.26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3015348</v>
      </c>
      <c r="B4983">
        <v>1</v>
      </c>
      <c r="C4983" t="s">
        <v>106</v>
      </c>
      <c r="D4983" t="s">
        <v>117</v>
      </c>
      <c r="E4983" t="s">
        <v>221</v>
      </c>
      <c r="F4983" t="s">
        <v>9445</v>
      </c>
      <c r="G4983" t="s">
        <v>128</v>
      </c>
      <c r="H4983" t="s">
        <v>58</v>
      </c>
      <c r="I4983" t="s">
        <v>129</v>
      </c>
      <c r="J4983" t="s">
        <v>130</v>
      </c>
      <c r="K4983" t="s">
        <v>131</v>
      </c>
      <c r="L4983" t="s">
        <v>14279</v>
      </c>
      <c r="M4983" t="s">
        <v>14280</v>
      </c>
      <c r="N4983">
        <v>0.86</v>
      </c>
      <c r="O4983">
        <v>111</v>
      </c>
      <c r="P4983">
        <v>364</v>
      </c>
      <c r="Q4983">
        <v>0</v>
      </c>
      <c r="R4983">
        <v>0</v>
      </c>
      <c r="S4983">
        <v>0</v>
      </c>
      <c r="T4983">
        <v>0</v>
      </c>
      <c r="U4983">
        <v>95.49</v>
      </c>
      <c r="V4983">
        <v>313.14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3009534</v>
      </c>
      <c r="B4984">
        <v>1</v>
      </c>
      <c r="C4984" t="s">
        <v>75</v>
      </c>
      <c r="D4984" t="s">
        <v>91</v>
      </c>
      <c r="E4984" t="s">
        <v>145</v>
      </c>
      <c r="F4984" t="s">
        <v>14281</v>
      </c>
      <c r="G4984" t="s">
        <v>147</v>
      </c>
      <c r="H4984" t="s">
        <v>61</v>
      </c>
      <c r="I4984" t="s">
        <v>129</v>
      </c>
      <c r="J4984" t="s">
        <v>130</v>
      </c>
      <c r="K4984" t="s">
        <v>131</v>
      </c>
      <c r="L4984" t="s">
        <v>14282</v>
      </c>
      <c r="M4984" t="s">
        <v>14283</v>
      </c>
      <c r="N4984">
        <v>1.595</v>
      </c>
      <c r="O4984">
        <v>0</v>
      </c>
      <c r="P4984">
        <v>4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6.38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3015374</v>
      </c>
      <c r="B4985">
        <v>1</v>
      </c>
      <c r="C4985" t="s">
        <v>75</v>
      </c>
      <c r="D4985" t="s">
        <v>95</v>
      </c>
      <c r="E4985" t="s">
        <v>140</v>
      </c>
      <c r="F4985" t="s">
        <v>14284</v>
      </c>
      <c r="G4985" t="s">
        <v>382</v>
      </c>
      <c r="H4985" t="s">
        <v>61</v>
      </c>
      <c r="I4985" t="s">
        <v>129</v>
      </c>
      <c r="J4985" t="s">
        <v>130</v>
      </c>
      <c r="K4985" t="s">
        <v>131</v>
      </c>
      <c r="L4985" t="s">
        <v>14285</v>
      </c>
      <c r="M4985" t="s">
        <v>14286</v>
      </c>
      <c r="N4985">
        <v>1.673</v>
      </c>
      <c r="O4985">
        <v>0</v>
      </c>
      <c r="P4985">
        <v>238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398.16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3015154</v>
      </c>
      <c r="B4986">
        <v>1</v>
      </c>
      <c r="C4986" t="s">
        <v>75</v>
      </c>
      <c r="D4986" t="s">
        <v>103</v>
      </c>
      <c r="E4986" t="s">
        <v>145</v>
      </c>
      <c r="F4986" t="s">
        <v>14287</v>
      </c>
      <c r="G4986" t="s">
        <v>147</v>
      </c>
      <c r="H4986" t="s">
        <v>61</v>
      </c>
      <c r="I4986" t="s">
        <v>129</v>
      </c>
      <c r="J4986" t="s">
        <v>130</v>
      </c>
      <c r="K4986" t="s">
        <v>131</v>
      </c>
      <c r="L4986" t="s">
        <v>14288</v>
      </c>
      <c r="M4986" t="s">
        <v>14289</v>
      </c>
      <c r="N4986">
        <v>1.5960000000000001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1.6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3015252</v>
      </c>
      <c r="B4987">
        <v>1</v>
      </c>
      <c r="C4987" t="s">
        <v>106</v>
      </c>
      <c r="D4987" t="s">
        <v>111</v>
      </c>
      <c r="E4987" t="s">
        <v>153</v>
      </c>
      <c r="F4987" t="s">
        <v>14290</v>
      </c>
      <c r="G4987" t="s">
        <v>196</v>
      </c>
      <c r="H4987" t="s">
        <v>58</v>
      </c>
      <c r="I4987" t="s">
        <v>129</v>
      </c>
      <c r="J4987" t="s">
        <v>130</v>
      </c>
      <c r="K4987" t="s">
        <v>131</v>
      </c>
      <c r="L4987" t="s">
        <v>14291</v>
      </c>
      <c r="M4987" t="s">
        <v>14292</v>
      </c>
      <c r="N4987">
        <v>1.1220000000000001</v>
      </c>
      <c r="O4987">
        <v>0</v>
      </c>
      <c r="P4987">
        <v>0</v>
      </c>
      <c r="Q4987">
        <v>0</v>
      </c>
      <c r="R4987">
        <v>55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61.69</v>
      </c>
      <c r="Y4987">
        <v>0</v>
      </c>
      <c r="Z4987">
        <v>0</v>
      </c>
    </row>
    <row r="4988" spans="1:26" x14ac:dyDescent="0.3">
      <c r="A4988">
        <v>3015384</v>
      </c>
      <c r="B4988">
        <v>1</v>
      </c>
      <c r="C4988" t="s">
        <v>75</v>
      </c>
      <c r="D4988" t="s">
        <v>93</v>
      </c>
      <c r="E4988" t="s">
        <v>153</v>
      </c>
      <c r="F4988" t="s">
        <v>4230</v>
      </c>
      <c r="G4988" t="s">
        <v>192</v>
      </c>
      <c r="H4988" t="s">
        <v>58</v>
      </c>
      <c r="I4988" t="s">
        <v>129</v>
      </c>
      <c r="J4988" t="s">
        <v>130</v>
      </c>
      <c r="K4988" t="s">
        <v>137</v>
      </c>
      <c r="L4988" t="s">
        <v>14293</v>
      </c>
      <c r="M4988" t="s">
        <v>14294</v>
      </c>
      <c r="N4988">
        <v>6.75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54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364.5</v>
      </c>
    </row>
    <row r="4989" spans="1:26" x14ac:dyDescent="0.3">
      <c r="A4989">
        <v>3015498</v>
      </c>
      <c r="B4989">
        <v>1</v>
      </c>
      <c r="C4989" t="s">
        <v>75</v>
      </c>
      <c r="D4989" t="s">
        <v>79</v>
      </c>
      <c r="E4989" t="s">
        <v>221</v>
      </c>
      <c r="F4989" t="s">
        <v>14295</v>
      </c>
      <c r="G4989" t="s">
        <v>192</v>
      </c>
      <c r="H4989" t="s">
        <v>58</v>
      </c>
      <c r="I4989" t="s">
        <v>129</v>
      </c>
      <c r="J4989" t="s">
        <v>130</v>
      </c>
      <c r="K4989" t="s">
        <v>137</v>
      </c>
      <c r="L4989" t="s">
        <v>14296</v>
      </c>
      <c r="M4989" t="s">
        <v>14297</v>
      </c>
      <c r="N4989">
        <v>7.0670000000000002</v>
      </c>
      <c r="O4989">
        <v>0</v>
      </c>
      <c r="P4989">
        <v>0</v>
      </c>
      <c r="Q4989">
        <v>5</v>
      </c>
      <c r="R4989">
        <v>177</v>
      </c>
      <c r="S4989">
        <v>59</v>
      </c>
      <c r="T4989">
        <v>107</v>
      </c>
      <c r="U4989">
        <v>0</v>
      </c>
      <c r="V4989">
        <v>0</v>
      </c>
      <c r="W4989">
        <v>35.340000000000003</v>
      </c>
      <c r="X4989">
        <v>1250.9000000000001</v>
      </c>
      <c r="Y4989">
        <v>416.97</v>
      </c>
      <c r="Z4989">
        <v>756.19</v>
      </c>
    </row>
    <row r="4990" spans="1:26" x14ac:dyDescent="0.3">
      <c r="A4990">
        <v>3019190</v>
      </c>
      <c r="B4990">
        <v>1</v>
      </c>
      <c r="C4990" t="s">
        <v>75</v>
      </c>
      <c r="D4990" t="s">
        <v>95</v>
      </c>
      <c r="E4990" t="s">
        <v>140</v>
      </c>
      <c r="F4990" t="s">
        <v>14298</v>
      </c>
      <c r="G4990" t="s">
        <v>166</v>
      </c>
      <c r="H4990" t="s">
        <v>61</v>
      </c>
      <c r="I4990" t="s">
        <v>129</v>
      </c>
      <c r="J4990" t="s">
        <v>130</v>
      </c>
      <c r="K4990" t="s">
        <v>131</v>
      </c>
      <c r="L4990" t="s">
        <v>14299</v>
      </c>
      <c r="M4990" t="s">
        <v>13309</v>
      </c>
      <c r="N4990">
        <v>1.121</v>
      </c>
      <c r="O4990">
        <v>0</v>
      </c>
      <c r="P4990">
        <v>90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100.93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3020015</v>
      </c>
      <c r="B4991">
        <v>2</v>
      </c>
      <c r="C4991" t="s">
        <v>106</v>
      </c>
      <c r="D4991" t="s">
        <v>111</v>
      </c>
      <c r="E4991" t="s">
        <v>169</v>
      </c>
      <c r="F4991" t="s">
        <v>14300</v>
      </c>
      <c r="G4991" t="s">
        <v>142</v>
      </c>
      <c r="H4991" t="s">
        <v>61</v>
      </c>
      <c r="I4991" t="s">
        <v>129</v>
      </c>
      <c r="J4991" t="s">
        <v>130</v>
      </c>
      <c r="K4991" t="s">
        <v>131</v>
      </c>
      <c r="L4991" t="s">
        <v>14135</v>
      </c>
      <c r="M4991" t="s">
        <v>14301</v>
      </c>
      <c r="N4991">
        <v>1.587</v>
      </c>
      <c r="O4991">
        <v>0</v>
      </c>
      <c r="P4991">
        <v>0</v>
      </c>
      <c r="Q4991">
        <v>0</v>
      </c>
      <c r="R4991">
        <v>138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218.95</v>
      </c>
      <c r="Y4991">
        <v>0</v>
      </c>
      <c r="Z4991">
        <v>0</v>
      </c>
    </row>
    <row r="4992" spans="1:26" x14ac:dyDescent="0.3">
      <c r="A4992">
        <v>3013833</v>
      </c>
      <c r="B4992">
        <v>1</v>
      </c>
      <c r="C4992" t="s">
        <v>75</v>
      </c>
      <c r="D4992" t="s">
        <v>104</v>
      </c>
      <c r="E4992" t="s">
        <v>140</v>
      </c>
      <c r="F4992" t="s">
        <v>14302</v>
      </c>
      <c r="G4992" t="s">
        <v>142</v>
      </c>
      <c r="H4992" t="s">
        <v>61</v>
      </c>
      <c r="I4992" t="s">
        <v>129</v>
      </c>
      <c r="J4992" t="s">
        <v>130</v>
      </c>
      <c r="K4992" t="s">
        <v>131</v>
      </c>
      <c r="L4992" t="s">
        <v>14303</v>
      </c>
      <c r="M4992" t="s">
        <v>14304</v>
      </c>
      <c r="N4992">
        <v>2.4249999999999998</v>
      </c>
      <c r="O4992">
        <v>0</v>
      </c>
      <c r="P4992">
        <v>4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9.6999999999999993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3015264</v>
      </c>
      <c r="B4993">
        <v>1</v>
      </c>
      <c r="C4993" t="s">
        <v>75</v>
      </c>
      <c r="D4993" t="s">
        <v>95</v>
      </c>
      <c r="E4993" t="s">
        <v>164</v>
      </c>
      <c r="F4993" t="s">
        <v>14305</v>
      </c>
      <c r="G4993" t="s">
        <v>185</v>
      </c>
      <c r="H4993" t="s">
        <v>61</v>
      </c>
      <c r="I4993" t="s">
        <v>129</v>
      </c>
      <c r="J4993" t="s">
        <v>130</v>
      </c>
      <c r="K4993" t="s">
        <v>131</v>
      </c>
      <c r="L4993" t="s">
        <v>14306</v>
      </c>
      <c r="M4993" t="s">
        <v>14307</v>
      </c>
      <c r="N4993">
        <v>2.1579999999999999</v>
      </c>
      <c r="O4993">
        <v>0</v>
      </c>
      <c r="P4993">
        <v>73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157.52000000000001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3013221</v>
      </c>
      <c r="B4994">
        <v>1</v>
      </c>
      <c r="C4994" t="s">
        <v>75</v>
      </c>
      <c r="D4994" t="s">
        <v>84</v>
      </c>
      <c r="E4994" t="s">
        <v>221</v>
      </c>
      <c r="F4994" t="s">
        <v>14308</v>
      </c>
      <c r="G4994" t="s">
        <v>136</v>
      </c>
      <c r="H4994" t="s">
        <v>58</v>
      </c>
      <c r="I4994" t="s">
        <v>129</v>
      </c>
      <c r="J4994" t="s">
        <v>130</v>
      </c>
      <c r="K4994" t="s">
        <v>137</v>
      </c>
      <c r="L4994" t="s">
        <v>14309</v>
      </c>
      <c r="M4994" t="s">
        <v>14310</v>
      </c>
      <c r="N4994">
        <v>6.3070000000000004</v>
      </c>
      <c r="O4994">
        <v>0</v>
      </c>
      <c r="P4994">
        <v>123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775.72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3015379</v>
      </c>
      <c r="B4995">
        <v>1</v>
      </c>
      <c r="C4995" t="s">
        <v>75</v>
      </c>
      <c r="D4995" t="s">
        <v>82</v>
      </c>
      <c r="E4995" t="s">
        <v>169</v>
      </c>
      <c r="F4995" t="s">
        <v>14311</v>
      </c>
      <c r="G4995" t="s">
        <v>171</v>
      </c>
      <c r="H4995" t="s">
        <v>61</v>
      </c>
      <c r="I4995" t="s">
        <v>129</v>
      </c>
      <c r="J4995" t="s">
        <v>130</v>
      </c>
      <c r="K4995" t="s">
        <v>131</v>
      </c>
      <c r="L4995" t="s">
        <v>14312</v>
      </c>
      <c r="M4995" t="s">
        <v>14313</v>
      </c>
      <c r="N4995">
        <v>1.8440000000000001</v>
      </c>
      <c r="O4995">
        <v>0</v>
      </c>
      <c r="P4995">
        <v>353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650.9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3013833</v>
      </c>
      <c r="B4996">
        <v>2</v>
      </c>
      <c r="C4996" t="s">
        <v>75</v>
      </c>
      <c r="D4996" t="s">
        <v>104</v>
      </c>
      <c r="E4996" t="s">
        <v>169</v>
      </c>
      <c r="F4996" t="s">
        <v>14314</v>
      </c>
      <c r="G4996" t="s">
        <v>142</v>
      </c>
      <c r="H4996" t="s">
        <v>61</v>
      </c>
      <c r="I4996" t="s">
        <v>129</v>
      </c>
      <c r="J4996" t="s">
        <v>130</v>
      </c>
      <c r="K4996" t="s">
        <v>131</v>
      </c>
      <c r="L4996" t="s">
        <v>14304</v>
      </c>
      <c r="M4996" t="s">
        <v>14315</v>
      </c>
      <c r="N4996">
        <v>8.5000000000000006E-2</v>
      </c>
      <c r="O4996">
        <v>0</v>
      </c>
      <c r="P4996">
        <v>85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7.2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3015093</v>
      </c>
      <c r="B4997">
        <v>2</v>
      </c>
      <c r="C4997" t="s">
        <v>75</v>
      </c>
      <c r="D4997" t="s">
        <v>86</v>
      </c>
      <c r="E4997" t="s">
        <v>140</v>
      </c>
      <c r="F4997" t="s">
        <v>11989</v>
      </c>
      <c r="G4997" t="s">
        <v>206</v>
      </c>
      <c r="H4997" t="s">
        <v>61</v>
      </c>
      <c r="I4997" t="s">
        <v>129</v>
      </c>
      <c r="J4997" t="s">
        <v>130</v>
      </c>
      <c r="K4997" t="s">
        <v>131</v>
      </c>
      <c r="L4997" t="s">
        <v>13488</v>
      </c>
      <c r="M4997" t="s">
        <v>14316</v>
      </c>
      <c r="N4997">
        <v>1.2210000000000001</v>
      </c>
      <c r="O4997">
        <v>0</v>
      </c>
      <c r="P4997">
        <v>137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167.31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3018774</v>
      </c>
      <c r="B4998">
        <v>1</v>
      </c>
      <c r="C4998" t="s">
        <v>75</v>
      </c>
      <c r="D4998" t="s">
        <v>100</v>
      </c>
      <c r="E4998" t="s">
        <v>221</v>
      </c>
      <c r="F4998" t="s">
        <v>14317</v>
      </c>
      <c r="G4998" t="s">
        <v>128</v>
      </c>
      <c r="H4998" t="s">
        <v>58</v>
      </c>
      <c r="I4998" t="s">
        <v>129</v>
      </c>
      <c r="J4998" t="s">
        <v>130</v>
      </c>
      <c r="K4998" t="s">
        <v>131</v>
      </c>
      <c r="L4998" t="s">
        <v>14318</v>
      </c>
      <c r="M4998" t="s">
        <v>14319</v>
      </c>
      <c r="N4998">
        <v>0.78500000000000003</v>
      </c>
      <c r="O4998">
        <v>1</v>
      </c>
      <c r="P4998">
        <v>548</v>
      </c>
      <c r="Q4998">
        <v>0</v>
      </c>
      <c r="R4998">
        <v>0</v>
      </c>
      <c r="S4998">
        <v>0</v>
      </c>
      <c r="T4998">
        <v>0</v>
      </c>
      <c r="U4998">
        <v>0.79</v>
      </c>
      <c r="V4998">
        <v>430.22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3019272</v>
      </c>
      <c r="B4999">
        <v>1</v>
      </c>
      <c r="C4999" t="s">
        <v>106</v>
      </c>
      <c r="D4999" t="s">
        <v>115</v>
      </c>
      <c r="E4999" t="s">
        <v>153</v>
      </c>
      <c r="F4999" t="s">
        <v>14320</v>
      </c>
      <c r="G4999" t="s">
        <v>196</v>
      </c>
      <c r="H4999" t="s">
        <v>58</v>
      </c>
      <c r="I4999" t="s">
        <v>129</v>
      </c>
      <c r="J4999" t="s">
        <v>130</v>
      </c>
      <c r="K4999" t="s">
        <v>131</v>
      </c>
      <c r="L4999" t="s">
        <v>14321</v>
      </c>
      <c r="M4999" t="s">
        <v>14322</v>
      </c>
      <c r="N4999">
        <v>4.9859999999999998</v>
      </c>
      <c r="O4999">
        <v>3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14.96</v>
      </c>
      <c r="V4999">
        <v>0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3016687</v>
      </c>
      <c r="B5000">
        <v>1</v>
      </c>
      <c r="C5000" t="s">
        <v>75</v>
      </c>
      <c r="D5000" t="s">
        <v>82</v>
      </c>
      <c r="E5000" t="s">
        <v>153</v>
      </c>
      <c r="F5000" t="s">
        <v>14323</v>
      </c>
      <c r="G5000" t="s">
        <v>192</v>
      </c>
      <c r="H5000" t="s">
        <v>58</v>
      </c>
      <c r="I5000" t="s">
        <v>129</v>
      </c>
      <c r="J5000" t="s">
        <v>130</v>
      </c>
      <c r="K5000" t="s">
        <v>137</v>
      </c>
      <c r="L5000" t="s">
        <v>14324</v>
      </c>
      <c r="M5000" t="s">
        <v>14325</v>
      </c>
      <c r="N5000">
        <v>9.5310000000000006</v>
      </c>
      <c r="O5000">
        <v>0</v>
      </c>
      <c r="P5000">
        <v>888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8463.3799999999992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3020324</v>
      </c>
      <c r="B5001">
        <v>1</v>
      </c>
      <c r="C5001" t="s">
        <v>75</v>
      </c>
      <c r="D5001" t="s">
        <v>84</v>
      </c>
      <c r="E5001" t="s">
        <v>145</v>
      </c>
      <c r="F5001" t="s">
        <v>11960</v>
      </c>
      <c r="G5001" t="s">
        <v>256</v>
      </c>
      <c r="H5001" t="s">
        <v>61</v>
      </c>
      <c r="I5001" t="s">
        <v>129</v>
      </c>
      <c r="J5001" t="s">
        <v>130</v>
      </c>
      <c r="K5001" t="s">
        <v>131</v>
      </c>
      <c r="L5001" t="s">
        <v>14326</v>
      </c>
      <c r="M5001" t="s">
        <v>14327</v>
      </c>
      <c r="N5001">
        <v>5.6639999999999997</v>
      </c>
      <c r="O5001">
        <v>0</v>
      </c>
      <c r="P5001">
        <v>7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39.65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3018279</v>
      </c>
      <c r="B5002">
        <v>1</v>
      </c>
      <c r="C5002" t="s">
        <v>75</v>
      </c>
      <c r="D5002" t="s">
        <v>95</v>
      </c>
      <c r="E5002" t="s">
        <v>164</v>
      </c>
      <c r="F5002" t="s">
        <v>14328</v>
      </c>
      <c r="G5002" t="s">
        <v>161</v>
      </c>
      <c r="H5002" t="s">
        <v>61</v>
      </c>
      <c r="I5002" t="s">
        <v>129</v>
      </c>
      <c r="J5002" t="s">
        <v>130</v>
      </c>
      <c r="K5002" t="s">
        <v>131</v>
      </c>
      <c r="L5002" t="s">
        <v>14329</v>
      </c>
      <c r="M5002" t="s">
        <v>14330</v>
      </c>
      <c r="N5002">
        <v>3.9870000000000001</v>
      </c>
      <c r="O5002">
        <v>0</v>
      </c>
      <c r="P5002">
        <v>184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733.69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3020281</v>
      </c>
      <c r="B5003">
        <v>1</v>
      </c>
      <c r="C5003" t="s">
        <v>75</v>
      </c>
      <c r="D5003" t="s">
        <v>103</v>
      </c>
      <c r="E5003" t="s">
        <v>145</v>
      </c>
      <c r="F5003" t="s">
        <v>14331</v>
      </c>
      <c r="G5003" t="s">
        <v>206</v>
      </c>
      <c r="H5003" t="s">
        <v>61</v>
      </c>
      <c r="I5003" t="s">
        <v>129</v>
      </c>
      <c r="J5003" t="s">
        <v>130</v>
      </c>
      <c r="K5003" t="s">
        <v>131</v>
      </c>
      <c r="L5003" t="s">
        <v>14332</v>
      </c>
      <c r="M5003" t="s">
        <v>14333</v>
      </c>
      <c r="N5003">
        <v>1.3109999999999999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1.31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3019727</v>
      </c>
      <c r="B5004">
        <v>1</v>
      </c>
      <c r="C5004" t="s">
        <v>75</v>
      </c>
      <c r="D5004" t="s">
        <v>104</v>
      </c>
      <c r="E5004" t="s">
        <v>221</v>
      </c>
      <c r="F5004" t="s">
        <v>14334</v>
      </c>
      <c r="G5004" t="s">
        <v>128</v>
      </c>
      <c r="H5004" t="s">
        <v>58</v>
      </c>
      <c r="I5004" t="s">
        <v>129</v>
      </c>
      <c r="J5004" t="s">
        <v>130</v>
      </c>
      <c r="K5004" t="s">
        <v>131</v>
      </c>
      <c r="L5004" t="s">
        <v>13954</v>
      </c>
      <c r="M5004" t="s">
        <v>14335</v>
      </c>
      <c r="N5004">
        <v>0.59899999999999998</v>
      </c>
      <c r="O5004">
        <v>56</v>
      </c>
      <c r="P5004">
        <v>16672</v>
      </c>
      <c r="Q5004">
        <v>0</v>
      </c>
      <c r="R5004">
        <v>0</v>
      </c>
      <c r="S5004">
        <v>0</v>
      </c>
      <c r="T5004">
        <v>0</v>
      </c>
      <c r="U5004">
        <v>33.54</v>
      </c>
      <c r="V5004">
        <v>9984.68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3018184</v>
      </c>
      <c r="B5005">
        <v>1</v>
      </c>
      <c r="C5005" t="s">
        <v>75</v>
      </c>
      <c r="D5005" t="s">
        <v>83</v>
      </c>
      <c r="E5005" t="s">
        <v>140</v>
      </c>
      <c r="F5005" t="s">
        <v>14336</v>
      </c>
      <c r="G5005" t="s">
        <v>2201</v>
      </c>
      <c r="H5005" t="s">
        <v>61</v>
      </c>
      <c r="I5005" t="s">
        <v>129</v>
      </c>
      <c r="J5005" t="s">
        <v>130</v>
      </c>
      <c r="K5005" t="s">
        <v>131</v>
      </c>
      <c r="L5005" t="s">
        <v>14337</v>
      </c>
      <c r="M5005" t="s">
        <v>14338</v>
      </c>
      <c r="N5005">
        <v>3.3780000000000001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35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118.22</v>
      </c>
    </row>
    <row r="5006" spans="1:26" x14ac:dyDescent="0.3">
      <c r="A5006">
        <v>3018440</v>
      </c>
      <c r="B5006">
        <v>1</v>
      </c>
      <c r="C5006" t="s">
        <v>75</v>
      </c>
      <c r="D5006" t="s">
        <v>99</v>
      </c>
      <c r="E5006" t="s">
        <v>169</v>
      </c>
      <c r="F5006" t="s">
        <v>14339</v>
      </c>
      <c r="G5006" t="s">
        <v>161</v>
      </c>
      <c r="H5006" t="s">
        <v>61</v>
      </c>
      <c r="I5006" t="s">
        <v>129</v>
      </c>
      <c r="J5006" t="s">
        <v>130</v>
      </c>
      <c r="K5006" t="s">
        <v>131</v>
      </c>
      <c r="L5006" t="s">
        <v>14340</v>
      </c>
      <c r="M5006" t="s">
        <v>14341</v>
      </c>
      <c r="N5006">
        <v>0.59899999999999998</v>
      </c>
      <c r="O5006">
        <v>0</v>
      </c>
      <c r="P5006">
        <v>0</v>
      </c>
      <c r="Q5006">
        <v>0</v>
      </c>
      <c r="R5006">
        <v>174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104.26</v>
      </c>
      <c r="Y5006">
        <v>0</v>
      </c>
      <c r="Z5006">
        <v>0</v>
      </c>
    </row>
    <row r="5007" spans="1:26" x14ac:dyDescent="0.3">
      <c r="A5007">
        <v>3017057</v>
      </c>
      <c r="B5007">
        <v>1</v>
      </c>
      <c r="C5007" t="s">
        <v>75</v>
      </c>
      <c r="D5007" t="s">
        <v>92</v>
      </c>
      <c r="E5007" t="s">
        <v>221</v>
      </c>
      <c r="F5007" t="s">
        <v>13843</v>
      </c>
      <c r="G5007" t="s">
        <v>128</v>
      </c>
      <c r="H5007" t="s">
        <v>58</v>
      </c>
      <c r="I5007" t="s">
        <v>129</v>
      </c>
      <c r="J5007" t="s">
        <v>130</v>
      </c>
      <c r="K5007" t="s">
        <v>131</v>
      </c>
      <c r="L5007" t="s">
        <v>14342</v>
      </c>
      <c r="M5007" t="s">
        <v>14343</v>
      </c>
      <c r="N5007">
        <v>0.67800000000000005</v>
      </c>
      <c r="O5007">
        <v>28</v>
      </c>
      <c r="P5007">
        <v>161</v>
      </c>
      <c r="Q5007">
        <v>0</v>
      </c>
      <c r="R5007">
        <v>0</v>
      </c>
      <c r="S5007">
        <v>0</v>
      </c>
      <c r="T5007">
        <v>0</v>
      </c>
      <c r="U5007">
        <v>18.97</v>
      </c>
      <c r="V5007">
        <v>109.1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3020026</v>
      </c>
      <c r="B5008">
        <v>2</v>
      </c>
      <c r="C5008" t="s">
        <v>75</v>
      </c>
      <c r="D5008" t="s">
        <v>81</v>
      </c>
      <c r="E5008" t="s">
        <v>169</v>
      </c>
      <c r="F5008" t="s">
        <v>2668</v>
      </c>
      <c r="G5008" t="s">
        <v>142</v>
      </c>
      <c r="H5008" t="s">
        <v>61</v>
      </c>
      <c r="I5008" t="s">
        <v>129</v>
      </c>
      <c r="J5008" t="s">
        <v>130</v>
      </c>
      <c r="K5008" t="s">
        <v>131</v>
      </c>
      <c r="L5008" t="s">
        <v>14229</v>
      </c>
      <c r="M5008" t="s">
        <v>14046</v>
      </c>
      <c r="N5008">
        <v>0.80600000000000005</v>
      </c>
      <c r="O5008">
        <v>0</v>
      </c>
      <c r="P5008">
        <v>1021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822.64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3016857</v>
      </c>
      <c r="B5009">
        <v>1</v>
      </c>
      <c r="C5009" t="s">
        <v>106</v>
      </c>
      <c r="D5009" t="s">
        <v>108</v>
      </c>
      <c r="E5009" t="s">
        <v>134</v>
      </c>
      <c r="F5009" t="s">
        <v>14344</v>
      </c>
      <c r="G5009" t="s">
        <v>136</v>
      </c>
      <c r="H5009" t="s">
        <v>58</v>
      </c>
      <c r="I5009" t="s">
        <v>129</v>
      </c>
      <c r="J5009" t="s">
        <v>130</v>
      </c>
      <c r="K5009" t="s">
        <v>137</v>
      </c>
      <c r="L5009" t="s">
        <v>14345</v>
      </c>
      <c r="M5009" t="s">
        <v>14346</v>
      </c>
      <c r="N5009">
        <v>3.6360000000000001</v>
      </c>
      <c r="O5009">
        <v>0</v>
      </c>
      <c r="P5009">
        <v>0</v>
      </c>
      <c r="Q5009">
        <v>214</v>
      </c>
      <c r="R5009">
        <v>8347</v>
      </c>
      <c r="S5009">
        <v>239</v>
      </c>
      <c r="T5009">
        <v>4834</v>
      </c>
      <c r="U5009">
        <v>0</v>
      </c>
      <c r="V5009">
        <v>0</v>
      </c>
      <c r="W5009">
        <v>778.07</v>
      </c>
      <c r="X5009">
        <v>30348.3</v>
      </c>
      <c r="Y5009">
        <v>868.96</v>
      </c>
      <c r="Z5009">
        <v>17575.62</v>
      </c>
    </row>
    <row r="5010" spans="1:26" x14ac:dyDescent="0.3">
      <c r="A5010">
        <v>3015332</v>
      </c>
      <c r="B5010">
        <v>1</v>
      </c>
      <c r="C5010" t="s">
        <v>75</v>
      </c>
      <c r="D5010" t="s">
        <v>97</v>
      </c>
      <c r="E5010" t="s">
        <v>164</v>
      </c>
      <c r="F5010" t="s">
        <v>14347</v>
      </c>
      <c r="G5010" t="s">
        <v>142</v>
      </c>
      <c r="H5010" t="s">
        <v>61</v>
      </c>
      <c r="I5010" t="s">
        <v>129</v>
      </c>
      <c r="J5010" t="s">
        <v>130</v>
      </c>
      <c r="K5010" t="s">
        <v>131</v>
      </c>
      <c r="L5010" t="s">
        <v>14348</v>
      </c>
      <c r="M5010" t="s">
        <v>14349</v>
      </c>
      <c r="N5010">
        <v>5.9119999999999999</v>
      </c>
      <c r="O5010">
        <v>0</v>
      </c>
      <c r="P5010">
        <v>17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100.5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3012003</v>
      </c>
      <c r="B5011">
        <v>2</v>
      </c>
      <c r="C5011" t="s">
        <v>75</v>
      </c>
      <c r="D5011" t="s">
        <v>89</v>
      </c>
      <c r="E5011" t="s">
        <v>169</v>
      </c>
      <c r="F5011" t="s">
        <v>14350</v>
      </c>
      <c r="G5011" t="s">
        <v>2284</v>
      </c>
      <c r="H5011" t="s">
        <v>61</v>
      </c>
      <c r="I5011" t="s">
        <v>129</v>
      </c>
      <c r="J5011" t="s">
        <v>130</v>
      </c>
      <c r="K5011" t="s">
        <v>131</v>
      </c>
      <c r="L5011" t="s">
        <v>14351</v>
      </c>
      <c r="M5011" t="s">
        <v>14352</v>
      </c>
      <c r="N5011">
        <v>1.119</v>
      </c>
      <c r="O5011">
        <v>0</v>
      </c>
      <c r="P5011">
        <v>600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671.67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3015325</v>
      </c>
      <c r="B5012">
        <v>1</v>
      </c>
      <c r="C5012" t="s">
        <v>75</v>
      </c>
      <c r="D5012" t="s">
        <v>85</v>
      </c>
      <c r="E5012" t="s">
        <v>126</v>
      </c>
      <c r="F5012" t="s">
        <v>14353</v>
      </c>
      <c r="G5012" t="s">
        <v>128</v>
      </c>
      <c r="H5012" t="s">
        <v>58</v>
      </c>
      <c r="I5012" t="s">
        <v>129</v>
      </c>
      <c r="J5012" t="s">
        <v>130</v>
      </c>
      <c r="K5012" t="s">
        <v>131</v>
      </c>
      <c r="L5012" t="s">
        <v>14354</v>
      </c>
      <c r="M5012" t="s">
        <v>14355</v>
      </c>
      <c r="N5012">
        <v>1.784</v>
      </c>
      <c r="O5012">
        <v>0</v>
      </c>
      <c r="P5012">
        <v>0</v>
      </c>
      <c r="Q5012">
        <v>9</v>
      </c>
      <c r="R5012">
        <v>150</v>
      </c>
      <c r="S5012">
        <v>0</v>
      </c>
      <c r="T5012">
        <v>0</v>
      </c>
      <c r="U5012">
        <v>0</v>
      </c>
      <c r="V5012">
        <v>0</v>
      </c>
      <c r="W5012">
        <v>16.05</v>
      </c>
      <c r="X5012">
        <v>267.57</v>
      </c>
      <c r="Y5012">
        <v>0</v>
      </c>
      <c r="Z5012">
        <v>0</v>
      </c>
    </row>
    <row r="5013" spans="1:26" x14ac:dyDescent="0.3">
      <c r="A5013">
        <v>3019803</v>
      </c>
      <c r="B5013">
        <v>1</v>
      </c>
      <c r="C5013" t="s">
        <v>75</v>
      </c>
      <c r="D5013" t="s">
        <v>104</v>
      </c>
      <c r="E5013" t="s">
        <v>126</v>
      </c>
      <c r="F5013" t="s">
        <v>14356</v>
      </c>
      <c r="G5013" t="s">
        <v>128</v>
      </c>
      <c r="H5013" t="s">
        <v>58</v>
      </c>
      <c r="I5013" t="s">
        <v>129</v>
      </c>
      <c r="J5013" t="s">
        <v>130</v>
      </c>
      <c r="K5013" t="s">
        <v>131</v>
      </c>
      <c r="L5013" t="s">
        <v>14357</v>
      </c>
      <c r="M5013" t="s">
        <v>14358</v>
      </c>
      <c r="N5013">
        <v>2.294</v>
      </c>
      <c r="O5013">
        <v>3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6.88</v>
      </c>
      <c r="V5013">
        <v>0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3012042</v>
      </c>
      <c r="B5014">
        <v>1</v>
      </c>
      <c r="C5014" t="s">
        <v>75</v>
      </c>
      <c r="D5014" t="s">
        <v>91</v>
      </c>
      <c r="E5014" t="s">
        <v>140</v>
      </c>
      <c r="F5014" t="s">
        <v>14359</v>
      </c>
      <c r="G5014" t="s">
        <v>181</v>
      </c>
      <c r="H5014" t="s">
        <v>61</v>
      </c>
      <c r="I5014" t="s">
        <v>129</v>
      </c>
      <c r="J5014" t="s">
        <v>130</v>
      </c>
      <c r="K5014" t="s">
        <v>137</v>
      </c>
      <c r="L5014" t="s">
        <v>14360</v>
      </c>
      <c r="M5014" t="s">
        <v>14361</v>
      </c>
      <c r="N5014">
        <v>1.8919999999999999</v>
      </c>
      <c r="O5014">
        <v>0</v>
      </c>
      <c r="P5014">
        <v>7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13.25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3017151</v>
      </c>
      <c r="B5015">
        <v>1</v>
      </c>
      <c r="C5015" t="s">
        <v>75</v>
      </c>
      <c r="D5015" t="s">
        <v>81</v>
      </c>
      <c r="E5015" t="s">
        <v>140</v>
      </c>
      <c r="F5015" t="s">
        <v>12811</v>
      </c>
      <c r="G5015" t="s">
        <v>452</v>
      </c>
      <c r="H5015" t="s">
        <v>61</v>
      </c>
      <c r="I5015" t="s">
        <v>129</v>
      </c>
      <c r="J5015" t="s">
        <v>130</v>
      </c>
      <c r="K5015" t="s">
        <v>131</v>
      </c>
      <c r="L5015" t="s">
        <v>14362</v>
      </c>
      <c r="M5015" t="s">
        <v>14363</v>
      </c>
      <c r="N5015">
        <v>7.758</v>
      </c>
      <c r="O5015">
        <v>0</v>
      </c>
      <c r="P5015">
        <v>14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108.61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3019945</v>
      </c>
      <c r="B5016">
        <v>1</v>
      </c>
      <c r="C5016" t="s">
        <v>106</v>
      </c>
      <c r="D5016" t="s">
        <v>120</v>
      </c>
      <c r="E5016" t="s">
        <v>221</v>
      </c>
      <c r="F5016" t="s">
        <v>14364</v>
      </c>
      <c r="G5016" t="s">
        <v>128</v>
      </c>
      <c r="H5016" t="s">
        <v>58</v>
      </c>
      <c r="I5016" t="s">
        <v>129</v>
      </c>
      <c r="J5016" t="s">
        <v>130</v>
      </c>
      <c r="K5016" t="s">
        <v>131</v>
      </c>
      <c r="L5016" t="s">
        <v>14365</v>
      </c>
      <c r="M5016" t="s">
        <v>14366</v>
      </c>
      <c r="N5016">
        <v>2.5569999999999999</v>
      </c>
      <c r="O5016">
        <v>5</v>
      </c>
      <c r="P5016">
        <v>333</v>
      </c>
      <c r="Q5016">
        <v>0</v>
      </c>
      <c r="R5016">
        <v>0</v>
      </c>
      <c r="S5016">
        <v>0</v>
      </c>
      <c r="T5016">
        <v>0</v>
      </c>
      <c r="U5016">
        <v>12.79</v>
      </c>
      <c r="V5016">
        <v>851.56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3019184</v>
      </c>
      <c r="B5017">
        <v>1</v>
      </c>
      <c r="C5017" t="s">
        <v>75</v>
      </c>
      <c r="D5017" t="s">
        <v>79</v>
      </c>
      <c r="E5017" t="s">
        <v>221</v>
      </c>
      <c r="F5017" t="s">
        <v>14367</v>
      </c>
      <c r="G5017" t="s">
        <v>161</v>
      </c>
      <c r="H5017" t="s">
        <v>58</v>
      </c>
      <c r="I5017" t="s">
        <v>129</v>
      </c>
      <c r="J5017" t="s">
        <v>130</v>
      </c>
      <c r="K5017" t="s">
        <v>131</v>
      </c>
      <c r="L5017" t="s">
        <v>14368</v>
      </c>
      <c r="M5017" t="s">
        <v>14369</v>
      </c>
      <c r="N5017">
        <v>1.103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131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144.47999999999999</v>
      </c>
    </row>
    <row r="5018" spans="1:26" x14ac:dyDescent="0.3">
      <c r="A5018">
        <v>3017104</v>
      </c>
      <c r="B5018">
        <v>1</v>
      </c>
      <c r="C5018" t="s">
        <v>75</v>
      </c>
      <c r="D5018" t="s">
        <v>84</v>
      </c>
      <c r="E5018" t="s">
        <v>145</v>
      </c>
      <c r="F5018" t="s">
        <v>1733</v>
      </c>
      <c r="G5018" t="s">
        <v>206</v>
      </c>
      <c r="H5018" t="s">
        <v>61</v>
      </c>
      <c r="I5018" t="s">
        <v>129</v>
      </c>
      <c r="J5018" t="s">
        <v>130</v>
      </c>
      <c r="K5018" t="s">
        <v>131</v>
      </c>
      <c r="L5018" t="s">
        <v>14370</v>
      </c>
      <c r="M5018" t="s">
        <v>14371</v>
      </c>
      <c r="N5018">
        <v>1.915</v>
      </c>
      <c r="O5018">
        <v>0</v>
      </c>
      <c r="P5018">
        <v>6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11.49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3017717</v>
      </c>
      <c r="B5019">
        <v>1</v>
      </c>
      <c r="C5019" t="s">
        <v>106</v>
      </c>
      <c r="D5019" t="s">
        <v>122</v>
      </c>
      <c r="E5019" t="s">
        <v>145</v>
      </c>
      <c r="F5019" t="s">
        <v>14372</v>
      </c>
      <c r="G5019" t="s">
        <v>256</v>
      </c>
      <c r="H5019" t="s">
        <v>61</v>
      </c>
      <c r="I5019" t="s">
        <v>129</v>
      </c>
      <c r="J5019" t="s">
        <v>130</v>
      </c>
      <c r="K5019" t="s">
        <v>131</v>
      </c>
      <c r="L5019" t="s">
        <v>14373</v>
      </c>
      <c r="M5019" t="s">
        <v>14374</v>
      </c>
      <c r="N5019">
        <v>1.5489999999999999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1.55</v>
      </c>
      <c r="W5019">
        <v>0</v>
      </c>
      <c r="X5019">
        <v>0</v>
      </c>
      <c r="Y5019">
        <v>0</v>
      </c>
      <c r="Z5019">
        <v>0</v>
      </c>
    </row>
    <row r="5020" spans="1:26" x14ac:dyDescent="0.3">
      <c r="A5020">
        <v>3000113</v>
      </c>
      <c r="B5020">
        <v>1</v>
      </c>
      <c r="C5020" t="s">
        <v>106</v>
      </c>
      <c r="D5020" t="s">
        <v>120</v>
      </c>
      <c r="E5020" t="s">
        <v>126</v>
      </c>
      <c r="F5020" t="s">
        <v>3388</v>
      </c>
      <c r="G5020" t="s">
        <v>192</v>
      </c>
      <c r="H5020" t="s">
        <v>58</v>
      </c>
      <c r="I5020" t="s">
        <v>129</v>
      </c>
      <c r="J5020" t="s">
        <v>130</v>
      </c>
      <c r="K5020" t="s">
        <v>137</v>
      </c>
      <c r="L5020" t="s">
        <v>14375</v>
      </c>
      <c r="M5020" t="s">
        <v>14376</v>
      </c>
      <c r="N5020">
        <v>9.1470000000000002</v>
      </c>
      <c r="O5020">
        <v>204</v>
      </c>
      <c r="P5020">
        <v>138</v>
      </c>
      <c r="Q5020">
        <v>0</v>
      </c>
      <c r="R5020">
        <v>0</v>
      </c>
      <c r="S5020">
        <v>0</v>
      </c>
      <c r="T5020">
        <v>0</v>
      </c>
      <c r="U5020">
        <v>1866.03</v>
      </c>
      <c r="V5020">
        <v>1262.32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3018595</v>
      </c>
      <c r="B5021">
        <v>1</v>
      </c>
      <c r="C5021" t="s">
        <v>75</v>
      </c>
      <c r="D5021" t="s">
        <v>79</v>
      </c>
      <c r="E5021" t="s">
        <v>153</v>
      </c>
      <c r="F5021" t="s">
        <v>14377</v>
      </c>
      <c r="G5021" t="s">
        <v>192</v>
      </c>
      <c r="H5021" t="s">
        <v>58</v>
      </c>
      <c r="I5021" t="s">
        <v>129</v>
      </c>
      <c r="J5021" t="s">
        <v>130</v>
      </c>
      <c r="K5021" t="s">
        <v>137</v>
      </c>
      <c r="L5021" t="s">
        <v>14378</v>
      </c>
      <c r="M5021" t="s">
        <v>14379</v>
      </c>
      <c r="N5021">
        <v>6.3230000000000004</v>
      </c>
      <c r="O5021">
        <v>0</v>
      </c>
      <c r="P5021">
        <v>347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2194.1999999999998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3015256</v>
      </c>
      <c r="B5022">
        <v>1</v>
      </c>
      <c r="C5022" t="s">
        <v>75</v>
      </c>
      <c r="D5022" t="s">
        <v>85</v>
      </c>
      <c r="E5022" t="s">
        <v>126</v>
      </c>
      <c r="F5022" t="s">
        <v>14380</v>
      </c>
      <c r="G5022" t="s">
        <v>161</v>
      </c>
      <c r="H5022" t="s">
        <v>58</v>
      </c>
      <c r="I5022" t="s">
        <v>129</v>
      </c>
      <c r="J5022" t="s">
        <v>130</v>
      </c>
      <c r="K5022" t="s">
        <v>131</v>
      </c>
      <c r="L5022" t="s">
        <v>14381</v>
      </c>
      <c r="M5022" t="s">
        <v>14382</v>
      </c>
      <c r="N5022">
        <v>0.57999999999999996</v>
      </c>
      <c r="O5022">
        <v>0</v>
      </c>
      <c r="P5022">
        <v>0</v>
      </c>
      <c r="Q5022">
        <v>3</v>
      </c>
      <c r="R5022">
        <v>4047</v>
      </c>
      <c r="S5022">
        <v>0</v>
      </c>
      <c r="T5022">
        <v>0</v>
      </c>
      <c r="U5022">
        <v>0</v>
      </c>
      <c r="V5022">
        <v>0</v>
      </c>
      <c r="W5022">
        <v>1.74</v>
      </c>
      <c r="X5022">
        <v>2346.14</v>
      </c>
      <c r="Y5022">
        <v>0</v>
      </c>
      <c r="Z5022">
        <v>0</v>
      </c>
    </row>
    <row r="5023" spans="1:26" x14ac:dyDescent="0.3">
      <c r="A5023">
        <v>3009389</v>
      </c>
      <c r="B5023">
        <v>1</v>
      </c>
      <c r="C5023" t="s">
        <v>75</v>
      </c>
      <c r="D5023" t="s">
        <v>97</v>
      </c>
      <c r="E5023" t="s">
        <v>134</v>
      </c>
      <c r="F5023" t="s">
        <v>14383</v>
      </c>
      <c r="G5023" t="s">
        <v>166</v>
      </c>
      <c r="H5023" t="s">
        <v>58</v>
      </c>
      <c r="I5023" t="s">
        <v>129</v>
      </c>
      <c r="J5023" t="s">
        <v>130</v>
      </c>
      <c r="K5023" t="s">
        <v>131</v>
      </c>
      <c r="L5023" t="s">
        <v>14384</v>
      </c>
      <c r="M5023" t="s">
        <v>14385</v>
      </c>
      <c r="N5023">
        <v>4.82</v>
      </c>
      <c r="O5023">
        <v>30</v>
      </c>
      <c r="P5023">
        <v>29</v>
      </c>
      <c r="Q5023">
        <v>0</v>
      </c>
      <c r="R5023">
        <v>0</v>
      </c>
      <c r="S5023">
        <v>0</v>
      </c>
      <c r="T5023">
        <v>0</v>
      </c>
      <c r="U5023">
        <v>144.59</v>
      </c>
      <c r="V5023">
        <v>139.77000000000001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3007902</v>
      </c>
      <c r="B5024">
        <v>1</v>
      </c>
      <c r="C5024" t="s">
        <v>75</v>
      </c>
      <c r="D5024" t="s">
        <v>93</v>
      </c>
      <c r="E5024" t="s">
        <v>134</v>
      </c>
      <c r="F5024" t="s">
        <v>14386</v>
      </c>
      <c r="G5024" t="s">
        <v>128</v>
      </c>
      <c r="H5024" t="s">
        <v>58</v>
      </c>
      <c r="I5024" t="s">
        <v>129</v>
      </c>
      <c r="J5024" t="s">
        <v>130</v>
      </c>
      <c r="K5024" t="s">
        <v>131</v>
      </c>
      <c r="L5024" t="s">
        <v>14387</v>
      </c>
      <c r="M5024" t="s">
        <v>14388</v>
      </c>
      <c r="N5024">
        <v>0.13100000000000001</v>
      </c>
      <c r="O5024">
        <v>0</v>
      </c>
      <c r="P5024">
        <v>37</v>
      </c>
      <c r="Q5024">
        <v>99</v>
      </c>
      <c r="R5024">
        <v>10531</v>
      </c>
      <c r="S5024">
        <v>58</v>
      </c>
      <c r="T5024">
        <v>2373</v>
      </c>
      <c r="U5024">
        <v>0</v>
      </c>
      <c r="V5024">
        <v>4.84</v>
      </c>
      <c r="W5024">
        <v>12.95</v>
      </c>
      <c r="X5024">
        <v>1377.81</v>
      </c>
      <c r="Y5024">
        <v>7.59</v>
      </c>
      <c r="Z5024">
        <v>310.47000000000003</v>
      </c>
    </row>
    <row r="5025" spans="1:26" x14ac:dyDescent="0.3">
      <c r="A5025">
        <v>3007438</v>
      </c>
      <c r="B5025">
        <v>1</v>
      </c>
      <c r="C5025" t="s">
        <v>75</v>
      </c>
      <c r="D5025" t="s">
        <v>97</v>
      </c>
      <c r="E5025" t="s">
        <v>145</v>
      </c>
      <c r="F5025" t="s">
        <v>2482</v>
      </c>
      <c r="G5025" t="s">
        <v>206</v>
      </c>
      <c r="H5025" t="s">
        <v>61</v>
      </c>
      <c r="I5025" t="s">
        <v>129</v>
      </c>
      <c r="J5025" t="s">
        <v>130</v>
      </c>
      <c r="K5025" t="s">
        <v>131</v>
      </c>
      <c r="L5025" t="s">
        <v>14389</v>
      </c>
      <c r="M5025" t="s">
        <v>14390</v>
      </c>
      <c r="N5025">
        <v>8.4030000000000005</v>
      </c>
      <c r="O5025">
        <v>0</v>
      </c>
      <c r="P5025">
        <v>31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260.48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3019562</v>
      </c>
      <c r="B5026">
        <v>1</v>
      </c>
      <c r="C5026" t="s">
        <v>75</v>
      </c>
      <c r="D5026" t="s">
        <v>81</v>
      </c>
      <c r="E5026" t="s">
        <v>153</v>
      </c>
      <c r="F5026" t="s">
        <v>14391</v>
      </c>
      <c r="G5026" t="s">
        <v>128</v>
      </c>
      <c r="H5026" t="s">
        <v>58</v>
      </c>
      <c r="I5026" t="s">
        <v>129</v>
      </c>
      <c r="J5026" t="s">
        <v>130</v>
      </c>
      <c r="K5026" t="s">
        <v>131</v>
      </c>
      <c r="L5026" t="s">
        <v>14392</v>
      </c>
      <c r="M5026" t="s">
        <v>14393</v>
      </c>
      <c r="N5026">
        <v>4.532</v>
      </c>
      <c r="O5026">
        <v>0</v>
      </c>
      <c r="P5026">
        <v>15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67.98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3020284</v>
      </c>
      <c r="B5027">
        <v>1</v>
      </c>
      <c r="C5027" t="s">
        <v>75</v>
      </c>
      <c r="D5027" t="s">
        <v>97</v>
      </c>
      <c r="E5027" t="s">
        <v>221</v>
      </c>
      <c r="F5027" t="s">
        <v>14394</v>
      </c>
      <c r="G5027" t="s">
        <v>128</v>
      </c>
      <c r="H5027" t="s">
        <v>58</v>
      </c>
      <c r="I5027" t="s">
        <v>129</v>
      </c>
      <c r="J5027" t="s">
        <v>130</v>
      </c>
      <c r="K5027" t="s">
        <v>131</v>
      </c>
      <c r="L5027" t="s">
        <v>14395</v>
      </c>
      <c r="M5027" t="s">
        <v>14333</v>
      </c>
      <c r="N5027">
        <v>1.2889999999999999</v>
      </c>
      <c r="O5027">
        <v>2</v>
      </c>
      <c r="P5027">
        <v>372</v>
      </c>
      <c r="Q5027">
        <v>0</v>
      </c>
      <c r="R5027">
        <v>0</v>
      </c>
      <c r="S5027">
        <v>0</v>
      </c>
      <c r="T5027">
        <v>0</v>
      </c>
      <c r="U5027">
        <v>2.58</v>
      </c>
      <c r="V5027">
        <v>479.51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3011552</v>
      </c>
      <c r="B5028">
        <v>1</v>
      </c>
      <c r="C5028" t="s">
        <v>75</v>
      </c>
      <c r="D5028" t="s">
        <v>97</v>
      </c>
      <c r="E5028" t="s">
        <v>126</v>
      </c>
      <c r="F5028" t="s">
        <v>14396</v>
      </c>
      <c r="G5028" t="s">
        <v>128</v>
      </c>
      <c r="H5028" t="s">
        <v>58</v>
      </c>
      <c r="I5028" t="s">
        <v>129</v>
      </c>
      <c r="J5028" t="s">
        <v>130</v>
      </c>
      <c r="K5028" t="s">
        <v>131</v>
      </c>
      <c r="L5028" t="s">
        <v>14397</v>
      </c>
      <c r="M5028" t="s">
        <v>14398</v>
      </c>
      <c r="N5028">
        <v>0.32900000000000001</v>
      </c>
      <c r="O5028">
        <v>11</v>
      </c>
      <c r="P5028">
        <v>336</v>
      </c>
      <c r="Q5028">
        <v>0</v>
      </c>
      <c r="R5028">
        <v>0</v>
      </c>
      <c r="S5028">
        <v>0</v>
      </c>
      <c r="T5028">
        <v>0</v>
      </c>
      <c r="U5028">
        <v>3.62</v>
      </c>
      <c r="V5028">
        <v>110.69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3020558</v>
      </c>
      <c r="B5029">
        <v>1</v>
      </c>
      <c r="C5029" t="s">
        <v>75</v>
      </c>
      <c r="D5029" t="s">
        <v>103</v>
      </c>
      <c r="E5029" t="s">
        <v>145</v>
      </c>
      <c r="F5029" t="s">
        <v>14399</v>
      </c>
      <c r="G5029" t="s">
        <v>378</v>
      </c>
      <c r="H5029" t="s">
        <v>61</v>
      </c>
      <c r="I5029" t="s">
        <v>129</v>
      </c>
      <c r="J5029" t="s">
        <v>130</v>
      </c>
      <c r="K5029" t="s">
        <v>131</v>
      </c>
      <c r="L5029" t="s">
        <v>14400</v>
      </c>
      <c r="M5029" t="s">
        <v>14401</v>
      </c>
      <c r="N5029">
        <v>3.069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3.07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3000144</v>
      </c>
      <c r="B5030">
        <v>1</v>
      </c>
      <c r="C5030" t="s">
        <v>75</v>
      </c>
      <c r="D5030" t="s">
        <v>85</v>
      </c>
      <c r="E5030" t="s">
        <v>169</v>
      </c>
      <c r="F5030" t="s">
        <v>14402</v>
      </c>
      <c r="G5030" t="s">
        <v>192</v>
      </c>
      <c r="H5030" t="s">
        <v>61</v>
      </c>
      <c r="I5030" t="s">
        <v>129</v>
      </c>
      <c r="J5030" t="s">
        <v>130</v>
      </c>
      <c r="K5030" t="s">
        <v>137</v>
      </c>
      <c r="L5030" t="s">
        <v>14403</v>
      </c>
      <c r="M5030" t="s">
        <v>14404</v>
      </c>
      <c r="N5030">
        <v>5.5229999999999997</v>
      </c>
      <c r="O5030">
        <v>0</v>
      </c>
      <c r="P5030">
        <v>0</v>
      </c>
      <c r="Q5030">
        <v>0</v>
      </c>
      <c r="R5030">
        <v>1</v>
      </c>
      <c r="S5030">
        <v>0</v>
      </c>
      <c r="T5030">
        <v>104</v>
      </c>
      <c r="U5030">
        <v>0</v>
      </c>
      <c r="V5030">
        <v>0</v>
      </c>
      <c r="W5030">
        <v>0</v>
      </c>
      <c r="X5030">
        <v>5.52</v>
      </c>
      <c r="Y5030">
        <v>0</v>
      </c>
      <c r="Z5030">
        <v>574.37</v>
      </c>
    </row>
    <row r="5031" spans="1:26" x14ac:dyDescent="0.3">
      <c r="A5031">
        <v>3008010</v>
      </c>
      <c r="B5031">
        <v>1</v>
      </c>
      <c r="C5031" t="s">
        <v>75</v>
      </c>
      <c r="D5031" t="s">
        <v>104</v>
      </c>
      <c r="E5031" t="s">
        <v>169</v>
      </c>
      <c r="F5031" t="s">
        <v>14405</v>
      </c>
      <c r="G5031" t="s">
        <v>192</v>
      </c>
      <c r="H5031" t="s">
        <v>61</v>
      </c>
      <c r="I5031" t="s">
        <v>129</v>
      </c>
      <c r="J5031" t="s">
        <v>130</v>
      </c>
      <c r="K5031" t="s">
        <v>137</v>
      </c>
      <c r="L5031" t="s">
        <v>14406</v>
      </c>
      <c r="M5031" t="s">
        <v>14407</v>
      </c>
      <c r="N5031">
        <v>4.3029999999999999</v>
      </c>
      <c r="O5031">
        <v>0</v>
      </c>
      <c r="P5031">
        <v>217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933.7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3017366</v>
      </c>
      <c r="B5032">
        <v>1</v>
      </c>
      <c r="C5032" t="s">
        <v>75</v>
      </c>
      <c r="D5032" t="s">
        <v>97</v>
      </c>
      <c r="E5032" t="s">
        <v>153</v>
      </c>
      <c r="F5032" t="s">
        <v>3131</v>
      </c>
      <c r="G5032" t="s">
        <v>192</v>
      </c>
      <c r="H5032" t="s">
        <v>58</v>
      </c>
      <c r="I5032" t="s">
        <v>129</v>
      </c>
      <c r="J5032" t="s">
        <v>130</v>
      </c>
      <c r="K5032" t="s">
        <v>137</v>
      </c>
      <c r="L5032" t="s">
        <v>14408</v>
      </c>
      <c r="M5032" t="s">
        <v>14409</v>
      </c>
      <c r="N5032">
        <v>7.3259999999999996</v>
      </c>
      <c r="O5032">
        <v>0</v>
      </c>
      <c r="P5032">
        <v>4227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30966.3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3017262</v>
      </c>
      <c r="B5033">
        <v>1</v>
      </c>
      <c r="C5033" t="s">
        <v>75</v>
      </c>
      <c r="D5033" t="s">
        <v>81</v>
      </c>
      <c r="E5033" t="s">
        <v>169</v>
      </c>
      <c r="F5033" t="s">
        <v>14410</v>
      </c>
      <c r="G5033" t="s">
        <v>136</v>
      </c>
      <c r="H5033" t="s">
        <v>61</v>
      </c>
      <c r="I5033" t="s">
        <v>129</v>
      </c>
      <c r="J5033" t="s">
        <v>130</v>
      </c>
      <c r="K5033" t="s">
        <v>137</v>
      </c>
      <c r="L5033" t="s">
        <v>14411</v>
      </c>
      <c r="M5033" t="s">
        <v>14412</v>
      </c>
      <c r="N5033">
        <v>7.2110000000000003</v>
      </c>
      <c r="O5033">
        <v>0</v>
      </c>
      <c r="P5033">
        <v>607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4377.3100000000004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3020590</v>
      </c>
      <c r="B5034">
        <v>1</v>
      </c>
      <c r="C5034" t="s">
        <v>75</v>
      </c>
      <c r="D5034" t="s">
        <v>96</v>
      </c>
      <c r="E5034" t="s">
        <v>169</v>
      </c>
      <c r="F5034" t="s">
        <v>14413</v>
      </c>
      <c r="G5034" t="s">
        <v>161</v>
      </c>
      <c r="H5034" t="s">
        <v>61</v>
      </c>
      <c r="I5034" t="s">
        <v>129</v>
      </c>
      <c r="J5034" t="s">
        <v>130</v>
      </c>
      <c r="K5034" t="s">
        <v>131</v>
      </c>
      <c r="L5034" t="s">
        <v>14414</v>
      </c>
      <c r="M5034" t="s">
        <v>14415</v>
      </c>
      <c r="N5034">
        <v>0.30099999999999999</v>
      </c>
      <c r="O5034">
        <v>0</v>
      </c>
      <c r="P5034">
        <v>93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28.03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3017961</v>
      </c>
      <c r="B5035">
        <v>1</v>
      </c>
      <c r="C5035" t="s">
        <v>75</v>
      </c>
      <c r="D5035" t="s">
        <v>78</v>
      </c>
      <c r="E5035" t="s">
        <v>153</v>
      </c>
      <c r="F5035" t="s">
        <v>14416</v>
      </c>
      <c r="G5035" t="s">
        <v>374</v>
      </c>
      <c r="H5035" t="s">
        <v>58</v>
      </c>
      <c r="I5035" t="s">
        <v>1703</v>
      </c>
      <c r="J5035" t="s">
        <v>130</v>
      </c>
      <c r="K5035" t="s">
        <v>131</v>
      </c>
      <c r="L5035" t="s">
        <v>14417</v>
      </c>
      <c r="M5035" t="s">
        <v>12029</v>
      </c>
      <c r="N5035">
        <v>0.02</v>
      </c>
      <c r="O5035">
        <v>0</v>
      </c>
      <c r="P5035">
        <v>14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0.28000000000000003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3002365</v>
      </c>
      <c r="B5036">
        <v>1</v>
      </c>
      <c r="C5036" t="s">
        <v>75</v>
      </c>
      <c r="D5036" t="s">
        <v>81</v>
      </c>
      <c r="E5036" t="s">
        <v>153</v>
      </c>
      <c r="F5036" t="s">
        <v>14418</v>
      </c>
      <c r="G5036" t="s">
        <v>136</v>
      </c>
      <c r="H5036" t="s">
        <v>58</v>
      </c>
      <c r="I5036" t="s">
        <v>129</v>
      </c>
      <c r="J5036" t="s">
        <v>130</v>
      </c>
      <c r="K5036" t="s">
        <v>137</v>
      </c>
      <c r="L5036" t="s">
        <v>14419</v>
      </c>
      <c r="M5036" t="s">
        <v>14420</v>
      </c>
      <c r="N5036">
        <v>0.75900000000000001</v>
      </c>
      <c r="O5036">
        <v>1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0.76</v>
      </c>
      <c r="V5036">
        <v>0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3009401</v>
      </c>
      <c r="B5037">
        <v>1</v>
      </c>
      <c r="C5037" t="s">
        <v>75</v>
      </c>
      <c r="D5037" t="s">
        <v>97</v>
      </c>
      <c r="E5037" t="s">
        <v>221</v>
      </c>
      <c r="F5037" t="s">
        <v>14421</v>
      </c>
      <c r="G5037" t="s">
        <v>161</v>
      </c>
      <c r="H5037" t="s">
        <v>58</v>
      </c>
      <c r="I5037" t="s">
        <v>129</v>
      </c>
      <c r="J5037" t="s">
        <v>130</v>
      </c>
      <c r="K5037" t="s">
        <v>131</v>
      </c>
      <c r="L5037" t="s">
        <v>14422</v>
      </c>
      <c r="M5037" t="s">
        <v>14423</v>
      </c>
      <c r="N5037">
        <v>8.5000000000000006E-2</v>
      </c>
      <c r="O5037">
        <v>6</v>
      </c>
      <c r="P5037">
        <v>1803</v>
      </c>
      <c r="Q5037">
        <v>0</v>
      </c>
      <c r="R5037">
        <v>0</v>
      </c>
      <c r="S5037">
        <v>0</v>
      </c>
      <c r="T5037">
        <v>0</v>
      </c>
      <c r="U5037">
        <v>0.51</v>
      </c>
      <c r="V5037">
        <v>152.71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3000117</v>
      </c>
      <c r="B5038">
        <v>1</v>
      </c>
      <c r="C5038" t="s">
        <v>106</v>
      </c>
      <c r="D5038" t="s">
        <v>120</v>
      </c>
      <c r="E5038" t="s">
        <v>221</v>
      </c>
      <c r="F5038" t="s">
        <v>14424</v>
      </c>
      <c r="G5038" t="s">
        <v>181</v>
      </c>
      <c r="H5038" t="s">
        <v>58</v>
      </c>
      <c r="I5038" t="s">
        <v>129</v>
      </c>
      <c r="J5038" t="s">
        <v>130</v>
      </c>
      <c r="K5038" t="s">
        <v>137</v>
      </c>
      <c r="L5038" t="s">
        <v>14425</v>
      </c>
      <c r="M5038" t="s">
        <v>14426</v>
      </c>
      <c r="N5038">
        <v>3.399</v>
      </c>
      <c r="O5038">
        <v>0</v>
      </c>
      <c r="P5038">
        <v>1530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5201.1499999999996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3010971</v>
      </c>
      <c r="B5039">
        <v>1</v>
      </c>
      <c r="C5039" t="s">
        <v>106</v>
      </c>
      <c r="D5039" t="s">
        <v>107</v>
      </c>
      <c r="E5039" t="s">
        <v>140</v>
      </c>
      <c r="F5039" t="s">
        <v>14427</v>
      </c>
      <c r="G5039" t="s">
        <v>142</v>
      </c>
      <c r="H5039" t="s">
        <v>61</v>
      </c>
      <c r="I5039" t="s">
        <v>129</v>
      </c>
      <c r="J5039" t="s">
        <v>130</v>
      </c>
      <c r="K5039" t="s">
        <v>131</v>
      </c>
      <c r="L5039" t="s">
        <v>14428</v>
      </c>
      <c r="M5039" t="s">
        <v>14429</v>
      </c>
      <c r="N5039">
        <v>3.2490000000000001</v>
      </c>
      <c r="O5039">
        <v>0</v>
      </c>
      <c r="P5039">
        <v>57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185.17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3004140</v>
      </c>
      <c r="B5040">
        <v>1</v>
      </c>
      <c r="C5040" t="s">
        <v>75</v>
      </c>
      <c r="D5040" t="s">
        <v>97</v>
      </c>
      <c r="E5040" t="s">
        <v>153</v>
      </c>
      <c r="F5040" t="s">
        <v>14430</v>
      </c>
      <c r="G5040" t="s">
        <v>2444</v>
      </c>
      <c r="H5040" t="s">
        <v>58</v>
      </c>
      <c r="I5040" t="s">
        <v>129</v>
      </c>
      <c r="J5040" t="s">
        <v>130</v>
      </c>
      <c r="K5040" t="s">
        <v>131</v>
      </c>
      <c r="L5040" t="s">
        <v>14431</v>
      </c>
      <c r="M5040" t="s">
        <v>14432</v>
      </c>
      <c r="N5040">
        <v>4.1070000000000002</v>
      </c>
      <c r="O5040">
        <v>0</v>
      </c>
      <c r="P5040">
        <v>491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2016.73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3001403</v>
      </c>
      <c r="B5041">
        <v>1</v>
      </c>
      <c r="C5041" t="s">
        <v>75</v>
      </c>
      <c r="D5041" t="s">
        <v>91</v>
      </c>
      <c r="E5041" t="s">
        <v>153</v>
      </c>
      <c r="F5041" t="s">
        <v>14433</v>
      </c>
      <c r="G5041" t="s">
        <v>192</v>
      </c>
      <c r="H5041" t="s">
        <v>58</v>
      </c>
      <c r="I5041" t="s">
        <v>129</v>
      </c>
      <c r="J5041" t="s">
        <v>130</v>
      </c>
      <c r="K5041" t="s">
        <v>137</v>
      </c>
      <c r="L5041" t="s">
        <v>14434</v>
      </c>
      <c r="M5041" t="s">
        <v>14435</v>
      </c>
      <c r="N5041">
        <v>8.3710000000000004</v>
      </c>
      <c r="O5041">
        <v>0</v>
      </c>
      <c r="P5041">
        <v>484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4051.62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3015022</v>
      </c>
      <c r="B5042">
        <v>1</v>
      </c>
      <c r="C5042" t="s">
        <v>75</v>
      </c>
      <c r="D5042" t="s">
        <v>97</v>
      </c>
      <c r="E5042" t="s">
        <v>221</v>
      </c>
      <c r="F5042" t="s">
        <v>14436</v>
      </c>
      <c r="G5042" t="s">
        <v>136</v>
      </c>
      <c r="H5042" t="s">
        <v>58</v>
      </c>
      <c r="I5042" t="s">
        <v>129</v>
      </c>
      <c r="J5042" t="s">
        <v>130</v>
      </c>
      <c r="K5042" t="s">
        <v>137</v>
      </c>
      <c r="L5042" t="s">
        <v>14437</v>
      </c>
      <c r="M5042" t="s">
        <v>14438</v>
      </c>
      <c r="N5042">
        <v>7.12</v>
      </c>
      <c r="O5042">
        <v>0</v>
      </c>
      <c r="P5042">
        <v>38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270.55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3003038</v>
      </c>
      <c r="B5043">
        <v>1</v>
      </c>
      <c r="C5043" t="s">
        <v>75</v>
      </c>
      <c r="D5043" t="s">
        <v>91</v>
      </c>
      <c r="E5043" t="s">
        <v>134</v>
      </c>
      <c r="F5043" t="s">
        <v>14439</v>
      </c>
      <c r="G5043" t="s">
        <v>128</v>
      </c>
      <c r="H5043" t="s">
        <v>58</v>
      </c>
      <c r="I5043" t="s">
        <v>129</v>
      </c>
      <c r="J5043" t="s">
        <v>130</v>
      </c>
      <c r="K5043" t="s">
        <v>131</v>
      </c>
      <c r="L5043" t="s">
        <v>14440</v>
      </c>
      <c r="M5043" t="s">
        <v>14441</v>
      </c>
      <c r="N5043">
        <v>4.851</v>
      </c>
      <c r="O5043">
        <v>5</v>
      </c>
      <c r="P5043">
        <v>6401</v>
      </c>
      <c r="Q5043">
        <v>0</v>
      </c>
      <c r="R5043">
        <v>0</v>
      </c>
      <c r="S5043">
        <v>0</v>
      </c>
      <c r="T5043">
        <v>0</v>
      </c>
      <c r="U5043">
        <v>24.26</v>
      </c>
      <c r="V5043">
        <v>31053.24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3000179</v>
      </c>
      <c r="B5044">
        <v>1</v>
      </c>
      <c r="C5044" t="s">
        <v>106</v>
      </c>
      <c r="D5044" t="s">
        <v>120</v>
      </c>
      <c r="E5044" t="s">
        <v>126</v>
      </c>
      <c r="F5044" t="s">
        <v>3388</v>
      </c>
      <c r="G5044" t="s">
        <v>136</v>
      </c>
      <c r="H5044" t="s">
        <v>58</v>
      </c>
      <c r="I5044" t="s">
        <v>129</v>
      </c>
      <c r="J5044" t="s">
        <v>130</v>
      </c>
      <c r="K5044" t="s">
        <v>137</v>
      </c>
      <c r="L5044" t="s">
        <v>14442</v>
      </c>
      <c r="M5044" t="s">
        <v>14443</v>
      </c>
      <c r="N5044">
        <v>8.2620000000000005</v>
      </c>
      <c r="O5044">
        <v>210</v>
      </c>
      <c r="P5044">
        <v>138</v>
      </c>
      <c r="Q5044">
        <v>0</v>
      </c>
      <c r="R5044">
        <v>0</v>
      </c>
      <c r="S5044">
        <v>0</v>
      </c>
      <c r="T5044">
        <v>0</v>
      </c>
      <c r="U5044">
        <v>1735.07</v>
      </c>
      <c r="V5044">
        <v>1140.19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3015723</v>
      </c>
      <c r="B5045">
        <v>1</v>
      </c>
      <c r="C5045" t="s">
        <v>75</v>
      </c>
      <c r="D5045" t="s">
        <v>92</v>
      </c>
      <c r="E5045" t="s">
        <v>221</v>
      </c>
      <c r="F5045" t="s">
        <v>2715</v>
      </c>
      <c r="G5045" t="s">
        <v>192</v>
      </c>
      <c r="H5045" t="s">
        <v>58</v>
      </c>
      <c r="I5045" t="s">
        <v>129</v>
      </c>
      <c r="J5045" t="s">
        <v>130</v>
      </c>
      <c r="K5045" t="s">
        <v>137</v>
      </c>
      <c r="L5045" t="s">
        <v>14444</v>
      </c>
      <c r="M5045" t="s">
        <v>14445</v>
      </c>
      <c r="N5045">
        <v>8.6180000000000003</v>
      </c>
      <c r="O5045">
        <v>42</v>
      </c>
      <c r="P5045">
        <v>568</v>
      </c>
      <c r="Q5045">
        <v>0</v>
      </c>
      <c r="R5045">
        <v>0</v>
      </c>
      <c r="S5045">
        <v>0</v>
      </c>
      <c r="T5045">
        <v>0</v>
      </c>
      <c r="U5045">
        <v>361.97</v>
      </c>
      <c r="V5045">
        <v>4895.21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3005369</v>
      </c>
      <c r="B5046">
        <v>1</v>
      </c>
      <c r="C5046" t="s">
        <v>106</v>
      </c>
      <c r="D5046" t="s">
        <v>120</v>
      </c>
      <c r="E5046" t="s">
        <v>126</v>
      </c>
      <c r="F5046" t="s">
        <v>3388</v>
      </c>
      <c r="G5046" t="s">
        <v>136</v>
      </c>
      <c r="H5046" t="s">
        <v>58</v>
      </c>
      <c r="I5046" t="s">
        <v>129</v>
      </c>
      <c r="J5046" t="s">
        <v>130</v>
      </c>
      <c r="K5046" t="s">
        <v>137</v>
      </c>
      <c r="L5046" t="s">
        <v>14446</v>
      </c>
      <c r="M5046" t="s">
        <v>14447</v>
      </c>
      <c r="N5046">
        <v>7.8529999999999998</v>
      </c>
      <c r="O5046">
        <v>210</v>
      </c>
      <c r="P5046">
        <v>138</v>
      </c>
      <c r="Q5046">
        <v>0</v>
      </c>
      <c r="R5046">
        <v>0</v>
      </c>
      <c r="S5046">
        <v>0</v>
      </c>
      <c r="T5046">
        <v>0</v>
      </c>
      <c r="U5046">
        <v>1649.03</v>
      </c>
      <c r="V5046">
        <v>1083.6500000000001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3005007</v>
      </c>
      <c r="B5047">
        <v>1</v>
      </c>
      <c r="C5047" t="s">
        <v>75</v>
      </c>
      <c r="D5047" t="s">
        <v>82</v>
      </c>
      <c r="E5047" t="s">
        <v>153</v>
      </c>
      <c r="F5047" t="s">
        <v>14448</v>
      </c>
      <c r="G5047" t="s">
        <v>128</v>
      </c>
      <c r="H5047" t="s">
        <v>58</v>
      </c>
      <c r="I5047" t="s">
        <v>129</v>
      </c>
      <c r="J5047" t="s">
        <v>130</v>
      </c>
      <c r="K5047" t="s">
        <v>131</v>
      </c>
      <c r="L5047" t="s">
        <v>14449</v>
      </c>
      <c r="M5047" t="s">
        <v>14450</v>
      </c>
      <c r="N5047">
        <v>3.0880000000000001</v>
      </c>
      <c r="O5047">
        <v>10</v>
      </c>
      <c r="P5047">
        <v>1043</v>
      </c>
      <c r="Q5047">
        <v>0</v>
      </c>
      <c r="R5047">
        <v>0</v>
      </c>
      <c r="S5047">
        <v>0</v>
      </c>
      <c r="T5047">
        <v>0</v>
      </c>
      <c r="U5047">
        <v>30.88</v>
      </c>
      <c r="V5047">
        <v>3221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3017307</v>
      </c>
      <c r="B5048">
        <v>1</v>
      </c>
      <c r="C5048" t="s">
        <v>75</v>
      </c>
      <c r="D5048" t="s">
        <v>99</v>
      </c>
      <c r="E5048" t="s">
        <v>221</v>
      </c>
      <c r="F5048" t="s">
        <v>14451</v>
      </c>
      <c r="G5048" t="s">
        <v>136</v>
      </c>
      <c r="H5048" t="s">
        <v>58</v>
      </c>
      <c r="I5048" t="s">
        <v>129</v>
      </c>
      <c r="J5048" t="s">
        <v>130</v>
      </c>
      <c r="K5048" t="s">
        <v>137</v>
      </c>
      <c r="L5048" t="s">
        <v>14452</v>
      </c>
      <c r="M5048" t="s">
        <v>14453</v>
      </c>
      <c r="N5048">
        <v>7.234</v>
      </c>
      <c r="O5048">
        <v>5</v>
      </c>
      <c r="P5048">
        <v>2844</v>
      </c>
      <c r="Q5048">
        <v>0</v>
      </c>
      <c r="R5048">
        <v>0</v>
      </c>
      <c r="S5048">
        <v>0</v>
      </c>
      <c r="T5048">
        <v>0</v>
      </c>
      <c r="U5048">
        <v>36.17</v>
      </c>
      <c r="V5048">
        <v>20573.18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3041663</v>
      </c>
      <c r="B5049">
        <v>1</v>
      </c>
      <c r="C5049" t="s">
        <v>75</v>
      </c>
      <c r="D5049" t="s">
        <v>91</v>
      </c>
      <c r="E5049" t="s">
        <v>140</v>
      </c>
      <c r="F5049" t="s">
        <v>14454</v>
      </c>
      <c r="G5049" t="s">
        <v>1382</v>
      </c>
      <c r="H5049" t="s">
        <v>61</v>
      </c>
      <c r="I5049" t="s">
        <v>129</v>
      </c>
      <c r="J5049" t="s">
        <v>130</v>
      </c>
      <c r="K5049" t="s">
        <v>131</v>
      </c>
      <c r="L5049" t="s">
        <v>14455</v>
      </c>
      <c r="M5049" t="s">
        <v>14456</v>
      </c>
      <c r="N5049">
        <v>0.9</v>
      </c>
      <c r="O5049">
        <v>0</v>
      </c>
      <c r="P5049">
        <v>244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219.63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3002511</v>
      </c>
      <c r="B5050">
        <v>1</v>
      </c>
      <c r="C5050" t="s">
        <v>106</v>
      </c>
      <c r="D5050" t="s">
        <v>122</v>
      </c>
      <c r="E5050" t="s">
        <v>153</v>
      </c>
      <c r="F5050" t="s">
        <v>14457</v>
      </c>
      <c r="G5050" t="s">
        <v>128</v>
      </c>
      <c r="H5050" t="s">
        <v>58</v>
      </c>
      <c r="I5050" t="s">
        <v>129</v>
      </c>
      <c r="J5050" t="s">
        <v>130</v>
      </c>
      <c r="K5050" t="s">
        <v>131</v>
      </c>
      <c r="L5050" t="s">
        <v>14458</v>
      </c>
      <c r="M5050" t="s">
        <v>14459</v>
      </c>
      <c r="N5050">
        <v>4.9939999999999998</v>
      </c>
      <c r="O5050">
        <v>2</v>
      </c>
      <c r="P5050">
        <v>1383</v>
      </c>
      <c r="Q5050">
        <v>0</v>
      </c>
      <c r="R5050">
        <v>0</v>
      </c>
      <c r="S5050">
        <v>0</v>
      </c>
      <c r="T5050">
        <v>0</v>
      </c>
      <c r="U5050">
        <v>9.99</v>
      </c>
      <c r="V5050">
        <v>6906.12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3017355</v>
      </c>
      <c r="B5051">
        <v>1</v>
      </c>
      <c r="C5051" t="s">
        <v>75</v>
      </c>
      <c r="D5051" t="s">
        <v>102</v>
      </c>
      <c r="E5051" t="s">
        <v>221</v>
      </c>
      <c r="F5051" t="s">
        <v>14460</v>
      </c>
      <c r="G5051" t="s">
        <v>136</v>
      </c>
      <c r="H5051" t="s">
        <v>58</v>
      </c>
      <c r="I5051" t="s">
        <v>129</v>
      </c>
      <c r="J5051" t="s">
        <v>130</v>
      </c>
      <c r="K5051" t="s">
        <v>137</v>
      </c>
      <c r="L5051" t="s">
        <v>14461</v>
      </c>
      <c r="M5051" t="s">
        <v>14462</v>
      </c>
      <c r="N5051">
        <v>5.3840000000000003</v>
      </c>
      <c r="O5051">
        <v>1</v>
      </c>
      <c r="P5051">
        <v>1097</v>
      </c>
      <c r="Q5051">
        <v>0</v>
      </c>
      <c r="R5051">
        <v>0</v>
      </c>
      <c r="S5051">
        <v>0</v>
      </c>
      <c r="T5051">
        <v>0</v>
      </c>
      <c r="U5051">
        <v>5.38</v>
      </c>
      <c r="V5051">
        <v>5906.43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3004388</v>
      </c>
      <c r="B5052">
        <v>1</v>
      </c>
      <c r="C5052" t="s">
        <v>106</v>
      </c>
      <c r="D5052" t="s">
        <v>122</v>
      </c>
      <c r="E5052" t="s">
        <v>169</v>
      </c>
      <c r="F5052" t="s">
        <v>937</v>
      </c>
      <c r="G5052" t="s">
        <v>161</v>
      </c>
      <c r="H5052" t="s">
        <v>61</v>
      </c>
      <c r="I5052" t="s">
        <v>129</v>
      </c>
      <c r="J5052" t="s">
        <v>130</v>
      </c>
      <c r="K5052" t="s">
        <v>131</v>
      </c>
      <c r="L5052" t="s">
        <v>14463</v>
      </c>
      <c r="M5052" t="s">
        <v>14464</v>
      </c>
      <c r="N5052">
        <v>6.1180000000000003</v>
      </c>
      <c r="O5052">
        <v>0</v>
      </c>
      <c r="P5052">
        <v>6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36.71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3002063</v>
      </c>
      <c r="B5053">
        <v>1</v>
      </c>
      <c r="C5053" t="s">
        <v>75</v>
      </c>
      <c r="D5053" t="s">
        <v>97</v>
      </c>
      <c r="E5053" t="s">
        <v>140</v>
      </c>
      <c r="F5053" t="s">
        <v>14465</v>
      </c>
      <c r="G5053" t="s">
        <v>142</v>
      </c>
      <c r="H5053" t="s">
        <v>61</v>
      </c>
      <c r="I5053" t="s">
        <v>129</v>
      </c>
      <c r="J5053" t="s">
        <v>130</v>
      </c>
      <c r="K5053" t="s">
        <v>131</v>
      </c>
      <c r="L5053" t="s">
        <v>14466</v>
      </c>
      <c r="M5053" t="s">
        <v>14467</v>
      </c>
      <c r="N5053">
        <v>3.2309999999999999</v>
      </c>
      <c r="O5053">
        <v>0</v>
      </c>
      <c r="P5053">
        <v>75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242.3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3005264</v>
      </c>
      <c r="B5054">
        <v>1</v>
      </c>
      <c r="C5054" t="s">
        <v>106</v>
      </c>
      <c r="D5054" t="s">
        <v>107</v>
      </c>
      <c r="E5054" t="s">
        <v>169</v>
      </c>
      <c r="F5054" t="s">
        <v>14468</v>
      </c>
      <c r="G5054" t="s">
        <v>192</v>
      </c>
      <c r="H5054" t="s">
        <v>61</v>
      </c>
      <c r="I5054" t="s">
        <v>129</v>
      </c>
      <c r="J5054" t="s">
        <v>130</v>
      </c>
      <c r="K5054" t="s">
        <v>137</v>
      </c>
      <c r="L5054" t="s">
        <v>14469</v>
      </c>
      <c r="M5054" t="s">
        <v>14470</v>
      </c>
      <c r="N5054">
        <v>6.6769999999999996</v>
      </c>
      <c r="O5054">
        <v>0</v>
      </c>
      <c r="P5054">
        <v>6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40.06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3002354</v>
      </c>
      <c r="B5055">
        <v>1</v>
      </c>
      <c r="C5055" t="s">
        <v>75</v>
      </c>
      <c r="D5055" t="s">
        <v>81</v>
      </c>
      <c r="E5055" t="s">
        <v>153</v>
      </c>
      <c r="F5055" t="s">
        <v>14471</v>
      </c>
      <c r="G5055" t="s">
        <v>136</v>
      </c>
      <c r="H5055" t="s">
        <v>58</v>
      </c>
      <c r="I5055" t="s">
        <v>129</v>
      </c>
      <c r="J5055" t="s">
        <v>130</v>
      </c>
      <c r="K5055" t="s">
        <v>137</v>
      </c>
      <c r="L5055" t="s">
        <v>14472</v>
      </c>
      <c r="M5055" t="s">
        <v>14473</v>
      </c>
      <c r="N5055">
        <v>0.46600000000000003</v>
      </c>
      <c r="O5055">
        <v>1</v>
      </c>
      <c r="P5055">
        <v>5</v>
      </c>
      <c r="Q5055">
        <v>0</v>
      </c>
      <c r="R5055">
        <v>0</v>
      </c>
      <c r="S5055">
        <v>0</v>
      </c>
      <c r="T5055">
        <v>0</v>
      </c>
      <c r="U5055">
        <v>0.47</v>
      </c>
      <c r="V5055">
        <v>2.33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3016696</v>
      </c>
      <c r="B5056">
        <v>1</v>
      </c>
      <c r="C5056" t="s">
        <v>75</v>
      </c>
      <c r="D5056" t="s">
        <v>97</v>
      </c>
      <c r="E5056" t="s">
        <v>153</v>
      </c>
      <c r="F5056" t="s">
        <v>14474</v>
      </c>
      <c r="G5056" t="s">
        <v>192</v>
      </c>
      <c r="H5056" t="s">
        <v>58</v>
      </c>
      <c r="I5056" t="s">
        <v>129</v>
      </c>
      <c r="J5056" t="s">
        <v>130</v>
      </c>
      <c r="K5056" t="s">
        <v>137</v>
      </c>
      <c r="L5056" t="s">
        <v>14475</v>
      </c>
      <c r="M5056" t="s">
        <v>14476</v>
      </c>
      <c r="N5056">
        <v>7.9459999999999997</v>
      </c>
      <c r="O5056">
        <v>0</v>
      </c>
      <c r="P5056">
        <v>532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4227.33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3004843</v>
      </c>
      <c r="B5057">
        <v>1</v>
      </c>
      <c r="C5057" t="s">
        <v>106</v>
      </c>
      <c r="D5057" t="s">
        <v>122</v>
      </c>
      <c r="E5057" t="s">
        <v>145</v>
      </c>
      <c r="F5057" t="s">
        <v>14477</v>
      </c>
      <c r="G5057" t="s">
        <v>147</v>
      </c>
      <c r="H5057" t="s">
        <v>61</v>
      </c>
      <c r="I5057" t="s">
        <v>129</v>
      </c>
      <c r="J5057" t="s">
        <v>130</v>
      </c>
      <c r="K5057" t="s">
        <v>131</v>
      </c>
      <c r="L5057" t="s">
        <v>14478</v>
      </c>
      <c r="M5057" t="s">
        <v>14479</v>
      </c>
      <c r="N5057">
        <v>7</v>
      </c>
      <c r="O5057">
        <v>0</v>
      </c>
      <c r="P5057">
        <v>7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49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3013232</v>
      </c>
      <c r="B5058">
        <v>1</v>
      </c>
      <c r="C5058" t="s">
        <v>106</v>
      </c>
      <c r="D5058" t="s">
        <v>122</v>
      </c>
      <c r="E5058" t="s">
        <v>221</v>
      </c>
      <c r="F5058" t="s">
        <v>14480</v>
      </c>
      <c r="G5058" t="s">
        <v>128</v>
      </c>
      <c r="H5058" t="s">
        <v>58</v>
      </c>
      <c r="I5058" t="s">
        <v>129</v>
      </c>
      <c r="J5058" t="s">
        <v>130</v>
      </c>
      <c r="K5058" t="s">
        <v>131</v>
      </c>
      <c r="L5058" t="s">
        <v>14481</v>
      </c>
      <c r="M5058" t="s">
        <v>14482</v>
      </c>
      <c r="N5058">
        <v>1.1619999999999999</v>
      </c>
      <c r="O5058">
        <v>47</v>
      </c>
      <c r="P5058">
        <v>6963</v>
      </c>
      <c r="Q5058">
        <v>0</v>
      </c>
      <c r="R5058">
        <v>0</v>
      </c>
      <c r="S5058">
        <v>0</v>
      </c>
      <c r="T5058">
        <v>0</v>
      </c>
      <c r="U5058">
        <v>54.6</v>
      </c>
      <c r="V5058">
        <v>8088.69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3002802</v>
      </c>
      <c r="B5059">
        <v>1</v>
      </c>
      <c r="C5059" t="s">
        <v>106</v>
      </c>
      <c r="D5059" t="s">
        <v>122</v>
      </c>
      <c r="E5059" t="s">
        <v>153</v>
      </c>
      <c r="F5059" t="s">
        <v>14483</v>
      </c>
      <c r="G5059" t="s">
        <v>196</v>
      </c>
      <c r="H5059" t="s">
        <v>58</v>
      </c>
      <c r="I5059" t="s">
        <v>129</v>
      </c>
      <c r="J5059" t="s">
        <v>130</v>
      </c>
      <c r="K5059" t="s">
        <v>131</v>
      </c>
      <c r="L5059" t="s">
        <v>14484</v>
      </c>
      <c r="M5059" t="s">
        <v>1534</v>
      </c>
      <c r="N5059">
        <v>1.633</v>
      </c>
      <c r="O5059">
        <v>1</v>
      </c>
      <c r="P5059">
        <v>64</v>
      </c>
      <c r="Q5059">
        <v>0</v>
      </c>
      <c r="R5059">
        <v>0</v>
      </c>
      <c r="S5059">
        <v>0</v>
      </c>
      <c r="T5059">
        <v>0</v>
      </c>
      <c r="U5059">
        <v>1.63</v>
      </c>
      <c r="V5059">
        <v>104.53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3012820</v>
      </c>
      <c r="B5060">
        <v>1</v>
      </c>
      <c r="C5060" t="s">
        <v>75</v>
      </c>
      <c r="D5060" t="s">
        <v>74</v>
      </c>
      <c r="E5060" t="s">
        <v>126</v>
      </c>
      <c r="F5060" t="s">
        <v>14485</v>
      </c>
      <c r="G5060" t="s">
        <v>136</v>
      </c>
      <c r="H5060" t="s">
        <v>58</v>
      </c>
      <c r="I5060" t="s">
        <v>129</v>
      </c>
      <c r="J5060" t="s">
        <v>130</v>
      </c>
      <c r="K5060" t="s">
        <v>137</v>
      </c>
      <c r="L5060" t="s">
        <v>14486</v>
      </c>
      <c r="M5060" t="s">
        <v>14487</v>
      </c>
      <c r="N5060">
        <v>4.25</v>
      </c>
      <c r="O5060">
        <v>22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93.5</v>
      </c>
      <c r="V5060">
        <v>0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3026627</v>
      </c>
      <c r="B5061">
        <v>1</v>
      </c>
      <c r="C5061" t="s">
        <v>106</v>
      </c>
      <c r="D5061" t="s">
        <v>122</v>
      </c>
      <c r="E5061" t="s">
        <v>221</v>
      </c>
      <c r="F5061" t="s">
        <v>14488</v>
      </c>
      <c r="G5061" t="s">
        <v>128</v>
      </c>
      <c r="H5061" t="s">
        <v>58</v>
      </c>
      <c r="I5061" t="s">
        <v>129</v>
      </c>
      <c r="J5061" t="s">
        <v>130</v>
      </c>
      <c r="K5061" t="s">
        <v>131</v>
      </c>
      <c r="L5061" t="s">
        <v>14489</v>
      </c>
      <c r="M5061" t="s">
        <v>14490</v>
      </c>
      <c r="N5061">
        <v>1.667</v>
      </c>
      <c r="O5061">
        <v>1</v>
      </c>
      <c r="P5061">
        <v>586</v>
      </c>
      <c r="Q5061">
        <v>0</v>
      </c>
      <c r="R5061">
        <v>0</v>
      </c>
      <c r="S5061">
        <v>0</v>
      </c>
      <c r="T5061">
        <v>0</v>
      </c>
      <c r="U5061">
        <v>1.67</v>
      </c>
      <c r="V5061">
        <v>976.78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3005680</v>
      </c>
      <c r="B5062">
        <v>1</v>
      </c>
      <c r="C5062" t="s">
        <v>106</v>
      </c>
      <c r="D5062" t="s">
        <v>120</v>
      </c>
      <c r="E5062" t="s">
        <v>140</v>
      </c>
      <c r="F5062" t="s">
        <v>14491</v>
      </c>
      <c r="G5062" t="s">
        <v>378</v>
      </c>
      <c r="H5062" t="s">
        <v>61</v>
      </c>
      <c r="I5062" t="s">
        <v>129</v>
      </c>
      <c r="J5062" t="s">
        <v>130</v>
      </c>
      <c r="K5062" t="s">
        <v>131</v>
      </c>
      <c r="L5062" t="s">
        <v>14492</v>
      </c>
      <c r="M5062" t="s">
        <v>14493</v>
      </c>
      <c r="N5062">
        <v>1.1970000000000001</v>
      </c>
      <c r="O5062">
        <v>0</v>
      </c>
      <c r="P5062">
        <v>31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37.119999999999997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3015534</v>
      </c>
      <c r="B5063">
        <v>1</v>
      </c>
      <c r="C5063" t="s">
        <v>106</v>
      </c>
      <c r="D5063" t="s">
        <v>122</v>
      </c>
      <c r="E5063" t="s">
        <v>134</v>
      </c>
      <c r="F5063" t="s">
        <v>14494</v>
      </c>
      <c r="G5063" t="s">
        <v>128</v>
      </c>
      <c r="H5063" t="s">
        <v>56</v>
      </c>
      <c r="I5063" t="s">
        <v>129</v>
      </c>
      <c r="J5063" t="s">
        <v>130</v>
      </c>
      <c r="K5063" t="s">
        <v>131</v>
      </c>
      <c r="L5063" t="s">
        <v>14495</v>
      </c>
      <c r="M5063" t="s">
        <v>14496</v>
      </c>
      <c r="N5063">
        <v>0.82</v>
      </c>
      <c r="O5063">
        <v>160</v>
      </c>
      <c r="P5063">
        <v>11505</v>
      </c>
      <c r="Q5063">
        <v>0</v>
      </c>
      <c r="R5063">
        <v>0</v>
      </c>
      <c r="S5063">
        <v>7</v>
      </c>
      <c r="T5063">
        <v>978</v>
      </c>
      <c r="U5063">
        <v>131.16</v>
      </c>
      <c r="V5063">
        <v>9430.9</v>
      </c>
      <c r="W5063">
        <v>0</v>
      </c>
      <c r="X5063">
        <v>0</v>
      </c>
      <c r="Y5063">
        <v>5.74</v>
      </c>
      <c r="Z5063">
        <v>801.69</v>
      </c>
    </row>
    <row r="5064" spans="1:26" x14ac:dyDescent="0.3">
      <c r="A5064">
        <v>3014473</v>
      </c>
      <c r="B5064">
        <v>1</v>
      </c>
      <c r="C5064" t="s">
        <v>106</v>
      </c>
      <c r="D5064" t="s">
        <v>108</v>
      </c>
      <c r="E5064" t="s">
        <v>140</v>
      </c>
      <c r="F5064" t="s">
        <v>14497</v>
      </c>
      <c r="G5064" t="s">
        <v>142</v>
      </c>
      <c r="H5064" t="s">
        <v>61</v>
      </c>
      <c r="I5064" t="s">
        <v>129</v>
      </c>
      <c r="J5064" t="s">
        <v>130</v>
      </c>
      <c r="K5064" t="s">
        <v>131</v>
      </c>
      <c r="L5064" t="s">
        <v>14498</v>
      </c>
      <c r="M5064" t="s">
        <v>14499</v>
      </c>
      <c r="N5064">
        <v>2.867</v>
      </c>
      <c r="O5064">
        <v>0</v>
      </c>
      <c r="P5064">
        <v>3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8.6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3005274</v>
      </c>
      <c r="B5065">
        <v>1</v>
      </c>
      <c r="C5065" t="s">
        <v>106</v>
      </c>
      <c r="D5065" t="s">
        <v>107</v>
      </c>
      <c r="E5065" t="s">
        <v>169</v>
      </c>
      <c r="F5065" t="s">
        <v>6407</v>
      </c>
      <c r="G5065" t="s">
        <v>192</v>
      </c>
      <c r="H5065" t="s">
        <v>61</v>
      </c>
      <c r="I5065" t="s">
        <v>129</v>
      </c>
      <c r="J5065" t="s">
        <v>130</v>
      </c>
      <c r="K5065" t="s">
        <v>137</v>
      </c>
      <c r="L5065" t="s">
        <v>14500</v>
      </c>
      <c r="M5065" t="s">
        <v>14501</v>
      </c>
      <c r="N5065">
        <v>7.1689999999999996</v>
      </c>
      <c r="O5065">
        <v>1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7.17</v>
      </c>
      <c r="V5065">
        <v>0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3016742</v>
      </c>
      <c r="B5066">
        <v>1</v>
      </c>
      <c r="C5066" t="s">
        <v>106</v>
      </c>
      <c r="D5066" t="s">
        <v>119</v>
      </c>
      <c r="E5066" t="s">
        <v>134</v>
      </c>
      <c r="F5066" t="s">
        <v>14502</v>
      </c>
      <c r="G5066" t="s">
        <v>128</v>
      </c>
      <c r="H5066" t="s">
        <v>58</v>
      </c>
      <c r="I5066" t="s">
        <v>129</v>
      </c>
      <c r="J5066" t="s">
        <v>130</v>
      </c>
      <c r="K5066" t="s">
        <v>131</v>
      </c>
      <c r="L5066" t="s">
        <v>14503</v>
      </c>
      <c r="M5066" t="s">
        <v>14504</v>
      </c>
      <c r="N5066">
        <v>0.17799999999999999</v>
      </c>
      <c r="O5066">
        <v>36</v>
      </c>
      <c r="P5066">
        <v>11017</v>
      </c>
      <c r="Q5066">
        <v>0</v>
      </c>
      <c r="R5066">
        <v>0</v>
      </c>
      <c r="S5066">
        <v>58</v>
      </c>
      <c r="T5066">
        <v>1165</v>
      </c>
      <c r="U5066">
        <v>6.42</v>
      </c>
      <c r="V5066">
        <v>1964.7</v>
      </c>
      <c r="W5066">
        <v>0</v>
      </c>
      <c r="X5066">
        <v>0</v>
      </c>
      <c r="Y5066">
        <v>10.34</v>
      </c>
      <c r="Z5066">
        <v>207.76</v>
      </c>
    </row>
    <row r="5067" spans="1:26" x14ac:dyDescent="0.3">
      <c r="A5067">
        <v>3000074</v>
      </c>
      <c r="B5067">
        <v>1</v>
      </c>
      <c r="C5067" t="s">
        <v>75</v>
      </c>
      <c r="D5067" t="s">
        <v>82</v>
      </c>
      <c r="E5067" t="s">
        <v>169</v>
      </c>
      <c r="F5067" t="s">
        <v>14505</v>
      </c>
      <c r="G5067" t="s">
        <v>192</v>
      </c>
      <c r="H5067" t="s">
        <v>61</v>
      </c>
      <c r="I5067" t="s">
        <v>129</v>
      </c>
      <c r="J5067" t="s">
        <v>130</v>
      </c>
      <c r="K5067" t="s">
        <v>137</v>
      </c>
      <c r="L5067" t="s">
        <v>14506</v>
      </c>
      <c r="M5067" t="s">
        <v>14507</v>
      </c>
      <c r="N5067">
        <v>8.0719999999999992</v>
      </c>
      <c r="O5067">
        <v>0</v>
      </c>
      <c r="P5067">
        <v>677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5464.71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3006273</v>
      </c>
      <c r="B5068">
        <v>1</v>
      </c>
      <c r="C5068" t="s">
        <v>106</v>
      </c>
      <c r="D5068" t="s">
        <v>122</v>
      </c>
      <c r="E5068" t="s">
        <v>126</v>
      </c>
      <c r="F5068" t="s">
        <v>14508</v>
      </c>
      <c r="G5068" t="s">
        <v>181</v>
      </c>
      <c r="H5068" t="s">
        <v>58</v>
      </c>
      <c r="I5068" t="s">
        <v>129</v>
      </c>
      <c r="J5068" t="s">
        <v>130</v>
      </c>
      <c r="K5068" t="s">
        <v>137</v>
      </c>
      <c r="L5068" t="s">
        <v>14509</v>
      </c>
      <c r="M5068" t="s">
        <v>14510</v>
      </c>
      <c r="N5068">
        <v>3.2959999999999998</v>
      </c>
      <c r="O5068">
        <v>1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3.3</v>
      </c>
      <c r="V5068">
        <v>0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3016669</v>
      </c>
      <c r="B5069">
        <v>1</v>
      </c>
      <c r="C5069" t="s">
        <v>75</v>
      </c>
      <c r="D5069" t="s">
        <v>97</v>
      </c>
      <c r="E5069" t="s">
        <v>153</v>
      </c>
      <c r="F5069" t="s">
        <v>14511</v>
      </c>
      <c r="G5069" t="s">
        <v>136</v>
      </c>
      <c r="H5069" t="s">
        <v>58</v>
      </c>
      <c r="I5069" t="s">
        <v>129</v>
      </c>
      <c r="J5069" t="s">
        <v>130</v>
      </c>
      <c r="K5069" t="s">
        <v>137</v>
      </c>
      <c r="L5069" t="s">
        <v>14512</v>
      </c>
      <c r="M5069" t="s">
        <v>14513</v>
      </c>
      <c r="N5069">
        <v>7.367</v>
      </c>
      <c r="O5069">
        <v>0</v>
      </c>
      <c r="P5069">
        <v>559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4118.28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3006299</v>
      </c>
      <c r="B5070">
        <v>1</v>
      </c>
      <c r="C5070" t="s">
        <v>106</v>
      </c>
      <c r="D5070" t="s">
        <v>122</v>
      </c>
      <c r="E5070" t="s">
        <v>126</v>
      </c>
      <c r="F5070" t="s">
        <v>14514</v>
      </c>
      <c r="G5070" t="s">
        <v>192</v>
      </c>
      <c r="H5070" t="s">
        <v>58</v>
      </c>
      <c r="I5070" t="s">
        <v>129</v>
      </c>
      <c r="J5070" t="s">
        <v>130</v>
      </c>
      <c r="K5070" t="s">
        <v>137</v>
      </c>
      <c r="L5070" t="s">
        <v>14515</v>
      </c>
      <c r="M5070" t="s">
        <v>14516</v>
      </c>
      <c r="N5070">
        <v>2.0680000000000001</v>
      </c>
      <c r="O5070">
        <v>9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18.61</v>
      </c>
      <c r="V5070">
        <v>0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3000531</v>
      </c>
      <c r="B5071">
        <v>1</v>
      </c>
      <c r="C5071" t="s">
        <v>75</v>
      </c>
      <c r="D5071" t="s">
        <v>77</v>
      </c>
      <c r="E5071" t="s">
        <v>169</v>
      </c>
      <c r="F5071" t="s">
        <v>14517</v>
      </c>
      <c r="G5071" t="s">
        <v>192</v>
      </c>
      <c r="H5071" t="s">
        <v>61</v>
      </c>
      <c r="I5071" t="s">
        <v>129</v>
      </c>
      <c r="J5071" t="s">
        <v>130</v>
      </c>
      <c r="K5071" t="s">
        <v>137</v>
      </c>
      <c r="L5071" t="s">
        <v>14518</v>
      </c>
      <c r="M5071" t="s">
        <v>14519</v>
      </c>
      <c r="N5071">
        <v>6.5650000000000004</v>
      </c>
      <c r="O5071">
        <v>0</v>
      </c>
      <c r="P5071">
        <v>113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741.85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3008165</v>
      </c>
      <c r="B5072">
        <v>1</v>
      </c>
      <c r="C5072" t="s">
        <v>106</v>
      </c>
      <c r="D5072" t="s">
        <v>114</v>
      </c>
      <c r="E5072" t="s">
        <v>153</v>
      </c>
      <c r="F5072" t="s">
        <v>14520</v>
      </c>
      <c r="G5072" t="s">
        <v>192</v>
      </c>
      <c r="H5072" t="s">
        <v>58</v>
      </c>
      <c r="I5072" t="s">
        <v>129</v>
      </c>
      <c r="J5072" t="s">
        <v>130</v>
      </c>
      <c r="K5072" t="s">
        <v>137</v>
      </c>
      <c r="L5072" t="s">
        <v>14521</v>
      </c>
      <c r="M5072" t="s">
        <v>14522</v>
      </c>
      <c r="N5072">
        <v>6.1539999999999999</v>
      </c>
      <c r="O5072">
        <v>0</v>
      </c>
      <c r="P5072">
        <v>0</v>
      </c>
      <c r="Q5072">
        <v>0</v>
      </c>
      <c r="R5072">
        <v>410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2523.09</v>
      </c>
      <c r="Y5072">
        <v>0</v>
      </c>
      <c r="Z5072">
        <v>0</v>
      </c>
    </row>
    <row r="5073" spans="1:26" x14ac:dyDescent="0.3">
      <c r="A5073">
        <v>3001324</v>
      </c>
      <c r="B5073">
        <v>1</v>
      </c>
      <c r="C5073" t="s">
        <v>75</v>
      </c>
      <c r="D5073" t="s">
        <v>104</v>
      </c>
      <c r="E5073" t="s">
        <v>140</v>
      </c>
      <c r="F5073" t="s">
        <v>14523</v>
      </c>
      <c r="G5073" t="s">
        <v>181</v>
      </c>
      <c r="H5073" t="s">
        <v>61</v>
      </c>
      <c r="I5073" t="s">
        <v>129</v>
      </c>
      <c r="J5073" t="s">
        <v>130</v>
      </c>
      <c r="K5073" t="s">
        <v>137</v>
      </c>
      <c r="L5073" t="s">
        <v>14524</v>
      </c>
      <c r="M5073" t="s">
        <v>14525</v>
      </c>
      <c r="N5073">
        <v>7.1859999999999999</v>
      </c>
      <c r="O5073">
        <v>0</v>
      </c>
      <c r="P5073">
        <v>71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510.17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3001457</v>
      </c>
      <c r="B5074">
        <v>1</v>
      </c>
      <c r="C5074" t="s">
        <v>75</v>
      </c>
      <c r="D5074" t="s">
        <v>97</v>
      </c>
      <c r="E5074" t="s">
        <v>153</v>
      </c>
      <c r="F5074" t="s">
        <v>10194</v>
      </c>
      <c r="G5074" t="s">
        <v>192</v>
      </c>
      <c r="H5074" t="s">
        <v>58</v>
      </c>
      <c r="I5074" t="s">
        <v>129</v>
      </c>
      <c r="J5074" t="s">
        <v>130</v>
      </c>
      <c r="K5074" t="s">
        <v>137</v>
      </c>
      <c r="L5074" t="s">
        <v>14526</v>
      </c>
      <c r="M5074" t="s">
        <v>14527</v>
      </c>
      <c r="N5074">
        <v>9.57</v>
      </c>
      <c r="O5074">
        <v>0</v>
      </c>
      <c r="P5074">
        <v>229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2191.59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3007041</v>
      </c>
      <c r="B5075">
        <v>1</v>
      </c>
      <c r="C5075" t="s">
        <v>106</v>
      </c>
      <c r="D5075" t="s">
        <v>109</v>
      </c>
      <c r="E5075" t="s">
        <v>126</v>
      </c>
      <c r="F5075" t="s">
        <v>5263</v>
      </c>
      <c r="G5075" t="s">
        <v>192</v>
      </c>
      <c r="H5075" t="s">
        <v>58</v>
      </c>
      <c r="I5075" t="s">
        <v>129</v>
      </c>
      <c r="J5075" t="s">
        <v>130</v>
      </c>
      <c r="K5075" t="s">
        <v>137</v>
      </c>
      <c r="L5075" t="s">
        <v>14528</v>
      </c>
      <c r="M5075" t="s">
        <v>14529</v>
      </c>
      <c r="N5075">
        <v>7.6</v>
      </c>
      <c r="O5075">
        <v>0</v>
      </c>
      <c r="P5075">
        <v>0</v>
      </c>
      <c r="Q5075">
        <v>0</v>
      </c>
      <c r="R5075">
        <v>0</v>
      </c>
      <c r="S5075">
        <v>3</v>
      </c>
      <c r="T5075">
        <v>220</v>
      </c>
      <c r="U5075">
        <v>0</v>
      </c>
      <c r="V5075">
        <v>0</v>
      </c>
      <c r="W5075">
        <v>0</v>
      </c>
      <c r="X5075">
        <v>0</v>
      </c>
      <c r="Y5075">
        <v>22.8</v>
      </c>
      <c r="Z5075">
        <v>1672</v>
      </c>
    </row>
    <row r="5076" spans="1:26" x14ac:dyDescent="0.3">
      <c r="A5076">
        <v>3008166</v>
      </c>
      <c r="B5076">
        <v>1</v>
      </c>
      <c r="C5076" t="s">
        <v>106</v>
      </c>
      <c r="D5076" t="s">
        <v>114</v>
      </c>
      <c r="E5076" t="s">
        <v>153</v>
      </c>
      <c r="F5076" t="s">
        <v>14530</v>
      </c>
      <c r="G5076" t="s">
        <v>192</v>
      </c>
      <c r="H5076" t="s">
        <v>58</v>
      </c>
      <c r="I5076" t="s">
        <v>129</v>
      </c>
      <c r="J5076" t="s">
        <v>130</v>
      </c>
      <c r="K5076" t="s">
        <v>137</v>
      </c>
      <c r="L5076" t="s">
        <v>14531</v>
      </c>
      <c r="M5076" t="s">
        <v>14532</v>
      </c>
      <c r="N5076">
        <v>6.5039999999999996</v>
      </c>
      <c r="O5076">
        <v>0</v>
      </c>
      <c r="P5076">
        <v>0</v>
      </c>
      <c r="Q5076">
        <v>0</v>
      </c>
      <c r="R5076">
        <v>303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1970.85</v>
      </c>
      <c r="Y5076">
        <v>0</v>
      </c>
      <c r="Z5076">
        <v>0</v>
      </c>
    </row>
    <row r="5077" spans="1:26" x14ac:dyDescent="0.3">
      <c r="A5077">
        <v>3001192</v>
      </c>
      <c r="B5077">
        <v>1</v>
      </c>
      <c r="C5077" t="s">
        <v>75</v>
      </c>
      <c r="D5077" t="s">
        <v>97</v>
      </c>
      <c r="E5077" t="s">
        <v>126</v>
      </c>
      <c r="F5077" t="s">
        <v>14533</v>
      </c>
      <c r="G5077" t="s">
        <v>136</v>
      </c>
      <c r="H5077" t="s">
        <v>58</v>
      </c>
      <c r="I5077" t="s">
        <v>129</v>
      </c>
      <c r="J5077" t="s">
        <v>130</v>
      </c>
      <c r="K5077" t="s">
        <v>137</v>
      </c>
      <c r="L5077" t="s">
        <v>14534</v>
      </c>
      <c r="M5077" t="s">
        <v>14535</v>
      </c>
      <c r="N5077">
        <v>7.8470000000000004</v>
      </c>
      <c r="O5077">
        <v>0</v>
      </c>
      <c r="P5077">
        <v>718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5634.42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3041861</v>
      </c>
      <c r="B5078">
        <v>1</v>
      </c>
      <c r="C5078" t="s">
        <v>75</v>
      </c>
      <c r="D5078" t="s">
        <v>83</v>
      </c>
      <c r="E5078" t="s">
        <v>221</v>
      </c>
      <c r="F5078" t="s">
        <v>14536</v>
      </c>
      <c r="G5078" t="s">
        <v>161</v>
      </c>
      <c r="H5078" t="s">
        <v>58</v>
      </c>
      <c r="I5078" t="s">
        <v>129</v>
      </c>
      <c r="J5078" t="s">
        <v>130</v>
      </c>
      <c r="K5078" t="s">
        <v>131</v>
      </c>
      <c r="L5078" t="s">
        <v>14537</v>
      </c>
      <c r="M5078" t="s">
        <v>14538</v>
      </c>
      <c r="N5078">
        <v>9.6</v>
      </c>
      <c r="O5078">
        <v>0</v>
      </c>
      <c r="P5078">
        <v>0</v>
      </c>
      <c r="Q5078">
        <v>26</v>
      </c>
      <c r="R5078">
        <v>1264</v>
      </c>
      <c r="S5078">
        <v>0</v>
      </c>
      <c r="T5078">
        <v>0</v>
      </c>
      <c r="U5078">
        <v>0</v>
      </c>
      <c r="V5078">
        <v>0</v>
      </c>
      <c r="W5078">
        <v>249.61</v>
      </c>
      <c r="X5078">
        <v>12134.66</v>
      </c>
      <c r="Y5078">
        <v>0</v>
      </c>
      <c r="Z5078">
        <v>0</v>
      </c>
    </row>
    <row r="5079" spans="1:26" x14ac:dyDescent="0.3">
      <c r="A5079">
        <v>3018552</v>
      </c>
      <c r="B5079">
        <v>1</v>
      </c>
      <c r="C5079" t="s">
        <v>106</v>
      </c>
      <c r="D5079" t="s">
        <v>120</v>
      </c>
      <c r="E5079" t="s">
        <v>126</v>
      </c>
      <c r="F5079" t="s">
        <v>12991</v>
      </c>
      <c r="G5079" t="s">
        <v>136</v>
      </c>
      <c r="H5079" t="s">
        <v>58</v>
      </c>
      <c r="I5079" t="s">
        <v>129</v>
      </c>
      <c r="J5079" t="s">
        <v>130</v>
      </c>
      <c r="K5079" t="s">
        <v>137</v>
      </c>
      <c r="L5079" t="s">
        <v>14539</v>
      </c>
      <c r="M5079" t="s">
        <v>14540</v>
      </c>
      <c r="N5079">
        <v>7.8550000000000004</v>
      </c>
      <c r="O5079">
        <v>68</v>
      </c>
      <c r="P5079">
        <v>37</v>
      </c>
      <c r="Q5079">
        <v>0</v>
      </c>
      <c r="R5079">
        <v>0</v>
      </c>
      <c r="S5079">
        <v>0</v>
      </c>
      <c r="T5079">
        <v>0</v>
      </c>
      <c r="U5079">
        <v>534.12</v>
      </c>
      <c r="V5079">
        <v>290.62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3015355</v>
      </c>
      <c r="B5080">
        <v>1</v>
      </c>
      <c r="C5080" t="s">
        <v>75</v>
      </c>
      <c r="D5080" t="s">
        <v>95</v>
      </c>
      <c r="E5080" t="s">
        <v>140</v>
      </c>
      <c r="F5080" t="s">
        <v>14541</v>
      </c>
      <c r="G5080" t="s">
        <v>136</v>
      </c>
      <c r="H5080" t="s">
        <v>61</v>
      </c>
      <c r="I5080" t="s">
        <v>129</v>
      </c>
      <c r="J5080" t="s">
        <v>130</v>
      </c>
      <c r="K5080" t="s">
        <v>137</v>
      </c>
      <c r="L5080" t="s">
        <v>14542</v>
      </c>
      <c r="M5080" t="s">
        <v>14543</v>
      </c>
      <c r="N5080">
        <v>5.9619999999999997</v>
      </c>
      <c r="O5080">
        <v>0</v>
      </c>
      <c r="P5080">
        <v>104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620.01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3016184</v>
      </c>
      <c r="B5081">
        <v>1</v>
      </c>
      <c r="C5081" t="s">
        <v>106</v>
      </c>
      <c r="D5081" t="s">
        <v>107</v>
      </c>
      <c r="E5081" t="s">
        <v>126</v>
      </c>
      <c r="F5081" t="s">
        <v>14544</v>
      </c>
      <c r="G5081" t="s">
        <v>136</v>
      </c>
      <c r="H5081" t="s">
        <v>58</v>
      </c>
      <c r="I5081" t="s">
        <v>129</v>
      </c>
      <c r="J5081" t="s">
        <v>130</v>
      </c>
      <c r="K5081" t="s">
        <v>137</v>
      </c>
      <c r="L5081" t="s">
        <v>14545</v>
      </c>
      <c r="M5081" t="s">
        <v>14546</v>
      </c>
      <c r="N5081">
        <v>8.8979999999999997</v>
      </c>
      <c r="O5081">
        <v>0</v>
      </c>
      <c r="P5081">
        <v>0</v>
      </c>
      <c r="Q5081">
        <v>0</v>
      </c>
      <c r="R5081">
        <v>0</v>
      </c>
      <c r="S5081">
        <v>7</v>
      </c>
      <c r="T5081">
        <v>1098</v>
      </c>
      <c r="U5081">
        <v>0</v>
      </c>
      <c r="V5081">
        <v>0</v>
      </c>
      <c r="W5081">
        <v>0</v>
      </c>
      <c r="X5081">
        <v>0</v>
      </c>
      <c r="Y5081">
        <v>62.29</v>
      </c>
      <c r="Z5081">
        <v>9770.3700000000008</v>
      </c>
    </row>
    <row r="5082" spans="1:26" x14ac:dyDescent="0.3">
      <c r="A5082">
        <v>3012624</v>
      </c>
      <c r="B5082">
        <v>1</v>
      </c>
      <c r="C5082" t="s">
        <v>75</v>
      </c>
      <c r="D5082" t="s">
        <v>104</v>
      </c>
      <c r="E5082" t="s">
        <v>221</v>
      </c>
      <c r="F5082" t="s">
        <v>14547</v>
      </c>
      <c r="G5082" t="s">
        <v>374</v>
      </c>
      <c r="H5082" t="s">
        <v>58</v>
      </c>
      <c r="I5082" t="s">
        <v>129</v>
      </c>
      <c r="J5082" t="s">
        <v>130</v>
      </c>
      <c r="K5082" t="s">
        <v>137</v>
      </c>
      <c r="L5082" t="s">
        <v>14548</v>
      </c>
      <c r="M5082" t="s">
        <v>14549</v>
      </c>
      <c r="N5082">
        <v>5.6000000000000001E-2</v>
      </c>
      <c r="O5082">
        <v>73</v>
      </c>
      <c r="P5082">
        <v>13952</v>
      </c>
      <c r="Q5082">
        <v>7</v>
      </c>
      <c r="R5082">
        <v>604</v>
      </c>
      <c r="S5082">
        <v>10</v>
      </c>
      <c r="T5082">
        <v>1205</v>
      </c>
      <c r="U5082">
        <v>4.12</v>
      </c>
      <c r="V5082">
        <v>786.74</v>
      </c>
      <c r="W5082">
        <v>0.39</v>
      </c>
      <c r="X5082">
        <v>34.06</v>
      </c>
      <c r="Y5082">
        <v>0.56000000000000005</v>
      </c>
      <c r="Z5082">
        <v>67.95</v>
      </c>
    </row>
    <row r="5083" spans="1:26" x14ac:dyDescent="0.3">
      <c r="A5083">
        <v>3016183</v>
      </c>
      <c r="B5083">
        <v>1</v>
      </c>
      <c r="C5083" t="s">
        <v>75</v>
      </c>
      <c r="D5083" t="s">
        <v>103</v>
      </c>
      <c r="E5083" t="s">
        <v>221</v>
      </c>
      <c r="F5083" t="s">
        <v>14550</v>
      </c>
      <c r="G5083" t="s">
        <v>181</v>
      </c>
      <c r="H5083" t="s">
        <v>58</v>
      </c>
      <c r="I5083" t="s">
        <v>129</v>
      </c>
      <c r="J5083" t="s">
        <v>130</v>
      </c>
      <c r="K5083" t="s">
        <v>137</v>
      </c>
      <c r="L5083" t="s">
        <v>14551</v>
      </c>
      <c r="M5083" t="s">
        <v>14552</v>
      </c>
      <c r="N5083">
        <v>8.7110000000000003</v>
      </c>
      <c r="O5083">
        <v>153</v>
      </c>
      <c r="P5083">
        <v>5672</v>
      </c>
      <c r="Q5083">
        <v>0</v>
      </c>
      <c r="R5083">
        <v>0</v>
      </c>
      <c r="S5083">
        <v>0</v>
      </c>
      <c r="T5083">
        <v>0</v>
      </c>
      <c r="U5083">
        <v>1332.8</v>
      </c>
      <c r="V5083">
        <v>49409.42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3006121</v>
      </c>
      <c r="B5084">
        <v>1</v>
      </c>
      <c r="C5084" t="s">
        <v>75</v>
      </c>
      <c r="D5084" t="s">
        <v>95</v>
      </c>
      <c r="E5084" t="s">
        <v>153</v>
      </c>
      <c r="F5084" t="s">
        <v>14553</v>
      </c>
      <c r="G5084" t="s">
        <v>374</v>
      </c>
      <c r="H5084" t="s">
        <v>58</v>
      </c>
      <c r="I5084" t="s">
        <v>129</v>
      </c>
      <c r="J5084" t="s">
        <v>130</v>
      </c>
      <c r="K5084" t="s">
        <v>137</v>
      </c>
      <c r="L5084" t="s">
        <v>14554</v>
      </c>
      <c r="M5084" t="s">
        <v>14555</v>
      </c>
      <c r="N5084">
        <v>5.923</v>
      </c>
      <c r="O5084">
        <v>0</v>
      </c>
      <c r="P5084">
        <v>125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740.38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3004633</v>
      </c>
      <c r="B5085">
        <v>1</v>
      </c>
      <c r="C5085" t="s">
        <v>75</v>
      </c>
      <c r="D5085" t="s">
        <v>82</v>
      </c>
      <c r="E5085" t="s">
        <v>153</v>
      </c>
      <c r="F5085" t="s">
        <v>14556</v>
      </c>
      <c r="G5085" t="s">
        <v>374</v>
      </c>
      <c r="H5085" t="s">
        <v>58</v>
      </c>
      <c r="I5085" t="s">
        <v>129</v>
      </c>
      <c r="J5085" t="s">
        <v>130</v>
      </c>
      <c r="K5085" t="s">
        <v>137</v>
      </c>
      <c r="L5085" t="s">
        <v>14557</v>
      </c>
      <c r="M5085" t="s">
        <v>14558</v>
      </c>
      <c r="N5085">
        <v>3.613</v>
      </c>
      <c r="O5085">
        <v>34</v>
      </c>
      <c r="P5085">
        <v>3183</v>
      </c>
      <c r="Q5085">
        <v>0</v>
      </c>
      <c r="R5085">
        <v>0</v>
      </c>
      <c r="S5085">
        <v>0</v>
      </c>
      <c r="T5085">
        <v>0</v>
      </c>
      <c r="U5085">
        <v>122.85</v>
      </c>
      <c r="V5085">
        <v>11501.24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3004656</v>
      </c>
      <c r="B5086">
        <v>1</v>
      </c>
      <c r="C5086" t="s">
        <v>75</v>
      </c>
      <c r="D5086" t="s">
        <v>95</v>
      </c>
      <c r="E5086" t="s">
        <v>221</v>
      </c>
      <c r="F5086" t="s">
        <v>14559</v>
      </c>
      <c r="G5086" t="s">
        <v>136</v>
      </c>
      <c r="H5086" t="s">
        <v>58</v>
      </c>
      <c r="I5086" t="s">
        <v>129</v>
      </c>
      <c r="J5086" t="s">
        <v>130</v>
      </c>
      <c r="K5086" t="s">
        <v>137</v>
      </c>
      <c r="L5086" t="s">
        <v>14560</v>
      </c>
      <c r="M5086" t="s">
        <v>14561</v>
      </c>
      <c r="N5086">
        <v>0.33900000000000002</v>
      </c>
      <c r="O5086">
        <v>5</v>
      </c>
      <c r="P5086">
        <v>13043</v>
      </c>
      <c r="Q5086">
        <v>0</v>
      </c>
      <c r="R5086">
        <v>0</v>
      </c>
      <c r="S5086">
        <v>0</v>
      </c>
      <c r="T5086">
        <v>0</v>
      </c>
      <c r="U5086">
        <v>1.69</v>
      </c>
      <c r="V5086">
        <v>4416.5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3001314</v>
      </c>
      <c r="B5087">
        <v>1</v>
      </c>
      <c r="C5087" t="s">
        <v>75</v>
      </c>
      <c r="D5087" t="s">
        <v>104</v>
      </c>
      <c r="E5087" t="s">
        <v>153</v>
      </c>
      <c r="F5087" t="s">
        <v>14562</v>
      </c>
      <c r="G5087" t="s">
        <v>181</v>
      </c>
      <c r="H5087" t="s">
        <v>58</v>
      </c>
      <c r="I5087" t="s">
        <v>129</v>
      </c>
      <c r="J5087" t="s">
        <v>130</v>
      </c>
      <c r="K5087" t="s">
        <v>137</v>
      </c>
      <c r="L5087" t="s">
        <v>14563</v>
      </c>
      <c r="M5087" t="s">
        <v>14564</v>
      </c>
      <c r="N5087">
        <v>7.4409999999999998</v>
      </c>
      <c r="O5087">
        <v>0</v>
      </c>
      <c r="P5087">
        <v>311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2314.19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3002408</v>
      </c>
      <c r="B5088">
        <v>1</v>
      </c>
      <c r="C5088" t="s">
        <v>106</v>
      </c>
      <c r="D5088" t="s">
        <v>120</v>
      </c>
      <c r="E5088" t="s">
        <v>126</v>
      </c>
      <c r="F5088" t="s">
        <v>14565</v>
      </c>
      <c r="G5088" t="s">
        <v>136</v>
      </c>
      <c r="H5088" t="s">
        <v>58</v>
      </c>
      <c r="I5088" t="s">
        <v>129</v>
      </c>
      <c r="J5088" t="s">
        <v>130</v>
      </c>
      <c r="K5088" t="s">
        <v>137</v>
      </c>
      <c r="L5088" t="s">
        <v>14566</v>
      </c>
      <c r="M5088" t="s">
        <v>14567</v>
      </c>
      <c r="N5088">
        <v>5.7370000000000001</v>
      </c>
      <c r="O5088">
        <v>75</v>
      </c>
      <c r="P5088">
        <v>47</v>
      </c>
      <c r="Q5088">
        <v>0</v>
      </c>
      <c r="R5088">
        <v>0</v>
      </c>
      <c r="S5088">
        <v>0</v>
      </c>
      <c r="T5088">
        <v>0</v>
      </c>
      <c r="U5088">
        <v>430.25</v>
      </c>
      <c r="V5088">
        <v>269.62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3018751</v>
      </c>
      <c r="B5089">
        <v>1</v>
      </c>
      <c r="C5089" t="s">
        <v>75</v>
      </c>
      <c r="D5089" t="s">
        <v>83</v>
      </c>
      <c r="E5089" t="s">
        <v>221</v>
      </c>
      <c r="F5089" t="s">
        <v>14568</v>
      </c>
      <c r="G5089" t="s">
        <v>192</v>
      </c>
      <c r="H5089" t="s">
        <v>58</v>
      </c>
      <c r="I5089" t="s">
        <v>129</v>
      </c>
      <c r="J5089" t="s">
        <v>130</v>
      </c>
      <c r="K5089" t="s">
        <v>137</v>
      </c>
      <c r="L5089" t="s">
        <v>14569</v>
      </c>
      <c r="M5089" t="s">
        <v>14570</v>
      </c>
      <c r="N5089">
        <v>7.883</v>
      </c>
      <c r="O5089">
        <v>0</v>
      </c>
      <c r="P5089">
        <v>0</v>
      </c>
      <c r="Q5089">
        <v>37</v>
      </c>
      <c r="R5089">
        <v>4307</v>
      </c>
      <c r="S5089">
        <v>22</v>
      </c>
      <c r="T5089">
        <v>487</v>
      </c>
      <c r="U5089">
        <v>0</v>
      </c>
      <c r="V5089">
        <v>0</v>
      </c>
      <c r="W5089">
        <v>291.66000000000003</v>
      </c>
      <c r="X5089">
        <v>33951.120000000003</v>
      </c>
      <c r="Y5089">
        <v>173.42</v>
      </c>
      <c r="Z5089">
        <v>3838.91</v>
      </c>
    </row>
    <row r="5090" spans="1:26" x14ac:dyDescent="0.3">
      <c r="A5090">
        <v>3011406</v>
      </c>
      <c r="B5090">
        <v>1</v>
      </c>
      <c r="C5090" t="s">
        <v>75</v>
      </c>
      <c r="D5090" t="s">
        <v>99</v>
      </c>
      <c r="E5090" t="s">
        <v>164</v>
      </c>
      <c r="F5090" t="s">
        <v>14571</v>
      </c>
      <c r="G5090" t="s">
        <v>452</v>
      </c>
      <c r="H5090" t="s">
        <v>61</v>
      </c>
      <c r="I5090" t="s">
        <v>129</v>
      </c>
      <c r="J5090" t="s">
        <v>130</v>
      </c>
      <c r="K5090" t="s">
        <v>131</v>
      </c>
      <c r="L5090" t="s">
        <v>14572</v>
      </c>
      <c r="M5090" t="s">
        <v>14573</v>
      </c>
      <c r="N5090">
        <v>4.3019999999999996</v>
      </c>
      <c r="O5090">
        <v>0</v>
      </c>
      <c r="P5090">
        <v>23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98.94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3014825</v>
      </c>
      <c r="B5091">
        <v>1</v>
      </c>
      <c r="C5091" t="s">
        <v>75</v>
      </c>
      <c r="D5091" t="s">
        <v>78</v>
      </c>
      <c r="E5091" t="s">
        <v>153</v>
      </c>
      <c r="F5091" t="s">
        <v>14574</v>
      </c>
      <c r="G5091" t="s">
        <v>136</v>
      </c>
      <c r="H5091" t="s">
        <v>58</v>
      </c>
      <c r="I5091" t="s">
        <v>129</v>
      </c>
      <c r="J5091" t="s">
        <v>130</v>
      </c>
      <c r="K5091" t="s">
        <v>137</v>
      </c>
      <c r="L5091" t="s">
        <v>14575</v>
      </c>
      <c r="M5091" t="s">
        <v>14576</v>
      </c>
      <c r="N5091">
        <v>6.5739999999999998</v>
      </c>
      <c r="O5091">
        <v>1</v>
      </c>
      <c r="P5091">
        <v>5951</v>
      </c>
      <c r="Q5091">
        <v>0</v>
      </c>
      <c r="R5091">
        <v>0</v>
      </c>
      <c r="S5091">
        <v>0</v>
      </c>
      <c r="T5091">
        <v>0</v>
      </c>
      <c r="U5091">
        <v>6.57</v>
      </c>
      <c r="V5091">
        <v>39124.519999999997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3011269</v>
      </c>
      <c r="B5092">
        <v>1</v>
      </c>
      <c r="C5092" t="s">
        <v>75</v>
      </c>
      <c r="D5092" t="s">
        <v>83</v>
      </c>
      <c r="E5092" t="s">
        <v>134</v>
      </c>
      <c r="F5092" t="s">
        <v>14577</v>
      </c>
      <c r="G5092" t="s">
        <v>374</v>
      </c>
      <c r="H5092" t="s">
        <v>56</v>
      </c>
      <c r="I5092" t="s">
        <v>129</v>
      </c>
      <c r="J5092" t="s">
        <v>130</v>
      </c>
      <c r="K5092" t="s">
        <v>137</v>
      </c>
      <c r="L5092" t="s">
        <v>14578</v>
      </c>
      <c r="M5092" t="s">
        <v>14579</v>
      </c>
      <c r="N5092">
        <v>1.786</v>
      </c>
      <c r="O5092">
        <v>0</v>
      </c>
      <c r="P5092">
        <v>0</v>
      </c>
      <c r="Q5092">
        <v>13</v>
      </c>
      <c r="R5092">
        <v>7484</v>
      </c>
      <c r="S5092">
        <v>2</v>
      </c>
      <c r="T5092">
        <v>2398</v>
      </c>
      <c r="U5092">
        <v>0</v>
      </c>
      <c r="V5092">
        <v>0</v>
      </c>
      <c r="W5092">
        <v>23.22</v>
      </c>
      <c r="X5092">
        <v>13369.33</v>
      </c>
      <c r="Y5092">
        <v>3.57</v>
      </c>
      <c r="Z5092">
        <v>4283.76</v>
      </c>
    </row>
    <row r="5093" spans="1:26" x14ac:dyDescent="0.3">
      <c r="A5093">
        <v>3002494</v>
      </c>
      <c r="B5093">
        <v>1</v>
      </c>
      <c r="C5093" t="s">
        <v>106</v>
      </c>
      <c r="D5093" t="s">
        <v>107</v>
      </c>
      <c r="E5093" t="s">
        <v>221</v>
      </c>
      <c r="F5093" t="s">
        <v>10854</v>
      </c>
      <c r="G5093" t="s">
        <v>192</v>
      </c>
      <c r="H5093" t="s">
        <v>58</v>
      </c>
      <c r="I5093" t="s">
        <v>129</v>
      </c>
      <c r="J5093" t="s">
        <v>130</v>
      </c>
      <c r="K5093" t="s">
        <v>137</v>
      </c>
      <c r="L5093" t="s">
        <v>14580</v>
      </c>
      <c r="M5093" t="s">
        <v>14581</v>
      </c>
      <c r="N5093">
        <v>7.1230000000000002</v>
      </c>
      <c r="O5093">
        <v>26</v>
      </c>
      <c r="P5093">
        <v>12</v>
      </c>
      <c r="Q5093">
        <v>6</v>
      </c>
      <c r="R5093">
        <v>0</v>
      </c>
      <c r="S5093">
        <v>8</v>
      </c>
      <c r="T5093">
        <v>0</v>
      </c>
      <c r="U5093">
        <v>185.21</v>
      </c>
      <c r="V5093">
        <v>85.48</v>
      </c>
      <c r="W5093">
        <v>42.74</v>
      </c>
      <c r="X5093">
        <v>0</v>
      </c>
      <c r="Y5093">
        <v>56.99</v>
      </c>
      <c r="Z5093">
        <v>0</v>
      </c>
    </row>
    <row r="5094" spans="1:26" x14ac:dyDescent="0.3">
      <c r="A5094">
        <v>3002255</v>
      </c>
      <c r="B5094">
        <v>1</v>
      </c>
      <c r="C5094" t="s">
        <v>75</v>
      </c>
      <c r="D5094" t="s">
        <v>91</v>
      </c>
      <c r="E5094" t="s">
        <v>140</v>
      </c>
      <c r="F5094" t="s">
        <v>14582</v>
      </c>
      <c r="G5094" t="s">
        <v>136</v>
      </c>
      <c r="H5094" t="s">
        <v>61</v>
      </c>
      <c r="I5094" t="s">
        <v>129</v>
      </c>
      <c r="J5094" t="s">
        <v>130</v>
      </c>
      <c r="K5094" t="s">
        <v>137</v>
      </c>
      <c r="L5094" t="s">
        <v>14583</v>
      </c>
      <c r="M5094" t="s">
        <v>14584</v>
      </c>
      <c r="N5094">
        <v>1.3640000000000001</v>
      </c>
      <c r="O5094">
        <v>0</v>
      </c>
      <c r="P5094">
        <v>136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185.53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3012640</v>
      </c>
      <c r="B5095">
        <v>1</v>
      </c>
      <c r="C5095" t="s">
        <v>106</v>
      </c>
      <c r="D5095" t="s">
        <v>111</v>
      </c>
      <c r="E5095" t="s">
        <v>126</v>
      </c>
      <c r="F5095" t="s">
        <v>14585</v>
      </c>
      <c r="G5095" t="s">
        <v>374</v>
      </c>
      <c r="H5095" t="s">
        <v>58</v>
      </c>
      <c r="I5095" t="s">
        <v>129</v>
      </c>
      <c r="J5095" t="s">
        <v>130</v>
      </c>
      <c r="K5095" t="s">
        <v>137</v>
      </c>
      <c r="L5095" t="s">
        <v>14586</v>
      </c>
      <c r="M5095" t="s">
        <v>14587</v>
      </c>
      <c r="N5095">
        <v>0.21199999999999999</v>
      </c>
      <c r="O5095">
        <v>0</v>
      </c>
      <c r="P5095">
        <v>0</v>
      </c>
      <c r="Q5095">
        <v>43</v>
      </c>
      <c r="R5095">
        <v>10176</v>
      </c>
      <c r="S5095">
        <v>60</v>
      </c>
      <c r="T5095">
        <v>8057</v>
      </c>
      <c r="U5095">
        <v>0</v>
      </c>
      <c r="V5095">
        <v>0</v>
      </c>
      <c r="W5095">
        <v>9.11</v>
      </c>
      <c r="X5095">
        <v>2156.75</v>
      </c>
      <c r="Y5095">
        <v>12.72</v>
      </c>
      <c r="Z5095">
        <v>1707.64</v>
      </c>
    </row>
    <row r="5096" spans="1:26" x14ac:dyDescent="0.3">
      <c r="A5096">
        <v>3002339</v>
      </c>
      <c r="B5096">
        <v>1</v>
      </c>
      <c r="C5096" t="s">
        <v>75</v>
      </c>
      <c r="D5096" t="s">
        <v>104</v>
      </c>
      <c r="E5096" t="s">
        <v>140</v>
      </c>
      <c r="F5096" t="s">
        <v>14588</v>
      </c>
      <c r="G5096" t="s">
        <v>181</v>
      </c>
      <c r="H5096" t="s">
        <v>61</v>
      </c>
      <c r="I5096" t="s">
        <v>129</v>
      </c>
      <c r="J5096" t="s">
        <v>130</v>
      </c>
      <c r="K5096" t="s">
        <v>137</v>
      </c>
      <c r="L5096" t="s">
        <v>14589</v>
      </c>
      <c r="M5096" t="s">
        <v>14590</v>
      </c>
      <c r="N5096">
        <v>7.4119999999999999</v>
      </c>
      <c r="O5096">
        <v>0</v>
      </c>
      <c r="P5096">
        <v>46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340.94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3005174</v>
      </c>
      <c r="B5097">
        <v>1</v>
      </c>
      <c r="C5097" t="s">
        <v>106</v>
      </c>
      <c r="D5097" t="s">
        <v>121</v>
      </c>
      <c r="E5097" t="s">
        <v>126</v>
      </c>
      <c r="F5097" t="s">
        <v>9422</v>
      </c>
      <c r="G5097" t="s">
        <v>192</v>
      </c>
      <c r="H5097" t="s">
        <v>58</v>
      </c>
      <c r="I5097" t="s">
        <v>129</v>
      </c>
      <c r="J5097" t="s">
        <v>130</v>
      </c>
      <c r="K5097" t="s">
        <v>137</v>
      </c>
      <c r="L5097" t="s">
        <v>14591</v>
      </c>
      <c r="M5097" t="s">
        <v>14592</v>
      </c>
      <c r="N5097">
        <v>6.1159999999999997</v>
      </c>
      <c r="O5097">
        <v>28</v>
      </c>
      <c r="P5097">
        <v>216</v>
      </c>
      <c r="Q5097">
        <v>0</v>
      </c>
      <c r="R5097">
        <v>0</v>
      </c>
      <c r="S5097">
        <v>0</v>
      </c>
      <c r="T5097">
        <v>0</v>
      </c>
      <c r="U5097">
        <v>171.26</v>
      </c>
      <c r="V5097">
        <v>1321.14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3000760</v>
      </c>
      <c r="B5098">
        <v>1</v>
      </c>
      <c r="C5098" t="s">
        <v>75</v>
      </c>
      <c r="D5098" t="s">
        <v>96</v>
      </c>
      <c r="E5098" t="s">
        <v>126</v>
      </c>
      <c r="F5098" t="s">
        <v>14593</v>
      </c>
      <c r="G5098" t="s">
        <v>136</v>
      </c>
      <c r="H5098" t="s">
        <v>58</v>
      </c>
      <c r="I5098" t="s">
        <v>129</v>
      </c>
      <c r="J5098" t="s">
        <v>130</v>
      </c>
      <c r="K5098" t="s">
        <v>137</v>
      </c>
      <c r="L5098" t="s">
        <v>14594</v>
      </c>
      <c r="M5098" t="s">
        <v>14595</v>
      </c>
      <c r="N5098">
        <v>0.5</v>
      </c>
      <c r="O5098">
        <v>12</v>
      </c>
      <c r="P5098">
        <v>65</v>
      </c>
      <c r="Q5098">
        <v>0</v>
      </c>
      <c r="R5098">
        <v>0</v>
      </c>
      <c r="S5098">
        <v>0</v>
      </c>
      <c r="T5098">
        <v>0</v>
      </c>
      <c r="U5098">
        <v>6</v>
      </c>
      <c r="V5098">
        <v>32.520000000000003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3002340</v>
      </c>
      <c r="B5099">
        <v>1</v>
      </c>
      <c r="C5099" t="s">
        <v>75</v>
      </c>
      <c r="D5099" t="s">
        <v>104</v>
      </c>
      <c r="E5099" t="s">
        <v>140</v>
      </c>
      <c r="F5099" t="s">
        <v>14596</v>
      </c>
      <c r="G5099" t="s">
        <v>181</v>
      </c>
      <c r="H5099" t="s">
        <v>61</v>
      </c>
      <c r="I5099" t="s">
        <v>129</v>
      </c>
      <c r="J5099" t="s">
        <v>130</v>
      </c>
      <c r="K5099" t="s">
        <v>137</v>
      </c>
      <c r="L5099" t="s">
        <v>14597</v>
      </c>
      <c r="M5099" t="s">
        <v>14598</v>
      </c>
      <c r="N5099">
        <v>7.8239999999999998</v>
      </c>
      <c r="O5099">
        <v>0</v>
      </c>
      <c r="P5099">
        <v>122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954.48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3001152</v>
      </c>
      <c r="B5100">
        <v>1</v>
      </c>
      <c r="C5100" t="s">
        <v>75</v>
      </c>
      <c r="D5100" t="s">
        <v>79</v>
      </c>
      <c r="E5100" t="s">
        <v>221</v>
      </c>
      <c r="F5100" t="s">
        <v>7143</v>
      </c>
      <c r="G5100" t="s">
        <v>181</v>
      </c>
      <c r="H5100" t="s">
        <v>58</v>
      </c>
      <c r="I5100" t="s">
        <v>129</v>
      </c>
      <c r="J5100" t="s">
        <v>130</v>
      </c>
      <c r="K5100" t="s">
        <v>137</v>
      </c>
      <c r="L5100" t="s">
        <v>14599</v>
      </c>
      <c r="M5100" t="s">
        <v>14600</v>
      </c>
      <c r="N5100">
        <v>1.8120000000000001</v>
      </c>
      <c r="O5100">
        <v>14</v>
      </c>
      <c r="P5100">
        <v>797</v>
      </c>
      <c r="Q5100">
        <v>0</v>
      </c>
      <c r="R5100">
        <v>0</v>
      </c>
      <c r="S5100">
        <v>27</v>
      </c>
      <c r="T5100">
        <v>93</v>
      </c>
      <c r="U5100">
        <v>25.37</v>
      </c>
      <c r="V5100">
        <v>1444.34</v>
      </c>
      <c r="W5100">
        <v>0</v>
      </c>
      <c r="X5100">
        <v>0</v>
      </c>
      <c r="Y5100">
        <v>48.93</v>
      </c>
      <c r="Z5100">
        <v>168.54</v>
      </c>
    </row>
    <row r="5101" spans="1:26" x14ac:dyDescent="0.3">
      <c r="A5101">
        <v>3018585</v>
      </c>
      <c r="B5101">
        <v>1</v>
      </c>
      <c r="C5101" t="s">
        <v>106</v>
      </c>
      <c r="D5101" t="s">
        <v>118</v>
      </c>
      <c r="E5101" t="s">
        <v>153</v>
      </c>
      <c r="F5101" t="s">
        <v>14601</v>
      </c>
      <c r="G5101" t="s">
        <v>136</v>
      </c>
      <c r="H5101" t="s">
        <v>58</v>
      </c>
      <c r="I5101" t="s">
        <v>129</v>
      </c>
      <c r="J5101" t="s">
        <v>130</v>
      </c>
      <c r="K5101" t="s">
        <v>137</v>
      </c>
      <c r="L5101" t="s">
        <v>14602</v>
      </c>
      <c r="M5101" t="s">
        <v>14603</v>
      </c>
      <c r="N5101">
        <v>5.6989999999999998</v>
      </c>
      <c r="O5101">
        <v>0</v>
      </c>
      <c r="P5101">
        <v>0</v>
      </c>
      <c r="Q5101">
        <v>0</v>
      </c>
      <c r="R5101">
        <v>433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2467.7399999999998</v>
      </c>
      <c r="Y5101">
        <v>0</v>
      </c>
      <c r="Z5101">
        <v>0</v>
      </c>
    </row>
    <row r="5102" spans="1:26" x14ac:dyDescent="0.3">
      <c r="A5102">
        <v>3004785</v>
      </c>
      <c r="B5102">
        <v>1</v>
      </c>
      <c r="C5102" t="s">
        <v>75</v>
      </c>
      <c r="D5102" t="s">
        <v>104</v>
      </c>
      <c r="E5102" t="s">
        <v>153</v>
      </c>
      <c r="F5102" t="s">
        <v>14604</v>
      </c>
      <c r="G5102" t="s">
        <v>181</v>
      </c>
      <c r="H5102" t="s">
        <v>58</v>
      </c>
      <c r="I5102" t="s">
        <v>129</v>
      </c>
      <c r="J5102" t="s">
        <v>130</v>
      </c>
      <c r="K5102" t="s">
        <v>137</v>
      </c>
      <c r="L5102" t="s">
        <v>14605</v>
      </c>
      <c r="M5102" t="s">
        <v>14606</v>
      </c>
      <c r="N5102">
        <v>7.45</v>
      </c>
      <c r="O5102">
        <v>0</v>
      </c>
      <c r="P5102">
        <v>424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3158.92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3014191</v>
      </c>
      <c r="B5103">
        <v>1</v>
      </c>
      <c r="C5103" t="s">
        <v>75</v>
      </c>
      <c r="D5103" t="s">
        <v>82</v>
      </c>
      <c r="E5103" t="s">
        <v>169</v>
      </c>
      <c r="F5103" t="s">
        <v>14607</v>
      </c>
      <c r="G5103" t="s">
        <v>142</v>
      </c>
      <c r="H5103" t="s">
        <v>61</v>
      </c>
      <c r="I5103" t="s">
        <v>129</v>
      </c>
      <c r="J5103" t="s">
        <v>130</v>
      </c>
      <c r="K5103" t="s">
        <v>131</v>
      </c>
      <c r="L5103" t="s">
        <v>14608</v>
      </c>
      <c r="M5103" t="s">
        <v>14609</v>
      </c>
      <c r="N5103">
        <v>1.181</v>
      </c>
      <c r="O5103">
        <v>0</v>
      </c>
      <c r="P5103">
        <v>653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771.46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3002262</v>
      </c>
      <c r="B5104">
        <v>1</v>
      </c>
      <c r="C5104" t="s">
        <v>75</v>
      </c>
      <c r="D5104" t="s">
        <v>91</v>
      </c>
      <c r="E5104" t="s">
        <v>169</v>
      </c>
      <c r="F5104" t="s">
        <v>14610</v>
      </c>
      <c r="G5104" t="s">
        <v>136</v>
      </c>
      <c r="H5104" t="s">
        <v>61</v>
      </c>
      <c r="I5104" t="s">
        <v>129</v>
      </c>
      <c r="J5104" t="s">
        <v>130</v>
      </c>
      <c r="K5104" t="s">
        <v>137</v>
      </c>
      <c r="L5104" t="s">
        <v>14611</v>
      </c>
      <c r="M5104" t="s">
        <v>14612</v>
      </c>
      <c r="N5104">
        <v>0.66800000000000004</v>
      </c>
      <c r="O5104">
        <v>0</v>
      </c>
      <c r="P5104">
        <v>618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412.86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3002248</v>
      </c>
      <c r="B5105">
        <v>1</v>
      </c>
      <c r="C5105" t="s">
        <v>106</v>
      </c>
      <c r="D5105" t="s">
        <v>122</v>
      </c>
      <c r="E5105" t="s">
        <v>145</v>
      </c>
      <c r="F5105" t="s">
        <v>14613</v>
      </c>
      <c r="G5105" t="s">
        <v>206</v>
      </c>
      <c r="H5105" t="s">
        <v>61</v>
      </c>
      <c r="I5105" t="s">
        <v>129</v>
      </c>
      <c r="J5105" t="s">
        <v>130</v>
      </c>
      <c r="K5105" t="s">
        <v>131</v>
      </c>
      <c r="L5105" t="s">
        <v>14614</v>
      </c>
      <c r="M5105" t="s">
        <v>14615</v>
      </c>
      <c r="N5105">
        <v>4.93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4.93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3014661</v>
      </c>
      <c r="B5106">
        <v>1</v>
      </c>
      <c r="C5106" t="s">
        <v>75</v>
      </c>
      <c r="D5106" t="s">
        <v>82</v>
      </c>
      <c r="E5106" t="s">
        <v>169</v>
      </c>
      <c r="F5106" t="s">
        <v>14607</v>
      </c>
      <c r="G5106" t="s">
        <v>142</v>
      </c>
      <c r="H5106" t="s">
        <v>61</v>
      </c>
      <c r="I5106" t="s">
        <v>129</v>
      </c>
      <c r="J5106" t="s">
        <v>130</v>
      </c>
      <c r="K5106" t="s">
        <v>131</v>
      </c>
      <c r="L5106" t="s">
        <v>14616</v>
      </c>
      <c r="M5106" t="s">
        <v>14617</v>
      </c>
      <c r="N5106">
        <v>9.75</v>
      </c>
      <c r="O5106">
        <v>0</v>
      </c>
      <c r="P5106">
        <v>653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6366.99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3000210</v>
      </c>
      <c r="B5107">
        <v>1</v>
      </c>
      <c r="C5107" t="s">
        <v>75</v>
      </c>
      <c r="D5107" t="s">
        <v>92</v>
      </c>
      <c r="E5107" t="s">
        <v>221</v>
      </c>
      <c r="F5107" t="s">
        <v>14618</v>
      </c>
      <c r="G5107" t="s">
        <v>136</v>
      </c>
      <c r="H5107" t="s">
        <v>58</v>
      </c>
      <c r="I5107" t="s">
        <v>129</v>
      </c>
      <c r="J5107" t="s">
        <v>130</v>
      </c>
      <c r="K5107" t="s">
        <v>137</v>
      </c>
      <c r="L5107" t="s">
        <v>14619</v>
      </c>
      <c r="M5107" t="s">
        <v>14620</v>
      </c>
      <c r="N5107">
        <v>4.6230000000000002</v>
      </c>
      <c r="O5107">
        <v>237</v>
      </c>
      <c r="P5107">
        <v>4055</v>
      </c>
      <c r="Q5107">
        <v>0</v>
      </c>
      <c r="R5107">
        <v>0</v>
      </c>
      <c r="S5107">
        <v>0</v>
      </c>
      <c r="T5107">
        <v>0</v>
      </c>
      <c r="U5107">
        <v>1095.6300000000001</v>
      </c>
      <c r="V5107">
        <v>18745.939999999999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3010833</v>
      </c>
      <c r="B5108">
        <v>1</v>
      </c>
      <c r="C5108" t="s">
        <v>75</v>
      </c>
      <c r="D5108" t="s">
        <v>97</v>
      </c>
      <c r="E5108" t="s">
        <v>140</v>
      </c>
      <c r="F5108" t="s">
        <v>14621</v>
      </c>
      <c r="G5108" t="s">
        <v>142</v>
      </c>
      <c r="H5108" t="s">
        <v>61</v>
      </c>
      <c r="I5108" t="s">
        <v>129</v>
      </c>
      <c r="J5108" t="s">
        <v>130</v>
      </c>
      <c r="K5108" t="s">
        <v>131</v>
      </c>
      <c r="L5108" t="s">
        <v>14622</v>
      </c>
      <c r="M5108" t="s">
        <v>14623</v>
      </c>
      <c r="N5108">
        <v>6.6779999999999999</v>
      </c>
      <c r="O5108">
        <v>0</v>
      </c>
      <c r="P5108">
        <v>11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73.459999999999994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3012977</v>
      </c>
      <c r="B5109">
        <v>1</v>
      </c>
      <c r="C5109" t="s">
        <v>75</v>
      </c>
      <c r="D5109" t="s">
        <v>81</v>
      </c>
      <c r="E5109" t="s">
        <v>140</v>
      </c>
      <c r="F5109" t="s">
        <v>14122</v>
      </c>
      <c r="G5109" t="s">
        <v>192</v>
      </c>
      <c r="H5109" t="s">
        <v>61</v>
      </c>
      <c r="I5109" t="s">
        <v>129</v>
      </c>
      <c r="J5109" t="s">
        <v>130</v>
      </c>
      <c r="K5109" t="s">
        <v>137</v>
      </c>
      <c r="L5109" t="s">
        <v>14624</v>
      </c>
      <c r="M5109" t="s">
        <v>12175</v>
      </c>
      <c r="N5109">
        <v>6.3730000000000002</v>
      </c>
      <c r="O5109">
        <v>0</v>
      </c>
      <c r="P5109">
        <v>118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751.99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3004728</v>
      </c>
      <c r="B5110">
        <v>1</v>
      </c>
      <c r="C5110" t="s">
        <v>75</v>
      </c>
      <c r="D5110" t="s">
        <v>81</v>
      </c>
      <c r="E5110" t="s">
        <v>140</v>
      </c>
      <c r="F5110" t="s">
        <v>14625</v>
      </c>
      <c r="G5110" t="s">
        <v>192</v>
      </c>
      <c r="H5110" t="s">
        <v>61</v>
      </c>
      <c r="I5110" t="s">
        <v>129</v>
      </c>
      <c r="J5110" t="s">
        <v>130</v>
      </c>
      <c r="K5110" t="s">
        <v>137</v>
      </c>
      <c r="L5110" t="s">
        <v>14626</v>
      </c>
      <c r="M5110" t="s">
        <v>14627</v>
      </c>
      <c r="N5110">
        <v>6.78</v>
      </c>
      <c r="O5110">
        <v>0</v>
      </c>
      <c r="P5110">
        <v>226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1532.22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3012381</v>
      </c>
      <c r="B5111">
        <v>1</v>
      </c>
      <c r="C5111" t="s">
        <v>75</v>
      </c>
      <c r="D5111" t="s">
        <v>103</v>
      </c>
      <c r="E5111" t="s">
        <v>140</v>
      </c>
      <c r="F5111" t="s">
        <v>14628</v>
      </c>
      <c r="G5111" t="s">
        <v>142</v>
      </c>
      <c r="H5111" t="s">
        <v>61</v>
      </c>
      <c r="I5111" t="s">
        <v>129</v>
      </c>
      <c r="J5111" t="s">
        <v>130</v>
      </c>
      <c r="K5111" t="s">
        <v>131</v>
      </c>
      <c r="L5111" t="s">
        <v>14629</v>
      </c>
      <c r="M5111" t="s">
        <v>14630</v>
      </c>
      <c r="N5111">
        <v>3.5449999999999999</v>
      </c>
      <c r="O5111">
        <v>0</v>
      </c>
      <c r="P5111">
        <v>233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825.94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3002371</v>
      </c>
      <c r="B5112">
        <v>1</v>
      </c>
      <c r="C5112" t="s">
        <v>75</v>
      </c>
      <c r="D5112" t="s">
        <v>81</v>
      </c>
      <c r="E5112" t="s">
        <v>153</v>
      </c>
      <c r="F5112" t="s">
        <v>14631</v>
      </c>
      <c r="G5112" t="s">
        <v>136</v>
      </c>
      <c r="H5112" t="s">
        <v>58</v>
      </c>
      <c r="I5112" t="s">
        <v>129</v>
      </c>
      <c r="J5112" t="s">
        <v>130</v>
      </c>
      <c r="K5112" t="s">
        <v>137</v>
      </c>
      <c r="L5112" t="s">
        <v>14632</v>
      </c>
      <c r="M5112" t="s">
        <v>14633</v>
      </c>
      <c r="N5112">
        <v>0.435</v>
      </c>
      <c r="O5112">
        <v>1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0.43</v>
      </c>
      <c r="V5112">
        <v>0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3008699</v>
      </c>
      <c r="B5113">
        <v>1</v>
      </c>
      <c r="C5113" t="s">
        <v>106</v>
      </c>
      <c r="D5113" t="s">
        <v>115</v>
      </c>
      <c r="E5113" t="s">
        <v>169</v>
      </c>
      <c r="F5113" t="s">
        <v>14634</v>
      </c>
      <c r="G5113" t="s">
        <v>161</v>
      </c>
      <c r="H5113" t="s">
        <v>61</v>
      </c>
      <c r="I5113" t="s">
        <v>129</v>
      </c>
      <c r="J5113" t="s">
        <v>130</v>
      </c>
      <c r="K5113" t="s">
        <v>131</v>
      </c>
      <c r="L5113" t="s">
        <v>14635</v>
      </c>
      <c r="M5113" t="s">
        <v>14636</v>
      </c>
      <c r="N5113">
        <v>1.647</v>
      </c>
      <c r="O5113">
        <v>0</v>
      </c>
      <c r="P5113">
        <v>266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438.06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3006123</v>
      </c>
      <c r="B5114">
        <v>1</v>
      </c>
      <c r="C5114" t="s">
        <v>75</v>
      </c>
      <c r="D5114" t="s">
        <v>95</v>
      </c>
      <c r="E5114" t="s">
        <v>153</v>
      </c>
      <c r="F5114" t="s">
        <v>14637</v>
      </c>
      <c r="G5114" t="s">
        <v>192</v>
      </c>
      <c r="H5114" t="s">
        <v>58</v>
      </c>
      <c r="I5114" t="s">
        <v>129</v>
      </c>
      <c r="J5114" t="s">
        <v>130</v>
      </c>
      <c r="K5114" t="s">
        <v>137</v>
      </c>
      <c r="L5114" t="s">
        <v>14638</v>
      </c>
      <c r="M5114" t="s">
        <v>14639</v>
      </c>
      <c r="N5114">
        <v>5.0350000000000001</v>
      </c>
      <c r="O5114">
        <v>1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5.03</v>
      </c>
      <c r="V5114">
        <v>0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3007131</v>
      </c>
      <c r="B5115">
        <v>1</v>
      </c>
      <c r="C5115" t="s">
        <v>75</v>
      </c>
      <c r="D5115" t="s">
        <v>103</v>
      </c>
      <c r="E5115" t="s">
        <v>221</v>
      </c>
      <c r="F5115" t="s">
        <v>14640</v>
      </c>
      <c r="G5115" t="s">
        <v>136</v>
      </c>
      <c r="H5115" t="s">
        <v>58</v>
      </c>
      <c r="I5115" t="s">
        <v>129</v>
      </c>
      <c r="J5115" t="s">
        <v>130</v>
      </c>
      <c r="K5115" t="s">
        <v>137</v>
      </c>
      <c r="L5115" t="s">
        <v>14641</v>
      </c>
      <c r="M5115" t="s">
        <v>14642</v>
      </c>
      <c r="N5115">
        <v>5.0359999999999996</v>
      </c>
      <c r="O5115">
        <v>0</v>
      </c>
      <c r="P5115">
        <v>1041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5242.3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3005505</v>
      </c>
      <c r="B5116">
        <v>1</v>
      </c>
      <c r="C5116" t="s">
        <v>75</v>
      </c>
      <c r="D5116" t="s">
        <v>89</v>
      </c>
      <c r="E5116" t="s">
        <v>140</v>
      </c>
      <c r="F5116" t="s">
        <v>14643</v>
      </c>
      <c r="G5116" t="s">
        <v>142</v>
      </c>
      <c r="H5116" t="s">
        <v>61</v>
      </c>
      <c r="I5116" t="s">
        <v>129</v>
      </c>
      <c r="J5116" t="s">
        <v>130</v>
      </c>
      <c r="K5116" t="s">
        <v>131</v>
      </c>
      <c r="L5116" t="s">
        <v>14644</v>
      </c>
      <c r="M5116" t="s">
        <v>14645</v>
      </c>
      <c r="N5116">
        <v>3.532</v>
      </c>
      <c r="O5116">
        <v>0</v>
      </c>
      <c r="P5116">
        <v>89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314.36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3012656</v>
      </c>
      <c r="B5117">
        <v>1</v>
      </c>
      <c r="C5117" t="s">
        <v>75</v>
      </c>
      <c r="D5117" t="s">
        <v>95</v>
      </c>
      <c r="E5117" t="s">
        <v>140</v>
      </c>
      <c r="F5117" t="s">
        <v>14646</v>
      </c>
      <c r="G5117" t="s">
        <v>161</v>
      </c>
      <c r="H5117" t="s">
        <v>61</v>
      </c>
      <c r="I5117" t="s">
        <v>129</v>
      </c>
      <c r="J5117" t="s">
        <v>130</v>
      </c>
      <c r="K5117" t="s">
        <v>131</v>
      </c>
      <c r="L5117" t="s">
        <v>14647</v>
      </c>
      <c r="M5117" t="s">
        <v>14648</v>
      </c>
      <c r="N5117">
        <v>8.3859999999999992</v>
      </c>
      <c r="O5117">
        <v>0</v>
      </c>
      <c r="P5117">
        <v>140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1174.07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3015375</v>
      </c>
      <c r="B5118">
        <v>1</v>
      </c>
      <c r="C5118" t="s">
        <v>75</v>
      </c>
      <c r="D5118" t="s">
        <v>95</v>
      </c>
      <c r="E5118" t="s">
        <v>140</v>
      </c>
      <c r="F5118" t="s">
        <v>14649</v>
      </c>
      <c r="G5118" t="s">
        <v>382</v>
      </c>
      <c r="H5118" t="s">
        <v>61</v>
      </c>
      <c r="I5118" t="s">
        <v>129</v>
      </c>
      <c r="J5118" t="s">
        <v>130</v>
      </c>
      <c r="K5118" t="s">
        <v>131</v>
      </c>
      <c r="L5118" t="s">
        <v>14650</v>
      </c>
      <c r="M5118" t="s">
        <v>14651</v>
      </c>
      <c r="N5118">
        <v>4.5759999999999996</v>
      </c>
      <c r="O5118">
        <v>0</v>
      </c>
      <c r="P5118">
        <v>104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475.93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3014923</v>
      </c>
      <c r="B5119">
        <v>1</v>
      </c>
      <c r="C5119" t="s">
        <v>75</v>
      </c>
      <c r="D5119" t="s">
        <v>97</v>
      </c>
      <c r="E5119" t="s">
        <v>169</v>
      </c>
      <c r="F5119" t="s">
        <v>14652</v>
      </c>
      <c r="G5119" t="s">
        <v>161</v>
      </c>
      <c r="H5119" t="s">
        <v>61</v>
      </c>
      <c r="I5119" t="s">
        <v>129</v>
      </c>
      <c r="J5119" t="s">
        <v>130</v>
      </c>
      <c r="K5119" t="s">
        <v>131</v>
      </c>
      <c r="L5119" t="s">
        <v>14653</v>
      </c>
      <c r="M5119" t="s">
        <v>14654</v>
      </c>
      <c r="N5119">
        <v>8.4009999999999998</v>
      </c>
      <c r="O5119">
        <v>0</v>
      </c>
      <c r="P5119">
        <v>520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4368.58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3019065</v>
      </c>
      <c r="B5120">
        <v>1</v>
      </c>
      <c r="C5120" t="s">
        <v>75</v>
      </c>
      <c r="D5120" t="s">
        <v>91</v>
      </c>
      <c r="E5120" t="s">
        <v>153</v>
      </c>
      <c r="F5120" t="s">
        <v>8492</v>
      </c>
      <c r="G5120" t="s">
        <v>2444</v>
      </c>
      <c r="H5120" t="s">
        <v>58</v>
      </c>
      <c r="I5120" t="s">
        <v>129</v>
      </c>
      <c r="J5120" t="s">
        <v>130</v>
      </c>
      <c r="K5120" t="s">
        <v>131</v>
      </c>
      <c r="L5120" t="s">
        <v>14655</v>
      </c>
      <c r="M5120" t="s">
        <v>14656</v>
      </c>
      <c r="N5120">
        <v>5.7539999999999996</v>
      </c>
      <c r="O5120">
        <v>0</v>
      </c>
      <c r="P5120">
        <v>184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1058.6600000000001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3006810</v>
      </c>
      <c r="B5121">
        <v>1</v>
      </c>
      <c r="C5121" t="s">
        <v>75</v>
      </c>
      <c r="D5121" t="s">
        <v>81</v>
      </c>
      <c r="E5121" t="s">
        <v>145</v>
      </c>
      <c r="F5121" t="s">
        <v>14657</v>
      </c>
      <c r="G5121" t="s">
        <v>256</v>
      </c>
      <c r="H5121" t="s">
        <v>61</v>
      </c>
      <c r="I5121" t="s">
        <v>129</v>
      </c>
      <c r="J5121" t="s">
        <v>130</v>
      </c>
      <c r="K5121" t="s">
        <v>131</v>
      </c>
      <c r="L5121" t="s">
        <v>14658</v>
      </c>
      <c r="M5121" t="s">
        <v>14659</v>
      </c>
      <c r="N5121">
        <v>0.67700000000000005</v>
      </c>
      <c r="O5121">
        <v>0</v>
      </c>
      <c r="P5121">
        <v>10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6.77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3015837</v>
      </c>
      <c r="B5122">
        <v>1</v>
      </c>
      <c r="C5122" t="s">
        <v>75</v>
      </c>
      <c r="D5122" t="s">
        <v>82</v>
      </c>
      <c r="E5122" t="s">
        <v>140</v>
      </c>
      <c r="F5122" t="s">
        <v>14660</v>
      </c>
      <c r="G5122" t="s">
        <v>1638</v>
      </c>
      <c r="H5122" t="s">
        <v>61</v>
      </c>
      <c r="I5122" t="s">
        <v>129</v>
      </c>
      <c r="J5122" t="s">
        <v>130</v>
      </c>
      <c r="K5122" t="s">
        <v>131</v>
      </c>
      <c r="L5122" t="s">
        <v>14661</v>
      </c>
      <c r="M5122" t="s">
        <v>14662</v>
      </c>
      <c r="N5122">
        <v>5.9509999999999996</v>
      </c>
      <c r="O5122">
        <v>0</v>
      </c>
      <c r="P5122">
        <v>26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154.72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3016713</v>
      </c>
      <c r="B5123">
        <v>1</v>
      </c>
      <c r="C5123" t="s">
        <v>75</v>
      </c>
      <c r="D5123" t="s">
        <v>95</v>
      </c>
      <c r="E5123" t="s">
        <v>140</v>
      </c>
      <c r="F5123" t="s">
        <v>14663</v>
      </c>
      <c r="G5123" t="s">
        <v>4892</v>
      </c>
      <c r="H5123" t="s">
        <v>61</v>
      </c>
      <c r="I5123" t="s">
        <v>129</v>
      </c>
      <c r="J5123" t="s">
        <v>130</v>
      </c>
      <c r="K5123" t="s">
        <v>131</v>
      </c>
      <c r="L5123" t="s">
        <v>14664</v>
      </c>
      <c r="M5123" t="s">
        <v>14665</v>
      </c>
      <c r="N5123">
        <v>1.371</v>
      </c>
      <c r="O5123">
        <v>0</v>
      </c>
      <c r="P5123">
        <v>143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196.12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3009516</v>
      </c>
      <c r="B5124">
        <v>1</v>
      </c>
      <c r="C5124" t="s">
        <v>75</v>
      </c>
      <c r="D5124" t="s">
        <v>82</v>
      </c>
      <c r="E5124" t="s">
        <v>145</v>
      </c>
      <c r="F5124" t="s">
        <v>11650</v>
      </c>
      <c r="G5124" t="s">
        <v>206</v>
      </c>
      <c r="H5124" t="s">
        <v>61</v>
      </c>
      <c r="I5124" t="s">
        <v>129</v>
      </c>
      <c r="J5124" t="s">
        <v>130</v>
      </c>
      <c r="K5124" t="s">
        <v>131</v>
      </c>
      <c r="L5124" t="s">
        <v>14666</v>
      </c>
      <c r="M5124" t="s">
        <v>14667</v>
      </c>
      <c r="N5124">
        <v>9.5909999999999993</v>
      </c>
      <c r="O5124">
        <v>0</v>
      </c>
      <c r="P5124">
        <v>21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201.4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3013384</v>
      </c>
      <c r="B5125">
        <v>1</v>
      </c>
      <c r="C5125" t="s">
        <v>75</v>
      </c>
      <c r="D5125" t="s">
        <v>89</v>
      </c>
      <c r="E5125" t="s">
        <v>169</v>
      </c>
      <c r="F5125" t="s">
        <v>14668</v>
      </c>
      <c r="G5125" t="s">
        <v>2284</v>
      </c>
      <c r="H5125" t="s">
        <v>61</v>
      </c>
      <c r="I5125" t="s">
        <v>129</v>
      </c>
      <c r="J5125" t="s">
        <v>130</v>
      </c>
      <c r="K5125" t="s">
        <v>131</v>
      </c>
      <c r="L5125" t="s">
        <v>14669</v>
      </c>
      <c r="M5125" t="s">
        <v>14670</v>
      </c>
      <c r="N5125">
        <v>3.29</v>
      </c>
      <c r="O5125">
        <v>0</v>
      </c>
      <c r="P5125">
        <v>810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2665.13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3006291</v>
      </c>
      <c r="B5126">
        <v>1</v>
      </c>
      <c r="C5126" t="s">
        <v>75</v>
      </c>
      <c r="D5126" t="s">
        <v>97</v>
      </c>
      <c r="E5126" t="s">
        <v>153</v>
      </c>
      <c r="F5126" t="s">
        <v>14671</v>
      </c>
      <c r="G5126" t="s">
        <v>136</v>
      </c>
      <c r="H5126" t="s">
        <v>58</v>
      </c>
      <c r="I5126" t="s">
        <v>129</v>
      </c>
      <c r="J5126" t="s">
        <v>130</v>
      </c>
      <c r="K5126" t="s">
        <v>137</v>
      </c>
      <c r="L5126" t="s">
        <v>14672</v>
      </c>
      <c r="M5126" t="s">
        <v>14673</v>
      </c>
      <c r="N5126">
        <v>6.1130000000000004</v>
      </c>
      <c r="O5126">
        <v>0</v>
      </c>
      <c r="P5126">
        <v>131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800.81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3016105</v>
      </c>
      <c r="B5127">
        <v>1</v>
      </c>
      <c r="C5127" t="s">
        <v>75</v>
      </c>
      <c r="D5127" t="s">
        <v>104</v>
      </c>
      <c r="E5127" t="s">
        <v>221</v>
      </c>
      <c r="F5127" t="s">
        <v>14674</v>
      </c>
      <c r="G5127" t="s">
        <v>192</v>
      </c>
      <c r="H5127" t="s">
        <v>58</v>
      </c>
      <c r="I5127" t="s">
        <v>129</v>
      </c>
      <c r="J5127" t="s">
        <v>130</v>
      </c>
      <c r="K5127" t="s">
        <v>137</v>
      </c>
      <c r="L5127" t="s">
        <v>14675</v>
      </c>
      <c r="M5127" t="s">
        <v>14676</v>
      </c>
      <c r="N5127">
        <v>5.4870000000000001</v>
      </c>
      <c r="O5127">
        <v>3</v>
      </c>
      <c r="P5127">
        <v>3973</v>
      </c>
      <c r="Q5127">
        <v>0</v>
      </c>
      <c r="R5127">
        <v>0</v>
      </c>
      <c r="S5127">
        <v>0</v>
      </c>
      <c r="T5127">
        <v>0</v>
      </c>
      <c r="U5127">
        <v>16.46</v>
      </c>
      <c r="V5127">
        <v>21799.63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3011351</v>
      </c>
      <c r="B5128">
        <v>1</v>
      </c>
      <c r="C5128" t="s">
        <v>75</v>
      </c>
      <c r="D5128" t="s">
        <v>97</v>
      </c>
      <c r="E5128" t="s">
        <v>140</v>
      </c>
      <c r="F5128" t="s">
        <v>14677</v>
      </c>
      <c r="G5128" t="s">
        <v>192</v>
      </c>
      <c r="H5128" t="s">
        <v>61</v>
      </c>
      <c r="I5128" t="s">
        <v>129</v>
      </c>
      <c r="J5128" t="s">
        <v>130</v>
      </c>
      <c r="K5128" t="s">
        <v>137</v>
      </c>
      <c r="L5128" t="s">
        <v>14678</v>
      </c>
      <c r="M5128" t="s">
        <v>14679</v>
      </c>
      <c r="N5128">
        <v>10.201000000000001</v>
      </c>
      <c r="O5128">
        <v>0</v>
      </c>
      <c r="P5128">
        <v>4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40.81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3012406</v>
      </c>
      <c r="B5129">
        <v>1</v>
      </c>
      <c r="C5129" t="s">
        <v>75</v>
      </c>
      <c r="D5129" t="s">
        <v>98</v>
      </c>
      <c r="E5129" t="s">
        <v>169</v>
      </c>
      <c r="F5129" t="s">
        <v>14680</v>
      </c>
      <c r="G5129" t="s">
        <v>452</v>
      </c>
      <c r="H5129" t="s">
        <v>61</v>
      </c>
      <c r="I5129" t="s">
        <v>129</v>
      </c>
      <c r="J5129" t="s">
        <v>130</v>
      </c>
      <c r="K5129" t="s">
        <v>131</v>
      </c>
      <c r="L5129" t="s">
        <v>14681</v>
      </c>
      <c r="M5129" t="s">
        <v>14682</v>
      </c>
      <c r="N5129">
        <v>5.3360000000000003</v>
      </c>
      <c r="O5129">
        <v>0</v>
      </c>
      <c r="P5129">
        <v>163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869.83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3006122</v>
      </c>
      <c r="B5130">
        <v>1</v>
      </c>
      <c r="C5130" t="s">
        <v>75</v>
      </c>
      <c r="D5130" t="s">
        <v>95</v>
      </c>
      <c r="E5130" t="s">
        <v>153</v>
      </c>
      <c r="F5130" t="s">
        <v>14683</v>
      </c>
      <c r="G5130" t="s">
        <v>136</v>
      </c>
      <c r="H5130" t="s">
        <v>58</v>
      </c>
      <c r="I5130" t="s">
        <v>129</v>
      </c>
      <c r="J5130" t="s">
        <v>130</v>
      </c>
      <c r="K5130" t="s">
        <v>137</v>
      </c>
      <c r="L5130" t="s">
        <v>14684</v>
      </c>
      <c r="M5130" t="s">
        <v>14685</v>
      </c>
      <c r="N5130">
        <v>5.0369999999999999</v>
      </c>
      <c r="O5130">
        <v>0</v>
      </c>
      <c r="P5130">
        <v>125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629.66999999999996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3000176</v>
      </c>
      <c r="B5131">
        <v>1</v>
      </c>
      <c r="C5131" t="s">
        <v>75</v>
      </c>
      <c r="D5131" t="s">
        <v>89</v>
      </c>
      <c r="E5131" t="s">
        <v>153</v>
      </c>
      <c r="F5131" t="s">
        <v>14686</v>
      </c>
      <c r="G5131" t="s">
        <v>374</v>
      </c>
      <c r="H5131" t="s">
        <v>58</v>
      </c>
      <c r="I5131" t="s">
        <v>129</v>
      </c>
      <c r="J5131" t="s">
        <v>130</v>
      </c>
      <c r="K5131" t="s">
        <v>137</v>
      </c>
      <c r="L5131" t="s">
        <v>13460</v>
      </c>
      <c r="M5131" t="s">
        <v>14687</v>
      </c>
      <c r="N5131">
        <v>9.2999999999999999E-2</v>
      </c>
      <c r="O5131">
        <v>0</v>
      </c>
      <c r="P5131">
        <v>755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70.41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3018534</v>
      </c>
      <c r="B5132">
        <v>1</v>
      </c>
      <c r="C5132" t="s">
        <v>75</v>
      </c>
      <c r="D5132" t="s">
        <v>78</v>
      </c>
      <c r="E5132" t="s">
        <v>134</v>
      </c>
      <c r="F5132" t="s">
        <v>14688</v>
      </c>
      <c r="G5132" t="s">
        <v>136</v>
      </c>
      <c r="H5132" t="s">
        <v>58</v>
      </c>
      <c r="I5132" t="s">
        <v>129</v>
      </c>
      <c r="J5132" t="s">
        <v>130</v>
      </c>
      <c r="K5132" t="s">
        <v>137</v>
      </c>
      <c r="L5132" t="s">
        <v>14689</v>
      </c>
      <c r="M5132" t="s">
        <v>14690</v>
      </c>
      <c r="N5132">
        <v>6.3460000000000001</v>
      </c>
      <c r="O5132">
        <v>0</v>
      </c>
      <c r="P5132">
        <v>4142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26283.29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3016698</v>
      </c>
      <c r="B5133">
        <v>1</v>
      </c>
      <c r="C5133" t="s">
        <v>75</v>
      </c>
      <c r="D5133" t="s">
        <v>97</v>
      </c>
      <c r="E5133" t="s">
        <v>153</v>
      </c>
      <c r="F5133" t="s">
        <v>3131</v>
      </c>
      <c r="G5133" t="s">
        <v>192</v>
      </c>
      <c r="H5133" t="s">
        <v>58</v>
      </c>
      <c r="I5133" t="s">
        <v>129</v>
      </c>
      <c r="J5133" t="s">
        <v>130</v>
      </c>
      <c r="K5133" t="s">
        <v>137</v>
      </c>
      <c r="L5133" t="s">
        <v>14691</v>
      </c>
      <c r="M5133" t="s">
        <v>14692</v>
      </c>
      <c r="N5133">
        <v>7.9240000000000004</v>
      </c>
      <c r="O5133">
        <v>0</v>
      </c>
      <c r="P5133">
        <v>4227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33495.449999999997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3017476</v>
      </c>
      <c r="B5134">
        <v>1</v>
      </c>
      <c r="C5134" t="s">
        <v>75</v>
      </c>
      <c r="D5134" t="s">
        <v>104</v>
      </c>
      <c r="E5134" t="s">
        <v>153</v>
      </c>
      <c r="F5134" t="s">
        <v>7875</v>
      </c>
      <c r="G5134" t="s">
        <v>374</v>
      </c>
      <c r="H5134" t="s">
        <v>58</v>
      </c>
      <c r="I5134" t="s">
        <v>129</v>
      </c>
      <c r="J5134" t="s">
        <v>130</v>
      </c>
      <c r="K5134" t="s">
        <v>137</v>
      </c>
      <c r="L5134" t="s">
        <v>14693</v>
      </c>
      <c r="M5134" t="s">
        <v>14694</v>
      </c>
      <c r="N5134">
        <v>2.214</v>
      </c>
      <c r="O5134">
        <v>69</v>
      </c>
      <c r="P5134">
        <v>396</v>
      </c>
      <c r="Q5134">
        <v>0</v>
      </c>
      <c r="R5134">
        <v>0</v>
      </c>
      <c r="S5134">
        <v>0</v>
      </c>
      <c r="T5134">
        <v>0</v>
      </c>
      <c r="U5134">
        <v>152.74</v>
      </c>
      <c r="V5134">
        <v>876.59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3013460</v>
      </c>
      <c r="B5135">
        <v>1</v>
      </c>
      <c r="C5135" t="s">
        <v>75</v>
      </c>
      <c r="D5135" t="s">
        <v>86</v>
      </c>
      <c r="E5135" t="s">
        <v>126</v>
      </c>
      <c r="F5135" t="s">
        <v>14695</v>
      </c>
      <c r="G5135" t="s">
        <v>181</v>
      </c>
      <c r="H5135" t="s">
        <v>58</v>
      </c>
      <c r="I5135" t="s">
        <v>129</v>
      </c>
      <c r="J5135" t="s">
        <v>130</v>
      </c>
      <c r="K5135" t="s">
        <v>137</v>
      </c>
      <c r="L5135" t="s">
        <v>11103</v>
      </c>
      <c r="M5135" t="s">
        <v>14696</v>
      </c>
      <c r="N5135">
        <v>2.6509999999999998</v>
      </c>
      <c r="O5135">
        <v>8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21.21</v>
      </c>
      <c r="V5135">
        <v>0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3004631</v>
      </c>
      <c r="B5136">
        <v>1</v>
      </c>
      <c r="C5136" t="s">
        <v>75</v>
      </c>
      <c r="D5136" t="s">
        <v>82</v>
      </c>
      <c r="E5136" t="s">
        <v>153</v>
      </c>
      <c r="F5136" t="s">
        <v>14697</v>
      </c>
      <c r="G5136" t="s">
        <v>136</v>
      </c>
      <c r="H5136" t="s">
        <v>58</v>
      </c>
      <c r="I5136" t="s">
        <v>129</v>
      </c>
      <c r="J5136" t="s">
        <v>130</v>
      </c>
      <c r="K5136" t="s">
        <v>137</v>
      </c>
      <c r="L5136" t="s">
        <v>14698</v>
      </c>
      <c r="M5136" t="s">
        <v>14699</v>
      </c>
      <c r="N5136">
        <v>3.516</v>
      </c>
      <c r="O5136">
        <v>34</v>
      </c>
      <c r="P5136">
        <v>3184</v>
      </c>
      <c r="Q5136">
        <v>0</v>
      </c>
      <c r="R5136">
        <v>0</v>
      </c>
      <c r="S5136">
        <v>0</v>
      </c>
      <c r="T5136">
        <v>0</v>
      </c>
      <c r="U5136">
        <v>119.56</v>
      </c>
      <c r="V5136">
        <v>11196.18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3015726</v>
      </c>
      <c r="B5137">
        <v>1</v>
      </c>
      <c r="C5137" t="s">
        <v>75</v>
      </c>
      <c r="D5137" t="s">
        <v>92</v>
      </c>
      <c r="E5137" t="s">
        <v>126</v>
      </c>
      <c r="F5137" t="s">
        <v>14700</v>
      </c>
      <c r="G5137" t="s">
        <v>181</v>
      </c>
      <c r="H5137" t="s">
        <v>58</v>
      </c>
      <c r="I5137" t="s">
        <v>129</v>
      </c>
      <c r="J5137" t="s">
        <v>130</v>
      </c>
      <c r="K5137" t="s">
        <v>137</v>
      </c>
      <c r="L5137" t="s">
        <v>14701</v>
      </c>
      <c r="M5137" t="s">
        <v>14702</v>
      </c>
      <c r="N5137">
        <v>7.7210000000000001</v>
      </c>
      <c r="O5137">
        <v>14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108.1</v>
      </c>
      <c r="V5137">
        <v>0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3002459</v>
      </c>
      <c r="B5138">
        <v>1</v>
      </c>
      <c r="C5138" t="s">
        <v>106</v>
      </c>
      <c r="D5138" t="s">
        <v>119</v>
      </c>
      <c r="E5138" t="s">
        <v>221</v>
      </c>
      <c r="F5138" t="s">
        <v>14703</v>
      </c>
      <c r="G5138" t="s">
        <v>374</v>
      </c>
      <c r="H5138" t="s">
        <v>58</v>
      </c>
      <c r="I5138" t="s">
        <v>129</v>
      </c>
      <c r="J5138" t="s">
        <v>130</v>
      </c>
      <c r="K5138" t="s">
        <v>137</v>
      </c>
      <c r="L5138" t="s">
        <v>14704</v>
      </c>
      <c r="M5138" t="s">
        <v>14705</v>
      </c>
      <c r="N5138">
        <v>0.30599999999999999</v>
      </c>
      <c r="O5138">
        <v>29</v>
      </c>
      <c r="P5138">
        <v>7170</v>
      </c>
      <c r="Q5138">
        <v>0</v>
      </c>
      <c r="R5138">
        <v>0</v>
      </c>
      <c r="S5138">
        <v>0</v>
      </c>
      <c r="T5138">
        <v>0</v>
      </c>
      <c r="U5138">
        <v>8.8800000000000008</v>
      </c>
      <c r="V5138">
        <v>2194.8200000000002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3002402</v>
      </c>
      <c r="B5139">
        <v>1</v>
      </c>
      <c r="C5139" t="s">
        <v>75</v>
      </c>
      <c r="D5139" t="s">
        <v>81</v>
      </c>
      <c r="E5139" t="s">
        <v>153</v>
      </c>
      <c r="F5139" t="s">
        <v>14706</v>
      </c>
      <c r="G5139" t="s">
        <v>136</v>
      </c>
      <c r="H5139" t="s">
        <v>58</v>
      </c>
      <c r="I5139" t="s">
        <v>129</v>
      </c>
      <c r="J5139" t="s">
        <v>130</v>
      </c>
      <c r="K5139" t="s">
        <v>137</v>
      </c>
      <c r="L5139" t="s">
        <v>14707</v>
      </c>
      <c r="M5139" t="s">
        <v>14708</v>
      </c>
      <c r="N5139">
        <v>2.7530000000000001</v>
      </c>
      <c r="O5139">
        <v>1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2.75</v>
      </c>
      <c r="V5139">
        <v>0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3002302</v>
      </c>
      <c r="B5140">
        <v>1</v>
      </c>
      <c r="C5140" t="s">
        <v>75</v>
      </c>
      <c r="D5140" t="s">
        <v>82</v>
      </c>
      <c r="E5140" t="s">
        <v>169</v>
      </c>
      <c r="F5140" t="s">
        <v>14709</v>
      </c>
      <c r="G5140" t="s">
        <v>192</v>
      </c>
      <c r="H5140" t="s">
        <v>58</v>
      </c>
      <c r="I5140" t="s">
        <v>129</v>
      </c>
      <c r="J5140" t="s">
        <v>130</v>
      </c>
      <c r="K5140" t="s">
        <v>137</v>
      </c>
      <c r="L5140" t="s">
        <v>14710</v>
      </c>
      <c r="M5140" t="s">
        <v>14711</v>
      </c>
      <c r="N5140">
        <v>0.65900000000000003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0.66</v>
      </c>
      <c r="V5140">
        <v>0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3001382</v>
      </c>
      <c r="B5141">
        <v>1</v>
      </c>
      <c r="C5141" t="s">
        <v>75</v>
      </c>
      <c r="D5141" t="s">
        <v>83</v>
      </c>
      <c r="E5141" t="s">
        <v>221</v>
      </c>
      <c r="F5141" t="s">
        <v>14712</v>
      </c>
      <c r="G5141" t="s">
        <v>136</v>
      </c>
      <c r="H5141" t="s">
        <v>58</v>
      </c>
      <c r="I5141" t="s">
        <v>129</v>
      </c>
      <c r="J5141" t="s">
        <v>130</v>
      </c>
      <c r="K5141" t="s">
        <v>137</v>
      </c>
      <c r="L5141" t="s">
        <v>14713</v>
      </c>
      <c r="M5141" t="s">
        <v>14714</v>
      </c>
      <c r="N5141">
        <v>9.3130000000000006</v>
      </c>
      <c r="O5141">
        <v>0</v>
      </c>
      <c r="P5141">
        <v>0</v>
      </c>
      <c r="Q5141">
        <v>12</v>
      </c>
      <c r="R5141">
        <v>1263</v>
      </c>
      <c r="S5141">
        <v>0</v>
      </c>
      <c r="T5141">
        <v>0</v>
      </c>
      <c r="U5141">
        <v>0</v>
      </c>
      <c r="V5141">
        <v>0</v>
      </c>
      <c r="W5141">
        <v>111.76</v>
      </c>
      <c r="X5141">
        <v>11762.74</v>
      </c>
      <c r="Y5141">
        <v>0</v>
      </c>
      <c r="Z5141">
        <v>0</v>
      </c>
    </row>
    <row r="5142" spans="1:26" x14ac:dyDescent="0.3">
      <c r="A5142">
        <v>3006256</v>
      </c>
      <c r="B5142">
        <v>1</v>
      </c>
      <c r="C5142" t="s">
        <v>75</v>
      </c>
      <c r="D5142" t="s">
        <v>84</v>
      </c>
      <c r="E5142" t="s">
        <v>169</v>
      </c>
      <c r="F5142" t="s">
        <v>14715</v>
      </c>
      <c r="G5142" t="s">
        <v>181</v>
      </c>
      <c r="H5142" t="s">
        <v>61</v>
      </c>
      <c r="I5142" t="s">
        <v>129</v>
      </c>
      <c r="J5142" t="s">
        <v>130</v>
      </c>
      <c r="K5142" t="s">
        <v>137</v>
      </c>
      <c r="L5142" t="s">
        <v>14716</v>
      </c>
      <c r="M5142" t="s">
        <v>14717</v>
      </c>
      <c r="N5142">
        <v>2.214</v>
      </c>
      <c r="O5142">
        <v>0</v>
      </c>
      <c r="P5142">
        <v>165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365.38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3008224</v>
      </c>
      <c r="B5143">
        <v>1</v>
      </c>
      <c r="C5143" t="s">
        <v>75</v>
      </c>
      <c r="D5143" t="s">
        <v>81</v>
      </c>
      <c r="E5143" t="s">
        <v>153</v>
      </c>
      <c r="F5143" t="s">
        <v>14718</v>
      </c>
      <c r="G5143" t="s">
        <v>136</v>
      </c>
      <c r="H5143" t="s">
        <v>58</v>
      </c>
      <c r="I5143" t="s">
        <v>129</v>
      </c>
      <c r="J5143" t="s">
        <v>130</v>
      </c>
      <c r="K5143" t="s">
        <v>137</v>
      </c>
      <c r="L5143" t="s">
        <v>14719</v>
      </c>
      <c r="M5143" t="s">
        <v>14720</v>
      </c>
      <c r="N5143">
        <v>1.474</v>
      </c>
      <c r="O5143">
        <v>0</v>
      </c>
      <c r="P5143">
        <v>489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720.73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3002361</v>
      </c>
      <c r="B5144">
        <v>1</v>
      </c>
      <c r="C5144" t="s">
        <v>75</v>
      </c>
      <c r="D5144" t="s">
        <v>95</v>
      </c>
      <c r="E5144" t="s">
        <v>153</v>
      </c>
      <c r="F5144" t="s">
        <v>14721</v>
      </c>
      <c r="G5144" t="s">
        <v>374</v>
      </c>
      <c r="H5144" t="s">
        <v>58</v>
      </c>
      <c r="I5144" t="s">
        <v>129</v>
      </c>
      <c r="J5144" t="s">
        <v>130</v>
      </c>
      <c r="K5144" t="s">
        <v>137</v>
      </c>
      <c r="L5144" t="s">
        <v>14722</v>
      </c>
      <c r="M5144" t="s">
        <v>14723</v>
      </c>
      <c r="N5144">
        <v>0.23699999999999999</v>
      </c>
      <c r="O5144">
        <v>1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0.24</v>
      </c>
      <c r="V5144">
        <v>0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3009470</v>
      </c>
      <c r="B5145">
        <v>1</v>
      </c>
      <c r="C5145" t="s">
        <v>75</v>
      </c>
      <c r="D5145" t="s">
        <v>97</v>
      </c>
      <c r="E5145" t="s">
        <v>153</v>
      </c>
      <c r="F5145" t="s">
        <v>14724</v>
      </c>
      <c r="G5145" t="s">
        <v>161</v>
      </c>
      <c r="H5145" t="s">
        <v>58</v>
      </c>
      <c r="I5145" t="s">
        <v>129</v>
      </c>
      <c r="J5145" t="s">
        <v>130</v>
      </c>
      <c r="K5145" t="s">
        <v>131</v>
      </c>
      <c r="L5145" t="s">
        <v>14725</v>
      </c>
      <c r="M5145" t="s">
        <v>14726</v>
      </c>
      <c r="N5145">
        <v>4.6349999999999998</v>
      </c>
      <c r="O5145">
        <v>0</v>
      </c>
      <c r="P5145">
        <v>455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2108.7800000000002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3015960</v>
      </c>
      <c r="B5146">
        <v>1</v>
      </c>
      <c r="C5146" t="s">
        <v>106</v>
      </c>
      <c r="D5146" t="s">
        <v>122</v>
      </c>
      <c r="E5146" t="s">
        <v>221</v>
      </c>
      <c r="F5146" t="s">
        <v>14727</v>
      </c>
      <c r="G5146" t="s">
        <v>374</v>
      </c>
      <c r="H5146" t="s">
        <v>58</v>
      </c>
      <c r="I5146" t="s">
        <v>129</v>
      </c>
      <c r="J5146" t="s">
        <v>130</v>
      </c>
      <c r="K5146" t="s">
        <v>137</v>
      </c>
      <c r="L5146" t="s">
        <v>14728</v>
      </c>
      <c r="M5146" t="s">
        <v>14729</v>
      </c>
      <c r="N5146">
        <v>0.873</v>
      </c>
      <c r="O5146">
        <v>715</v>
      </c>
      <c r="P5146">
        <v>9480</v>
      </c>
      <c r="Q5146">
        <v>0</v>
      </c>
      <c r="R5146">
        <v>0</v>
      </c>
      <c r="S5146">
        <v>0</v>
      </c>
      <c r="T5146">
        <v>0</v>
      </c>
      <c r="U5146">
        <v>624.04</v>
      </c>
      <c r="V5146">
        <v>8273.93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3000185</v>
      </c>
      <c r="B5147">
        <v>1</v>
      </c>
      <c r="C5147" t="s">
        <v>106</v>
      </c>
      <c r="D5147" t="s">
        <v>110</v>
      </c>
      <c r="E5147" t="s">
        <v>221</v>
      </c>
      <c r="F5147" t="s">
        <v>14730</v>
      </c>
      <c r="G5147" t="s">
        <v>136</v>
      </c>
      <c r="H5147" t="s">
        <v>58</v>
      </c>
      <c r="I5147" t="s">
        <v>129</v>
      </c>
      <c r="J5147" t="s">
        <v>130</v>
      </c>
      <c r="K5147" t="s">
        <v>137</v>
      </c>
      <c r="L5147" t="s">
        <v>14731</v>
      </c>
      <c r="M5147" t="s">
        <v>14732</v>
      </c>
      <c r="N5147">
        <v>4.7439999999999998</v>
      </c>
      <c r="O5147">
        <v>0</v>
      </c>
      <c r="P5147">
        <v>0</v>
      </c>
      <c r="Q5147">
        <v>1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4.74</v>
      </c>
      <c r="X5147">
        <v>0</v>
      </c>
      <c r="Y5147">
        <v>0</v>
      </c>
      <c r="Z5147">
        <v>0</v>
      </c>
    </row>
    <row r="5148" spans="1:26" x14ac:dyDescent="0.3">
      <c r="A5148">
        <v>3011551</v>
      </c>
      <c r="B5148">
        <v>1</v>
      </c>
      <c r="C5148" t="s">
        <v>75</v>
      </c>
      <c r="D5148" t="s">
        <v>97</v>
      </c>
      <c r="E5148" t="s">
        <v>126</v>
      </c>
      <c r="F5148" t="s">
        <v>14733</v>
      </c>
      <c r="G5148" t="s">
        <v>128</v>
      </c>
      <c r="H5148" t="s">
        <v>58</v>
      </c>
      <c r="I5148" t="s">
        <v>129</v>
      </c>
      <c r="J5148" t="s">
        <v>130</v>
      </c>
      <c r="K5148" t="s">
        <v>131</v>
      </c>
      <c r="L5148" t="s">
        <v>14397</v>
      </c>
      <c r="M5148" t="s">
        <v>14734</v>
      </c>
      <c r="N5148">
        <v>0.46300000000000002</v>
      </c>
      <c r="O5148">
        <v>6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2.78</v>
      </c>
      <c r="V5148">
        <v>0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3012350</v>
      </c>
      <c r="B5149">
        <v>1</v>
      </c>
      <c r="C5149" t="s">
        <v>75</v>
      </c>
      <c r="D5149" t="s">
        <v>104</v>
      </c>
      <c r="E5149" t="s">
        <v>134</v>
      </c>
      <c r="F5149" t="s">
        <v>14735</v>
      </c>
      <c r="G5149" t="s">
        <v>136</v>
      </c>
      <c r="H5149" t="s">
        <v>58</v>
      </c>
      <c r="I5149" t="s">
        <v>129</v>
      </c>
      <c r="J5149" t="s">
        <v>130</v>
      </c>
      <c r="K5149" t="s">
        <v>137</v>
      </c>
      <c r="L5149" t="s">
        <v>14736</v>
      </c>
      <c r="M5149" t="s">
        <v>14737</v>
      </c>
      <c r="N5149">
        <v>7.9279999999999999</v>
      </c>
      <c r="O5149">
        <v>33</v>
      </c>
      <c r="P5149">
        <v>4182</v>
      </c>
      <c r="Q5149">
        <v>0</v>
      </c>
      <c r="R5149">
        <v>0</v>
      </c>
      <c r="S5149">
        <v>0</v>
      </c>
      <c r="T5149">
        <v>0</v>
      </c>
      <c r="U5149">
        <v>261.64</v>
      </c>
      <c r="V5149">
        <v>33156.29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3018529</v>
      </c>
      <c r="B5150">
        <v>1</v>
      </c>
      <c r="C5150" t="s">
        <v>75</v>
      </c>
      <c r="D5150" t="s">
        <v>85</v>
      </c>
      <c r="E5150" t="s">
        <v>221</v>
      </c>
      <c r="F5150" t="s">
        <v>14738</v>
      </c>
      <c r="G5150" t="s">
        <v>136</v>
      </c>
      <c r="H5150" t="s">
        <v>58</v>
      </c>
      <c r="I5150" t="s">
        <v>129</v>
      </c>
      <c r="J5150" t="s">
        <v>130</v>
      </c>
      <c r="K5150" t="s">
        <v>137</v>
      </c>
      <c r="L5150" t="s">
        <v>14739</v>
      </c>
      <c r="M5150" t="s">
        <v>14740</v>
      </c>
      <c r="N5150">
        <v>5.41</v>
      </c>
      <c r="O5150">
        <v>0</v>
      </c>
      <c r="P5150">
        <v>0</v>
      </c>
      <c r="Q5150">
        <v>0</v>
      </c>
      <c r="R5150">
        <v>0</v>
      </c>
      <c r="S5150">
        <v>1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5.41</v>
      </c>
      <c r="Z5150">
        <v>0</v>
      </c>
    </row>
    <row r="5151" spans="1:26" x14ac:dyDescent="0.3">
      <c r="A5151">
        <v>3008431</v>
      </c>
      <c r="B5151">
        <v>1</v>
      </c>
      <c r="C5151" t="s">
        <v>75</v>
      </c>
      <c r="D5151" t="s">
        <v>92</v>
      </c>
      <c r="E5151" t="s">
        <v>221</v>
      </c>
      <c r="F5151" t="s">
        <v>14741</v>
      </c>
      <c r="G5151" t="s">
        <v>192</v>
      </c>
      <c r="H5151" t="s">
        <v>58</v>
      </c>
      <c r="I5151" t="s">
        <v>129</v>
      </c>
      <c r="J5151" t="s">
        <v>130</v>
      </c>
      <c r="K5151" t="s">
        <v>137</v>
      </c>
      <c r="L5151" t="s">
        <v>14742</v>
      </c>
      <c r="M5151" t="s">
        <v>14743</v>
      </c>
      <c r="N5151">
        <v>7.1230000000000002</v>
      </c>
      <c r="O5151">
        <v>29</v>
      </c>
      <c r="P5151">
        <v>162</v>
      </c>
      <c r="Q5151">
        <v>0</v>
      </c>
      <c r="R5151">
        <v>0</v>
      </c>
      <c r="S5151">
        <v>0</v>
      </c>
      <c r="T5151">
        <v>0</v>
      </c>
      <c r="U5151">
        <v>206.55</v>
      </c>
      <c r="V5151">
        <v>1153.8499999999999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3002258</v>
      </c>
      <c r="B5152">
        <v>1</v>
      </c>
      <c r="C5152" t="s">
        <v>75</v>
      </c>
      <c r="D5152" t="s">
        <v>91</v>
      </c>
      <c r="E5152" t="s">
        <v>169</v>
      </c>
      <c r="F5152" t="s">
        <v>7077</v>
      </c>
      <c r="G5152" t="s">
        <v>181</v>
      </c>
      <c r="H5152" t="s">
        <v>61</v>
      </c>
      <c r="I5152" t="s">
        <v>129</v>
      </c>
      <c r="J5152" t="s">
        <v>130</v>
      </c>
      <c r="K5152" t="s">
        <v>137</v>
      </c>
      <c r="L5152" t="s">
        <v>14744</v>
      </c>
      <c r="M5152" t="s">
        <v>14745</v>
      </c>
      <c r="N5152">
        <v>1.4710000000000001</v>
      </c>
      <c r="O5152">
        <v>0</v>
      </c>
      <c r="P5152">
        <v>374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550.09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3004615</v>
      </c>
      <c r="B5153">
        <v>1</v>
      </c>
      <c r="C5153" t="s">
        <v>75</v>
      </c>
      <c r="D5153" t="s">
        <v>82</v>
      </c>
      <c r="E5153" t="s">
        <v>153</v>
      </c>
      <c r="F5153" t="s">
        <v>14746</v>
      </c>
      <c r="G5153" t="s">
        <v>136</v>
      </c>
      <c r="H5153" t="s">
        <v>58</v>
      </c>
      <c r="I5153" t="s">
        <v>129</v>
      </c>
      <c r="J5153" t="s">
        <v>130</v>
      </c>
      <c r="K5153" t="s">
        <v>137</v>
      </c>
      <c r="L5153" t="s">
        <v>14747</v>
      </c>
      <c r="M5153" t="s">
        <v>14748</v>
      </c>
      <c r="N5153">
        <v>2.2890000000000001</v>
      </c>
      <c r="O5153">
        <v>1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2.29</v>
      </c>
      <c r="V5153">
        <v>0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3012265</v>
      </c>
      <c r="B5154">
        <v>1</v>
      </c>
      <c r="C5154" t="s">
        <v>75</v>
      </c>
      <c r="D5154" t="s">
        <v>104</v>
      </c>
      <c r="E5154" t="s">
        <v>140</v>
      </c>
      <c r="F5154" t="s">
        <v>14749</v>
      </c>
      <c r="G5154" t="s">
        <v>181</v>
      </c>
      <c r="H5154" t="s">
        <v>61</v>
      </c>
      <c r="I5154" t="s">
        <v>129</v>
      </c>
      <c r="J5154" t="s">
        <v>130</v>
      </c>
      <c r="K5154" t="s">
        <v>137</v>
      </c>
      <c r="L5154" t="s">
        <v>11210</v>
      </c>
      <c r="M5154" t="s">
        <v>14750</v>
      </c>
      <c r="N5154">
        <v>5.6180000000000003</v>
      </c>
      <c r="O5154">
        <v>0</v>
      </c>
      <c r="P5154">
        <v>311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1747.22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3007409</v>
      </c>
      <c r="B5155">
        <v>1</v>
      </c>
      <c r="C5155" t="s">
        <v>75</v>
      </c>
      <c r="D5155" t="s">
        <v>94</v>
      </c>
      <c r="E5155" t="s">
        <v>126</v>
      </c>
      <c r="F5155" t="s">
        <v>14751</v>
      </c>
      <c r="G5155" t="s">
        <v>192</v>
      </c>
      <c r="H5155" t="s">
        <v>58</v>
      </c>
      <c r="I5155" t="s">
        <v>129</v>
      </c>
      <c r="J5155" t="s">
        <v>130</v>
      </c>
      <c r="K5155" t="s">
        <v>137</v>
      </c>
      <c r="L5155" t="s">
        <v>14752</v>
      </c>
      <c r="M5155" t="s">
        <v>14753</v>
      </c>
      <c r="N5155">
        <v>4.29</v>
      </c>
      <c r="O5155">
        <v>0</v>
      </c>
      <c r="P5155">
        <v>0</v>
      </c>
      <c r="Q5155">
        <v>6</v>
      </c>
      <c r="R5155">
        <v>461</v>
      </c>
      <c r="S5155">
        <v>0</v>
      </c>
      <c r="T5155">
        <v>0</v>
      </c>
      <c r="U5155">
        <v>0</v>
      </c>
      <c r="V5155">
        <v>0</v>
      </c>
      <c r="W5155">
        <v>25.74</v>
      </c>
      <c r="X5155">
        <v>1977.77</v>
      </c>
      <c r="Y5155">
        <v>0</v>
      </c>
      <c r="Z5155">
        <v>0</v>
      </c>
    </row>
    <row r="5156" spans="1:26" x14ac:dyDescent="0.3">
      <c r="A5156">
        <v>3008213</v>
      </c>
      <c r="B5156">
        <v>1</v>
      </c>
      <c r="C5156" t="s">
        <v>75</v>
      </c>
      <c r="D5156" t="s">
        <v>104</v>
      </c>
      <c r="E5156" t="s">
        <v>221</v>
      </c>
      <c r="F5156" t="s">
        <v>14754</v>
      </c>
      <c r="G5156" t="s">
        <v>136</v>
      </c>
      <c r="H5156" t="s">
        <v>58</v>
      </c>
      <c r="I5156" t="s">
        <v>129</v>
      </c>
      <c r="J5156" t="s">
        <v>130</v>
      </c>
      <c r="K5156" t="s">
        <v>137</v>
      </c>
      <c r="L5156" t="s">
        <v>14755</v>
      </c>
      <c r="M5156" t="s">
        <v>14756</v>
      </c>
      <c r="N5156">
        <v>8.9</v>
      </c>
      <c r="O5156">
        <v>0</v>
      </c>
      <c r="P5156">
        <v>230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2046.94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3013260</v>
      </c>
      <c r="B5157">
        <v>1</v>
      </c>
      <c r="C5157" t="s">
        <v>75</v>
      </c>
      <c r="D5157" t="s">
        <v>77</v>
      </c>
      <c r="E5157" t="s">
        <v>126</v>
      </c>
      <c r="F5157" t="s">
        <v>14757</v>
      </c>
      <c r="G5157" t="s">
        <v>136</v>
      </c>
      <c r="H5157" t="s">
        <v>58</v>
      </c>
      <c r="I5157" t="s">
        <v>129</v>
      </c>
      <c r="J5157" t="s">
        <v>130</v>
      </c>
      <c r="K5157" t="s">
        <v>137</v>
      </c>
      <c r="L5157" t="s">
        <v>14758</v>
      </c>
      <c r="M5157" t="s">
        <v>14759</v>
      </c>
      <c r="N5157">
        <v>5.9329999999999998</v>
      </c>
      <c r="O5157">
        <v>0</v>
      </c>
      <c r="P5157">
        <v>0</v>
      </c>
      <c r="Q5157">
        <v>8</v>
      </c>
      <c r="R5157">
        <v>1280</v>
      </c>
      <c r="S5157">
        <v>0</v>
      </c>
      <c r="T5157">
        <v>77</v>
      </c>
      <c r="U5157">
        <v>0</v>
      </c>
      <c r="V5157">
        <v>0</v>
      </c>
      <c r="W5157">
        <v>47.46</v>
      </c>
      <c r="X5157">
        <v>7593.6</v>
      </c>
      <c r="Y5157">
        <v>0</v>
      </c>
      <c r="Z5157">
        <v>456.8</v>
      </c>
    </row>
    <row r="5158" spans="1:26" x14ac:dyDescent="0.3">
      <c r="A5158">
        <v>3000207</v>
      </c>
      <c r="B5158">
        <v>1</v>
      </c>
      <c r="C5158" t="s">
        <v>75</v>
      </c>
      <c r="D5158" t="s">
        <v>96</v>
      </c>
      <c r="E5158" t="s">
        <v>169</v>
      </c>
      <c r="F5158" t="s">
        <v>14760</v>
      </c>
      <c r="G5158" t="s">
        <v>136</v>
      </c>
      <c r="H5158" t="s">
        <v>61</v>
      </c>
      <c r="I5158" t="s">
        <v>129</v>
      </c>
      <c r="J5158" t="s">
        <v>130</v>
      </c>
      <c r="K5158" t="s">
        <v>137</v>
      </c>
      <c r="L5158" t="s">
        <v>14761</v>
      </c>
      <c r="M5158" t="s">
        <v>14762</v>
      </c>
      <c r="N5158">
        <v>4.3070000000000004</v>
      </c>
      <c r="O5158">
        <v>0</v>
      </c>
      <c r="P5158">
        <v>235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1012.13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3011220</v>
      </c>
      <c r="B5159">
        <v>1</v>
      </c>
      <c r="C5159" t="s">
        <v>75</v>
      </c>
      <c r="D5159" t="s">
        <v>91</v>
      </c>
      <c r="E5159" t="s">
        <v>153</v>
      </c>
      <c r="F5159" t="s">
        <v>14763</v>
      </c>
      <c r="G5159" t="s">
        <v>192</v>
      </c>
      <c r="H5159" t="s">
        <v>58</v>
      </c>
      <c r="I5159" t="s">
        <v>129</v>
      </c>
      <c r="J5159" t="s">
        <v>130</v>
      </c>
      <c r="K5159" t="s">
        <v>137</v>
      </c>
      <c r="L5159" t="s">
        <v>14764</v>
      </c>
      <c r="M5159" t="s">
        <v>14765</v>
      </c>
      <c r="N5159">
        <v>5.01</v>
      </c>
      <c r="O5159">
        <v>0</v>
      </c>
      <c r="P5159">
        <v>133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666.37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3007049</v>
      </c>
      <c r="B5160">
        <v>1</v>
      </c>
      <c r="C5160" t="s">
        <v>75</v>
      </c>
      <c r="D5160" t="s">
        <v>83</v>
      </c>
      <c r="E5160" t="s">
        <v>221</v>
      </c>
      <c r="F5160" t="s">
        <v>14766</v>
      </c>
      <c r="G5160" t="s">
        <v>136</v>
      </c>
      <c r="H5160" t="s">
        <v>58</v>
      </c>
      <c r="I5160" t="s">
        <v>129</v>
      </c>
      <c r="J5160" t="s">
        <v>130</v>
      </c>
      <c r="K5160" t="s">
        <v>137</v>
      </c>
      <c r="L5160" t="s">
        <v>14767</v>
      </c>
      <c r="M5160" t="s">
        <v>14768</v>
      </c>
      <c r="N5160">
        <v>8.4939999999999998</v>
      </c>
      <c r="O5160">
        <v>0</v>
      </c>
      <c r="P5160">
        <v>0</v>
      </c>
      <c r="Q5160">
        <v>21</v>
      </c>
      <c r="R5160">
        <v>55</v>
      </c>
      <c r="S5160">
        <v>0</v>
      </c>
      <c r="T5160">
        <v>0</v>
      </c>
      <c r="U5160">
        <v>0</v>
      </c>
      <c r="V5160">
        <v>0</v>
      </c>
      <c r="W5160">
        <v>178.38</v>
      </c>
      <c r="X5160">
        <v>467.18</v>
      </c>
      <c r="Y5160">
        <v>0</v>
      </c>
      <c r="Z5160">
        <v>0</v>
      </c>
    </row>
    <row r="5161" spans="1:26" x14ac:dyDescent="0.3">
      <c r="A5161">
        <v>3002224</v>
      </c>
      <c r="B5161">
        <v>1</v>
      </c>
      <c r="C5161" t="s">
        <v>75</v>
      </c>
      <c r="D5161" t="s">
        <v>83</v>
      </c>
      <c r="E5161" t="s">
        <v>153</v>
      </c>
      <c r="F5161" t="s">
        <v>14769</v>
      </c>
      <c r="G5161" t="s">
        <v>161</v>
      </c>
      <c r="H5161" t="s">
        <v>58</v>
      </c>
      <c r="I5161" t="s">
        <v>129</v>
      </c>
      <c r="J5161" t="s">
        <v>130</v>
      </c>
      <c r="K5161" t="s">
        <v>131</v>
      </c>
      <c r="L5161" t="s">
        <v>14770</v>
      </c>
      <c r="M5161" t="s">
        <v>14771</v>
      </c>
      <c r="N5161">
        <v>5.4240000000000004</v>
      </c>
      <c r="O5161">
        <v>0</v>
      </c>
      <c r="P5161">
        <v>0</v>
      </c>
      <c r="Q5161">
        <v>3</v>
      </c>
      <c r="R5161">
        <v>91</v>
      </c>
      <c r="S5161">
        <v>0</v>
      </c>
      <c r="T5161">
        <v>0</v>
      </c>
      <c r="U5161">
        <v>0</v>
      </c>
      <c r="V5161">
        <v>0</v>
      </c>
      <c r="W5161">
        <v>16.27</v>
      </c>
      <c r="X5161">
        <v>493.56</v>
      </c>
      <c r="Y5161">
        <v>0</v>
      </c>
      <c r="Z5161">
        <v>0</v>
      </c>
    </row>
    <row r="5162" spans="1:26" x14ac:dyDescent="0.3">
      <c r="A5162">
        <v>3011018</v>
      </c>
      <c r="B5162">
        <v>1</v>
      </c>
      <c r="C5162" t="s">
        <v>75</v>
      </c>
      <c r="D5162" t="s">
        <v>81</v>
      </c>
      <c r="E5162" t="s">
        <v>145</v>
      </c>
      <c r="F5162" t="s">
        <v>14772</v>
      </c>
      <c r="G5162" t="s">
        <v>206</v>
      </c>
      <c r="H5162" t="s">
        <v>61</v>
      </c>
      <c r="I5162" t="s">
        <v>129</v>
      </c>
      <c r="J5162" t="s">
        <v>130</v>
      </c>
      <c r="K5162" t="s">
        <v>131</v>
      </c>
      <c r="L5162" t="s">
        <v>14773</v>
      </c>
      <c r="M5162" t="s">
        <v>14774</v>
      </c>
      <c r="N5162">
        <v>0.42599999999999999</v>
      </c>
      <c r="O5162">
        <v>0</v>
      </c>
      <c r="P5162">
        <v>6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2.5499999999999998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3006323</v>
      </c>
      <c r="B5163">
        <v>1</v>
      </c>
      <c r="C5163" t="s">
        <v>75</v>
      </c>
      <c r="D5163" t="s">
        <v>81</v>
      </c>
      <c r="E5163" t="s">
        <v>164</v>
      </c>
      <c r="F5163" t="s">
        <v>14775</v>
      </c>
      <c r="G5163" t="s">
        <v>185</v>
      </c>
      <c r="H5163" t="s">
        <v>61</v>
      </c>
      <c r="I5163" t="s">
        <v>129</v>
      </c>
      <c r="J5163" t="s">
        <v>130</v>
      </c>
      <c r="K5163" t="s">
        <v>131</v>
      </c>
      <c r="L5163" t="s">
        <v>14776</v>
      </c>
      <c r="M5163" t="s">
        <v>14777</v>
      </c>
      <c r="N5163">
        <v>1.111</v>
      </c>
      <c r="O5163">
        <v>0</v>
      </c>
      <c r="P5163">
        <v>42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46.65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3006332</v>
      </c>
      <c r="B5164">
        <v>1</v>
      </c>
      <c r="C5164" t="s">
        <v>75</v>
      </c>
      <c r="D5164" t="s">
        <v>104</v>
      </c>
      <c r="E5164" t="s">
        <v>145</v>
      </c>
      <c r="F5164" t="s">
        <v>14778</v>
      </c>
      <c r="G5164" t="s">
        <v>147</v>
      </c>
      <c r="H5164" t="s">
        <v>61</v>
      </c>
      <c r="I5164" t="s">
        <v>129</v>
      </c>
      <c r="J5164" t="s">
        <v>130</v>
      </c>
      <c r="K5164" t="s">
        <v>131</v>
      </c>
      <c r="L5164" t="s">
        <v>14779</v>
      </c>
      <c r="M5164" t="s">
        <v>14780</v>
      </c>
      <c r="N5164">
        <v>5.4249999999999998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5.43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3010341</v>
      </c>
      <c r="B5165">
        <v>1</v>
      </c>
      <c r="C5165" t="s">
        <v>75</v>
      </c>
      <c r="D5165" t="s">
        <v>99</v>
      </c>
      <c r="E5165" t="s">
        <v>164</v>
      </c>
      <c r="F5165" t="s">
        <v>14781</v>
      </c>
      <c r="G5165" t="s">
        <v>206</v>
      </c>
      <c r="H5165" t="s">
        <v>61</v>
      </c>
      <c r="I5165" t="s">
        <v>129</v>
      </c>
      <c r="J5165" t="s">
        <v>130</v>
      </c>
      <c r="K5165" t="s">
        <v>131</v>
      </c>
      <c r="L5165" t="s">
        <v>14782</v>
      </c>
      <c r="M5165" t="s">
        <v>14783</v>
      </c>
      <c r="N5165">
        <v>2.2999999999999998</v>
      </c>
      <c r="O5165">
        <v>0</v>
      </c>
      <c r="P5165">
        <v>65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149.52000000000001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3017247</v>
      </c>
      <c r="B5166">
        <v>1</v>
      </c>
      <c r="C5166" t="s">
        <v>106</v>
      </c>
      <c r="D5166" t="s">
        <v>115</v>
      </c>
      <c r="E5166" t="s">
        <v>145</v>
      </c>
      <c r="F5166" t="s">
        <v>14784</v>
      </c>
      <c r="G5166" t="s">
        <v>206</v>
      </c>
      <c r="H5166" t="s">
        <v>61</v>
      </c>
      <c r="I5166" t="s">
        <v>129</v>
      </c>
      <c r="J5166" t="s">
        <v>130</v>
      </c>
      <c r="K5166" t="s">
        <v>131</v>
      </c>
      <c r="L5166" t="s">
        <v>14785</v>
      </c>
      <c r="M5166" t="s">
        <v>14786</v>
      </c>
      <c r="N5166">
        <v>1.9930000000000001</v>
      </c>
      <c r="O5166">
        <v>0</v>
      </c>
      <c r="P5166">
        <v>3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5.98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3006924</v>
      </c>
      <c r="B5167">
        <v>1</v>
      </c>
      <c r="C5167" t="s">
        <v>106</v>
      </c>
      <c r="D5167" t="s">
        <v>121</v>
      </c>
      <c r="E5167" t="s">
        <v>126</v>
      </c>
      <c r="F5167" t="s">
        <v>14787</v>
      </c>
      <c r="G5167" t="s">
        <v>2444</v>
      </c>
      <c r="H5167" t="s">
        <v>58</v>
      </c>
      <c r="I5167" t="s">
        <v>129</v>
      </c>
      <c r="J5167" t="s">
        <v>130</v>
      </c>
      <c r="K5167" t="s">
        <v>131</v>
      </c>
      <c r="L5167" t="s">
        <v>14788</v>
      </c>
      <c r="M5167" t="s">
        <v>14789</v>
      </c>
      <c r="N5167">
        <v>6.9409999999999998</v>
      </c>
      <c r="O5167">
        <v>0</v>
      </c>
      <c r="P5167">
        <v>798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5539.1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3007464</v>
      </c>
      <c r="B5168">
        <v>1</v>
      </c>
      <c r="C5168" t="s">
        <v>106</v>
      </c>
      <c r="D5168" t="s">
        <v>119</v>
      </c>
      <c r="E5168" t="s">
        <v>134</v>
      </c>
      <c r="F5168" t="s">
        <v>14790</v>
      </c>
      <c r="G5168" t="s">
        <v>128</v>
      </c>
      <c r="H5168" t="s">
        <v>56</v>
      </c>
      <c r="I5168" t="s">
        <v>129</v>
      </c>
      <c r="J5168" t="s">
        <v>130</v>
      </c>
      <c r="K5168" t="s">
        <v>131</v>
      </c>
      <c r="L5168" t="s">
        <v>14791</v>
      </c>
      <c r="M5168" t="s">
        <v>14792</v>
      </c>
      <c r="N5168">
        <v>0.79600000000000004</v>
      </c>
      <c r="O5168">
        <v>33</v>
      </c>
      <c r="P5168">
        <v>6709</v>
      </c>
      <c r="Q5168">
        <v>0</v>
      </c>
      <c r="R5168">
        <v>0</v>
      </c>
      <c r="S5168">
        <v>58</v>
      </c>
      <c r="T5168">
        <v>1165</v>
      </c>
      <c r="U5168">
        <v>26.25</v>
      </c>
      <c r="V5168">
        <v>5337.38</v>
      </c>
      <c r="W5168">
        <v>0</v>
      </c>
      <c r="X5168">
        <v>0</v>
      </c>
      <c r="Y5168">
        <v>46.14</v>
      </c>
      <c r="Z5168">
        <v>926.82</v>
      </c>
    </row>
    <row r="5169" spans="1:26" x14ac:dyDescent="0.3">
      <c r="A5169">
        <v>3016028</v>
      </c>
      <c r="B5169">
        <v>1</v>
      </c>
      <c r="C5169" t="s">
        <v>75</v>
      </c>
      <c r="D5169" t="s">
        <v>77</v>
      </c>
      <c r="E5169" t="s">
        <v>153</v>
      </c>
      <c r="F5169" t="s">
        <v>14793</v>
      </c>
      <c r="G5169" t="s">
        <v>192</v>
      </c>
      <c r="H5169" t="s">
        <v>58</v>
      </c>
      <c r="I5169" t="s">
        <v>129</v>
      </c>
      <c r="J5169" t="s">
        <v>130</v>
      </c>
      <c r="K5169" t="s">
        <v>137</v>
      </c>
      <c r="L5169" t="s">
        <v>14794</v>
      </c>
      <c r="M5169" t="s">
        <v>14795</v>
      </c>
      <c r="N5169">
        <v>6.5890000000000004</v>
      </c>
      <c r="O5169">
        <v>0</v>
      </c>
      <c r="P5169">
        <v>116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764.31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3005396</v>
      </c>
      <c r="B5170">
        <v>1</v>
      </c>
      <c r="C5170" t="s">
        <v>106</v>
      </c>
      <c r="D5170" t="s">
        <v>120</v>
      </c>
      <c r="E5170" t="s">
        <v>164</v>
      </c>
      <c r="F5170" t="s">
        <v>14796</v>
      </c>
      <c r="G5170" t="s">
        <v>161</v>
      </c>
      <c r="H5170" t="s">
        <v>61</v>
      </c>
      <c r="I5170" t="s">
        <v>129</v>
      </c>
      <c r="J5170" t="s">
        <v>130</v>
      </c>
      <c r="K5170" t="s">
        <v>131</v>
      </c>
      <c r="L5170" t="s">
        <v>14797</v>
      </c>
      <c r="M5170" t="s">
        <v>14798</v>
      </c>
      <c r="N5170">
        <v>2.3220000000000001</v>
      </c>
      <c r="O5170">
        <v>0</v>
      </c>
      <c r="P5170">
        <v>87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202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3018471</v>
      </c>
      <c r="B5171">
        <v>1</v>
      </c>
      <c r="C5171" t="s">
        <v>75</v>
      </c>
      <c r="D5171" t="s">
        <v>82</v>
      </c>
      <c r="E5171" t="s">
        <v>153</v>
      </c>
      <c r="F5171" t="s">
        <v>14799</v>
      </c>
      <c r="G5171" t="s">
        <v>161</v>
      </c>
      <c r="H5171" t="s">
        <v>58</v>
      </c>
      <c r="I5171" t="s">
        <v>129</v>
      </c>
      <c r="J5171" t="s">
        <v>130</v>
      </c>
      <c r="K5171" t="s">
        <v>131</v>
      </c>
      <c r="L5171" t="s">
        <v>14800</v>
      </c>
      <c r="M5171" t="s">
        <v>14801</v>
      </c>
      <c r="N5171">
        <v>1.391</v>
      </c>
      <c r="O5171">
        <v>17</v>
      </c>
      <c r="P5171">
        <v>754</v>
      </c>
      <c r="Q5171">
        <v>0</v>
      </c>
      <c r="R5171">
        <v>0</v>
      </c>
      <c r="S5171">
        <v>0</v>
      </c>
      <c r="T5171">
        <v>0</v>
      </c>
      <c r="U5171">
        <v>23.65</v>
      </c>
      <c r="V5171">
        <v>1049.07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3015456</v>
      </c>
      <c r="B5172">
        <v>1</v>
      </c>
      <c r="C5172" t="s">
        <v>75</v>
      </c>
      <c r="D5172" t="s">
        <v>90</v>
      </c>
      <c r="E5172" t="s">
        <v>169</v>
      </c>
      <c r="F5172" t="s">
        <v>6268</v>
      </c>
      <c r="G5172" t="s">
        <v>192</v>
      </c>
      <c r="H5172" t="s">
        <v>61</v>
      </c>
      <c r="I5172" t="s">
        <v>129</v>
      </c>
      <c r="J5172" t="s">
        <v>130</v>
      </c>
      <c r="K5172" t="s">
        <v>137</v>
      </c>
      <c r="L5172" t="s">
        <v>14802</v>
      </c>
      <c r="M5172" t="s">
        <v>14803</v>
      </c>
      <c r="N5172">
        <v>7.1509999999999998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75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536.33000000000004</v>
      </c>
    </row>
    <row r="5173" spans="1:26" x14ac:dyDescent="0.3">
      <c r="A5173">
        <v>3003568</v>
      </c>
      <c r="B5173">
        <v>1</v>
      </c>
      <c r="C5173" t="s">
        <v>75</v>
      </c>
      <c r="D5173" t="s">
        <v>83</v>
      </c>
      <c r="E5173" t="s">
        <v>221</v>
      </c>
      <c r="F5173" t="s">
        <v>14804</v>
      </c>
      <c r="G5173" t="s">
        <v>161</v>
      </c>
      <c r="H5173" t="s">
        <v>58</v>
      </c>
      <c r="I5173" t="s">
        <v>129</v>
      </c>
      <c r="J5173" t="s">
        <v>130</v>
      </c>
      <c r="K5173" t="s">
        <v>131</v>
      </c>
      <c r="L5173" t="s">
        <v>14805</v>
      </c>
      <c r="M5173" t="s">
        <v>14806</v>
      </c>
      <c r="N5173">
        <v>8.6739999999999995</v>
      </c>
      <c r="O5173">
        <v>0</v>
      </c>
      <c r="P5173">
        <v>0</v>
      </c>
      <c r="Q5173">
        <v>3</v>
      </c>
      <c r="R5173">
        <v>345</v>
      </c>
      <c r="S5173">
        <v>0</v>
      </c>
      <c r="T5173">
        <v>0</v>
      </c>
      <c r="U5173">
        <v>0</v>
      </c>
      <c r="V5173">
        <v>0</v>
      </c>
      <c r="W5173">
        <v>26.02</v>
      </c>
      <c r="X5173">
        <v>2992.54</v>
      </c>
      <c r="Y5173">
        <v>0</v>
      </c>
      <c r="Z5173">
        <v>0</v>
      </c>
    </row>
    <row r="5174" spans="1:26" x14ac:dyDescent="0.3">
      <c r="A5174">
        <v>3020425</v>
      </c>
      <c r="B5174">
        <v>1</v>
      </c>
      <c r="C5174" t="s">
        <v>106</v>
      </c>
      <c r="D5174" t="s">
        <v>107</v>
      </c>
      <c r="E5174" t="s">
        <v>153</v>
      </c>
      <c r="F5174" t="s">
        <v>14807</v>
      </c>
      <c r="G5174" t="s">
        <v>452</v>
      </c>
      <c r="H5174" t="s">
        <v>58</v>
      </c>
      <c r="I5174" t="s">
        <v>129</v>
      </c>
      <c r="J5174" t="s">
        <v>130</v>
      </c>
      <c r="K5174" t="s">
        <v>131</v>
      </c>
      <c r="L5174" t="s">
        <v>14808</v>
      </c>
      <c r="M5174" t="s">
        <v>14809</v>
      </c>
      <c r="N5174">
        <v>5.6669999999999998</v>
      </c>
      <c r="O5174">
        <v>0</v>
      </c>
      <c r="P5174">
        <v>0</v>
      </c>
      <c r="Q5174">
        <v>19</v>
      </c>
      <c r="R5174">
        <v>44</v>
      </c>
      <c r="S5174">
        <v>8</v>
      </c>
      <c r="T5174">
        <v>0</v>
      </c>
      <c r="U5174">
        <v>0</v>
      </c>
      <c r="V5174">
        <v>0</v>
      </c>
      <c r="W5174">
        <v>107.67</v>
      </c>
      <c r="X5174">
        <v>249.35</v>
      </c>
      <c r="Y5174">
        <v>45.34</v>
      </c>
      <c r="Z5174">
        <v>0</v>
      </c>
    </row>
    <row r="5175" spans="1:26" x14ac:dyDescent="0.3">
      <c r="A5175">
        <v>3008191</v>
      </c>
      <c r="B5175">
        <v>1</v>
      </c>
      <c r="C5175" t="s">
        <v>75</v>
      </c>
      <c r="D5175" t="s">
        <v>76</v>
      </c>
      <c r="E5175" t="s">
        <v>140</v>
      </c>
      <c r="F5175" t="s">
        <v>14810</v>
      </c>
      <c r="G5175" t="s">
        <v>378</v>
      </c>
      <c r="H5175" t="s">
        <v>61</v>
      </c>
      <c r="I5175" t="s">
        <v>129</v>
      </c>
      <c r="J5175" t="s">
        <v>130</v>
      </c>
      <c r="K5175" t="s">
        <v>131</v>
      </c>
      <c r="L5175" t="s">
        <v>14811</v>
      </c>
      <c r="M5175" t="s">
        <v>14812</v>
      </c>
      <c r="N5175">
        <v>3.984</v>
      </c>
      <c r="O5175">
        <v>0</v>
      </c>
      <c r="P5175">
        <v>7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27.89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3012872</v>
      </c>
      <c r="B5176">
        <v>1</v>
      </c>
      <c r="C5176" t="s">
        <v>75</v>
      </c>
      <c r="D5176" t="s">
        <v>97</v>
      </c>
      <c r="E5176" t="s">
        <v>153</v>
      </c>
      <c r="F5176" t="s">
        <v>14813</v>
      </c>
      <c r="G5176" t="s">
        <v>192</v>
      </c>
      <c r="H5176" t="s">
        <v>58</v>
      </c>
      <c r="I5176" t="s">
        <v>129</v>
      </c>
      <c r="J5176" t="s">
        <v>130</v>
      </c>
      <c r="K5176" t="s">
        <v>137</v>
      </c>
      <c r="L5176" t="s">
        <v>14814</v>
      </c>
      <c r="M5176" t="s">
        <v>14815</v>
      </c>
      <c r="N5176">
        <v>6.0250000000000004</v>
      </c>
      <c r="O5176">
        <v>0</v>
      </c>
      <c r="P5176">
        <v>311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1873.86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3005688</v>
      </c>
      <c r="B5177">
        <v>1</v>
      </c>
      <c r="C5177" t="s">
        <v>106</v>
      </c>
      <c r="D5177" t="s">
        <v>115</v>
      </c>
      <c r="E5177" t="s">
        <v>126</v>
      </c>
      <c r="F5177" t="s">
        <v>14816</v>
      </c>
      <c r="G5177" t="s">
        <v>196</v>
      </c>
      <c r="H5177" t="s">
        <v>58</v>
      </c>
      <c r="I5177" t="s">
        <v>129</v>
      </c>
      <c r="J5177" t="s">
        <v>130</v>
      </c>
      <c r="K5177" t="s">
        <v>131</v>
      </c>
      <c r="L5177" t="s">
        <v>14817</v>
      </c>
      <c r="M5177" t="s">
        <v>14818</v>
      </c>
      <c r="N5177">
        <v>2.3959999999999999</v>
      </c>
      <c r="O5177">
        <v>24</v>
      </c>
      <c r="P5177">
        <v>215</v>
      </c>
      <c r="Q5177">
        <v>0</v>
      </c>
      <c r="R5177">
        <v>0</v>
      </c>
      <c r="S5177">
        <v>0</v>
      </c>
      <c r="T5177">
        <v>0</v>
      </c>
      <c r="U5177">
        <v>57.51</v>
      </c>
      <c r="V5177">
        <v>515.22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3013196</v>
      </c>
      <c r="B5178">
        <v>1</v>
      </c>
      <c r="C5178" t="s">
        <v>75</v>
      </c>
      <c r="D5178" t="s">
        <v>83</v>
      </c>
      <c r="E5178" t="s">
        <v>145</v>
      </c>
      <c r="F5178" t="s">
        <v>14819</v>
      </c>
      <c r="G5178" t="s">
        <v>206</v>
      </c>
      <c r="H5178" t="s">
        <v>61</v>
      </c>
      <c r="I5178" t="s">
        <v>129</v>
      </c>
      <c r="J5178" t="s">
        <v>130</v>
      </c>
      <c r="K5178" t="s">
        <v>131</v>
      </c>
      <c r="L5178" t="s">
        <v>14820</v>
      </c>
      <c r="M5178" t="s">
        <v>14821</v>
      </c>
      <c r="N5178">
        <v>8.2040000000000006</v>
      </c>
      <c r="O5178">
        <v>0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8.1999999999999993</v>
      </c>
      <c r="Y5178">
        <v>0</v>
      </c>
      <c r="Z5178">
        <v>0</v>
      </c>
    </row>
    <row r="5179" spans="1:26" x14ac:dyDescent="0.3">
      <c r="A5179">
        <v>3012658</v>
      </c>
      <c r="B5179">
        <v>1</v>
      </c>
      <c r="C5179" t="s">
        <v>106</v>
      </c>
      <c r="D5179" t="s">
        <v>121</v>
      </c>
      <c r="E5179" t="s">
        <v>153</v>
      </c>
      <c r="F5179" t="s">
        <v>14822</v>
      </c>
      <c r="G5179" t="s">
        <v>128</v>
      </c>
      <c r="H5179" t="s">
        <v>58</v>
      </c>
      <c r="I5179" t="s">
        <v>129</v>
      </c>
      <c r="J5179" t="s">
        <v>130</v>
      </c>
      <c r="K5179" t="s">
        <v>131</v>
      </c>
      <c r="L5179" t="s">
        <v>14823</v>
      </c>
      <c r="M5179" t="s">
        <v>14824</v>
      </c>
      <c r="N5179">
        <v>0.65600000000000003</v>
      </c>
      <c r="O5179">
        <v>0</v>
      </c>
      <c r="P5179">
        <v>853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559.42999999999995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3020423</v>
      </c>
      <c r="B5180">
        <v>1</v>
      </c>
      <c r="C5180" t="s">
        <v>106</v>
      </c>
      <c r="D5180" t="s">
        <v>112</v>
      </c>
      <c r="E5180" t="s">
        <v>126</v>
      </c>
      <c r="F5180" t="s">
        <v>14825</v>
      </c>
      <c r="G5180" t="s">
        <v>161</v>
      </c>
      <c r="H5180" t="s">
        <v>58</v>
      </c>
      <c r="I5180" t="s">
        <v>129</v>
      </c>
      <c r="J5180" t="s">
        <v>130</v>
      </c>
      <c r="K5180" t="s">
        <v>131</v>
      </c>
      <c r="L5180" t="s">
        <v>14826</v>
      </c>
      <c r="M5180" t="s">
        <v>14827</v>
      </c>
      <c r="N5180">
        <v>5.85</v>
      </c>
      <c r="O5180">
        <v>0</v>
      </c>
      <c r="P5180">
        <v>0</v>
      </c>
      <c r="Q5180">
        <v>7</v>
      </c>
      <c r="R5180">
        <v>1007</v>
      </c>
      <c r="S5180">
        <v>2</v>
      </c>
      <c r="T5180">
        <v>862</v>
      </c>
      <c r="U5180">
        <v>0</v>
      </c>
      <c r="V5180">
        <v>0</v>
      </c>
      <c r="W5180">
        <v>40.950000000000003</v>
      </c>
      <c r="X5180">
        <v>5890.69</v>
      </c>
      <c r="Y5180">
        <v>11.7</v>
      </c>
      <c r="Z5180">
        <v>5042.4799999999996</v>
      </c>
    </row>
    <row r="5181" spans="1:26" x14ac:dyDescent="0.3">
      <c r="A5181">
        <v>3017280</v>
      </c>
      <c r="B5181">
        <v>1</v>
      </c>
      <c r="C5181" t="s">
        <v>106</v>
      </c>
      <c r="D5181" t="s">
        <v>115</v>
      </c>
      <c r="E5181" t="s">
        <v>145</v>
      </c>
      <c r="F5181" t="s">
        <v>14828</v>
      </c>
      <c r="G5181" t="s">
        <v>206</v>
      </c>
      <c r="H5181" t="s">
        <v>61</v>
      </c>
      <c r="I5181" t="s">
        <v>129</v>
      </c>
      <c r="J5181" t="s">
        <v>130</v>
      </c>
      <c r="K5181" t="s">
        <v>131</v>
      </c>
      <c r="L5181" t="s">
        <v>14829</v>
      </c>
      <c r="M5181" t="s">
        <v>14830</v>
      </c>
      <c r="N5181">
        <v>1.6910000000000001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1.69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3015977</v>
      </c>
      <c r="B5182">
        <v>1</v>
      </c>
      <c r="C5182" t="s">
        <v>106</v>
      </c>
      <c r="D5182" t="s">
        <v>121</v>
      </c>
      <c r="E5182" t="s">
        <v>153</v>
      </c>
      <c r="F5182" t="s">
        <v>14822</v>
      </c>
      <c r="G5182" t="s">
        <v>128</v>
      </c>
      <c r="H5182" t="s">
        <v>58</v>
      </c>
      <c r="I5182" t="s">
        <v>129</v>
      </c>
      <c r="J5182" t="s">
        <v>130</v>
      </c>
      <c r="K5182" t="s">
        <v>131</v>
      </c>
      <c r="L5182" t="s">
        <v>14831</v>
      </c>
      <c r="M5182" t="s">
        <v>14832</v>
      </c>
      <c r="N5182">
        <v>0.79800000000000004</v>
      </c>
      <c r="O5182">
        <v>0</v>
      </c>
      <c r="P5182">
        <v>854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681.21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3020380</v>
      </c>
      <c r="B5183">
        <v>1</v>
      </c>
      <c r="C5183" t="s">
        <v>106</v>
      </c>
      <c r="D5183" t="s">
        <v>121</v>
      </c>
      <c r="E5183" t="s">
        <v>153</v>
      </c>
      <c r="F5183" t="s">
        <v>14822</v>
      </c>
      <c r="G5183" t="s">
        <v>128</v>
      </c>
      <c r="H5183" t="s">
        <v>58</v>
      </c>
      <c r="I5183" t="s">
        <v>129</v>
      </c>
      <c r="J5183" t="s">
        <v>130</v>
      </c>
      <c r="K5183" t="s">
        <v>131</v>
      </c>
      <c r="L5183" t="s">
        <v>14833</v>
      </c>
      <c r="M5183" t="s">
        <v>14826</v>
      </c>
      <c r="N5183">
        <v>0.86899999999999999</v>
      </c>
      <c r="O5183">
        <v>0</v>
      </c>
      <c r="P5183">
        <v>853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740.93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3009998</v>
      </c>
      <c r="B5184">
        <v>1</v>
      </c>
      <c r="C5184" t="s">
        <v>106</v>
      </c>
      <c r="D5184" t="s">
        <v>111</v>
      </c>
      <c r="E5184" t="s">
        <v>164</v>
      </c>
      <c r="F5184" t="s">
        <v>14834</v>
      </c>
      <c r="G5184" t="s">
        <v>185</v>
      </c>
      <c r="H5184" t="s">
        <v>61</v>
      </c>
      <c r="I5184" t="s">
        <v>129</v>
      </c>
      <c r="J5184" t="s">
        <v>130</v>
      </c>
      <c r="K5184" t="s">
        <v>131</v>
      </c>
      <c r="L5184" t="s">
        <v>14835</v>
      </c>
      <c r="M5184" t="s">
        <v>14836</v>
      </c>
      <c r="N5184">
        <v>1.9139999999999999</v>
      </c>
      <c r="O5184">
        <v>0</v>
      </c>
      <c r="P5184">
        <v>0</v>
      </c>
      <c r="Q5184">
        <v>0</v>
      </c>
      <c r="R5184">
        <v>8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15.32</v>
      </c>
      <c r="Y5184">
        <v>0</v>
      </c>
      <c r="Z5184">
        <v>0</v>
      </c>
    </row>
    <row r="5185" spans="1:26" x14ac:dyDescent="0.3">
      <c r="A5185">
        <v>3008035</v>
      </c>
      <c r="B5185">
        <v>1</v>
      </c>
      <c r="C5185" t="s">
        <v>75</v>
      </c>
      <c r="D5185" t="s">
        <v>104</v>
      </c>
      <c r="E5185" t="s">
        <v>221</v>
      </c>
      <c r="F5185" t="s">
        <v>14837</v>
      </c>
      <c r="G5185" t="s">
        <v>192</v>
      </c>
      <c r="H5185" t="s">
        <v>58</v>
      </c>
      <c r="I5185" t="s">
        <v>129</v>
      </c>
      <c r="J5185" t="s">
        <v>130</v>
      </c>
      <c r="K5185" t="s">
        <v>137</v>
      </c>
      <c r="L5185" t="s">
        <v>14838</v>
      </c>
      <c r="M5185" t="s">
        <v>14839</v>
      </c>
      <c r="N5185">
        <v>0.80800000000000005</v>
      </c>
      <c r="O5185">
        <v>21</v>
      </c>
      <c r="P5185">
        <v>693</v>
      </c>
      <c r="Q5185">
        <v>0</v>
      </c>
      <c r="R5185">
        <v>0</v>
      </c>
      <c r="S5185">
        <v>9</v>
      </c>
      <c r="T5185">
        <v>111</v>
      </c>
      <c r="U5185">
        <v>16.98</v>
      </c>
      <c r="V5185">
        <v>560.17999999999995</v>
      </c>
      <c r="W5185">
        <v>0</v>
      </c>
      <c r="X5185">
        <v>0</v>
      </c>
      <c r="Y5185">
        <v>7.28</v>
      </c>
      <c r="Z5185">
        <v>89.73</v>
      </c>
    </row>
    <row r="5186" spans="1:26" x14ac:dyDescent="0.3">
      <c r="A5186">
        <v>3016743</v>
      </c>
      <c r="B5186">
        <v>1</v>
      </c>
      <c r="C5186" t="s">
        <v>75</v>
      </c>
      <c r="D5186" t="s">
        <v>96</v>
      </c>
      <c r="E5186" t="s">
        <v>221</v>
      </c>
      <c r="F5186" t="s">
        <v>14840</v>
      </c>
      <c r="G5186" t="s">
        <v>136</v>
      </c>
      <c r="H5186" t="s">
        <v>58</v>
      </c>
      <c r="I5186" t="s">
        <v>129</v>
      </c>
      <c r="J5186" t="s">
        <v>130</v>
      </c>
      <c r="K5186" t="s">
        <v>137</v>
      </c>
      <c r="L5186" t="s">
        <v>14841</v>
      </c>
      <c r="M5186" t="s">
        <v>14842</v>
      </c>
      <c r="N5186">
        <v>7.9660000000000002</v>
      </c>
      <c r="O5186">
        <v>39</v>
      </c>
      <c r="P5186">
        <v>10866</v>
      </c>
      <c r="Q5186">
        <v>0</v>
      </c>
      <c r="R5186">
        <v>0</v>
      </c>
      <c r="S5186">
        <v>0</v>
      </c>
      <c r="T5186">
        <v>0</v>
      </c>
      <c r="U5186">
        <v>310.67</v>
      </c>
      <c r="V5186">
        <v>86556.75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3016104</v>
      </c>
      <c r="B5187">
        <v>1</v>
      </c>
      <c r="C5187" t="s">
        <v>75</v>
      </c>
      <c r="D5187" t="s">
        <v>104</v>
      </c>
      <c r="E5187" t="s">
        <v>169</v>
      </c>
      <c r="F5187" t="s">
        <v>14843</v>
      </c>
      <c r="G5187" t="s">
        <v>192</v>
      </c>
      <c r="H5187" t="s">
        <v>61</v>
      </c>
      <c r="I5187" t="s">
        <v>129</v>
      </c>
      <c r="J5187" t="s">
        <v>130</v>
      </c>
      <c r="K5187" t="s">
        <v>137</v>
      </c>
      <c r="L5187" t="s">
        <v>14844</v>
      </c>
      <c r="M5187" t="s">
        <v>14845</v>
      </c>
      <c r="N5187">
        <v>4.9749999999999996</v>
      </c>
      <c r="O5187">
        <v>0</v>
      </c>
      <c r="P5187">
        <v>184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915.45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3027256</v>
      </c>
      <c r="B5188">
        <v>1</v>
      </c>
      <c r="C5188" t="s">
        <v>106</v>
      </c>
      <c r="D5188" t="s">
        <v>115</v>
      </c>
      <c r="E5188" t="s">
        <v>153</v>
      </c>
      <c r="F5188" t="s">
        <v>14846</v>
      </c>
      <c r="G5188" t="s">
        <v>128</v>
      </c>
      <c r="H5188" t="s">
        <v>58</v>
      </c>
      <c r="I5188" t="s">
        <v>129</v>
      </c>
      <c r="J5188" t="s">
        <v>130</v>
      </c>
      <c r="K5188" t="s">
        <v>131</v>
      </c>
      <c r="L5188" t="s">
        <v>14847</v>
      </c>
      <c r="M5188" t="s">
        <v>14848</v>
      </c>
      <c r="N5188">
        <v>0.71699999999999997</v>
      </c>
      <c r="O5188">
        <v>69</v>
      </c>
      <c r="P5188">
        <v>3838</v>
      </c>
      <c r="Q5188">
        <v>0</v>
      </c>
      <c r="R5188">
        <v>0</v>
      </c>
      <c r="S5188">
        <v>0</v>
      </c>
      <c r="T5188">
        <v>0</v>
      </c>
      <c r="U5188">
        <v>49.44</v>
      </c>
      <c r="V5188">
        <v>2750.07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3005748</v>
      </c>
      <c r="B5189">
        <v>2</v>
      </c>
      <c r="C5189" t="s">
        <v>75</v>
      </c>
      <c r="D5189" t="s">
        <v>84</v>
      </c>
      <c r="E5189" t="s">
        <v>134</v>
      </c>
      <c r="F5189" t="s">
        <v>14849</v>
      </c>
      <c r="G5189" t="s">
        <v>352</v>
      </c>
      <c r="H5189" t="s">
        <v>58</v>
      </c>
      <c r="I5189" t="s">
        <v>1703</v>
      </c>
      <c r="J5189" t="s">
        <v>130</v>
      </c>
      <c r="K5189" t="s">
        <v>131</v>
      </c>
      <c r="L5189" t="s">
        <v>14850</v>
      </c>
      <c r="M5189" t="s">
        <v>2687</v>
      </c>
      <c r="N5189">
        <v>4.3999999999999997E-2</v>
      </c>
      <c r="O5189">
        <v>4</v>
      </c>
      <c r="P5189">
        <v>8504</v>
      </c>
      <c r="Q5189">
        <v>0</v>
      </c>
      <c r="R5189">
        <v>0</v>
      </c>
      <c r="S5189">
        <v>0</v>
      </c>
      <c r="T5189">
        <v>0</v>
      </c>
      <c r="U5189">
        <v>0.18</v>
      </c>
      <c r="V5189">
        <v>372.95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3007016</v>
      </c>
      <c r="B5190">
        <v>1</v>
      </c>
      <c r="C5190" t="s">
        <v>75</v>
      </c>
      <c r="D5190" t="s">
        <v>80</v>
      </c>
      <c r="E5190" t="s">
        <v>169</v>
      </c>
      <c r="F5190" t="s">
        <v>14851</v>
      </c>
      <c r="G5190" t="s">
        <v>136</v>
      </c>
      <c r="H5190" t="s">
        <v>61</v>
      </c>
      <c r="I5190" t="s">
        <v>129</v>
      </c>
      <c r="J5190" t="s">
        <v>130</v>
      </c>
      <c r="K5190" t="s">
        <v>137</v>
      </c>
      <c r="L5190" t="s">
        <v>14852</v>
      </c>
      <c r="M5190" t="s">
        <v>14853</v>
      </c>
      <c r="N5190">
        <v>2.927</v>
      </c>
      <c r="O5190">
        <v>0</v>
      </c>
      <c r="P5190">
        <v>0</v>
      </c>
      <c r="Q5190">
        <v>0</v>
      </c>
      <c r="R5190">
        <v>541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1583.58</v>
      </c>
      <c r="Y5190">
        <v>0</v>
      </c>
      <c r="Z5190">
        <v>0</v>
      </c>
    </row>
    <row r="5191" spans="1:26" x14ac:dyDescent="0.3">
      <c r="A5191">
        <v>3001574</v>
      </c>
      <c r="B5191">
        <v>1</v>
      </c>
      <c r="C5191" t="s">
        <v>75</v>
      </c>
      <c r="D5191" t="s">
        <v>82</v>
      </c>
      <c r="E5191" t="s">
        <v>145</v>
      </c>
      <c r="F5191" t="s">
        <v>14854</v>
      </c>
      <c r="G5191" t="s">
        <v>378</v>
      </c>
      <c r="H5191" t="s">
        <v>61</v>
      </c>
      <c r="I5191" t="s">
        <v>129</v>
      </c>
      <c r="J5191" t="s">
        <v>59</v>
      </c>
      <c r="K5191" t="s">
        <v>131</v>
      </c>
      <c r="L5191" t="s">
        <v>14855</v>
      </c>
      <c r="M5191" t="s">
        <v>14856</v>
      </c>
      <c r="N5191">
        <v>1.911</v>
      </c>
      <c r="O5191">
        <v>0</v>
      </c>
      <c r="P5191">
        <v>6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11.47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3010252</v>
      </c>
      <c r="B5192">
        <v>1</v>
      </c>
      <c r="C5192" t="s">
        <v>75</v>
      </c>
      <c r="D5192" t="s">
        <v>94</v>
      </c>
      <c r="E5192" t="s">
        <v>169</v>
      </c>
      <c r="F5192" t="s">
        <v>4348</v>
      </c>
      <c r="G5192" t="s">
        <v>192</v>
      </c>
      <c r="H5192" t="s">
        <v>61</v>
      </c>
      <c r="I5192" t="s">
        <v>129</v>
      </c>
      <c r="J5192" t="s">
        <v>130</v>
      </c>
      <c r="K5192" t="s">
        <v>137</v>
      </c>
      <c r="L5192" t="s">
        <v>14857</v>
      </c>
      <c r="M5192" t="s">
        <v>14858</v>
      </c>
      <c r="N5192">
        <v>0.49099999999999999</v>
      </c>
      <c r="O5192">
        <v>0</v>
      </c>
      <c r="P5192">
        <v>0</v>
      </c>
      <c r="Q5192">
        <v>0</v>
      </c>
      <c r="R5192">
        <v>11</v>
      </c>
      <c r="S5192">
        <v>0</v>
      </c>
      <c r="T5192">
        <v>52</v>
      </c>
      <c r="U5192">
        <v>0</v>
      </c>
      <c r="V5192">
        <v>0</v>
      </c>
      <c r="W5192">
        <v>0</v>
      </c>
      <c r="X5192">
        <v>5.4</v>
      </c>
      <c r="Y5192">
        <v>0</v>
      </c>
      <c r="Z5192">
        <v>25.54</v>
      </c>
    </row>
    <row r="5193" spans="1:26" x14ac:dyDescent="0.3">
      <c r="A5193">
        <v>3005239</v>
      </c>
      <c r="B5193">
        <v>1</v>
      </c>
      <c r="C5193" t="s">
        <v>75</v>
      </c>
      <c r="D5193" t="s">
        <v>77</v>
      </c>
      <c r="E5193" t="s">
        <v>169</v>
      </c>
      <c r="F5193" t="s">
        <v>14517</v>
      </c>
      <c r="G5193" t="s">
        <v>192</v>
      </c>
      <c r="H5193" t="s">
        <v>61</v>
      </c>
      <c r="I5193" t="s">
        <v>129</v>
      </c>
      <c r="J5193" t="s">
        <v>130</v>
      </c>
      <c r="K5193" t="s">
        <v>137</v>
      </c>
      <c r="L5193" t="s">
        <v>14859</v>
      </c>
      <c r="M5193" t="s">
        <v>14860</v>
      </c>
      <c r="N5193">
        <v>7.61</v>
      </c>
      <c r="O5193">
        <v>0</v>
      </c>
      <c r="P5193">
        <v>69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525.11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3010141</v>
      </c>
      <c r="B5194">
        <v>1</v>
      </c>
      <c r="C5194" t="s">
        <v>75</v>
      </c>
      <c r="D5194" t="s">
        <v>99</v>
      </c>
      <c r="E5194" t="s">
        <v>169</v>
      </c>
      <c r="F5194" t="s">
        <v>14861</v>
      </c>
      <c r="G5194" t="s">
        <v>181</v>
      </c>
      <c r="H5194" t="s">
        <v>61</v>
      </c>
      <c r="I5194" t="s">
        <v>129</v>
      </c>
      <c r="J5194" t="s">
        <v>130</v>
      </c>
      <c r="K5194" t="s">
        <v>137</v>
      </c>
      <c r="L5194" t="s">
        <v>14862</v>
      </c>
      <c r="M5194" t="s">
        <v>14863</v>
      </c>
      <c r="N5194">
        <v>1.278</v>
      </c>
      <c r="O5194">
        <v>0</v>
      </c>
      <c r="P5194">
        <v>20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25.56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3008212</v>
      </c>
      <c r="B5195">
        <v>1</v>
      </c>
      <c r="C5195" t="s">
        <v>75</v>
      </c>
      <c r="D5195" t="s">
        <v>83</v>
      </c>
      <c r="E5195" t="s">
        <v>145</v>
      </c>
      <c r="F5195" t="s">
        <v>14864</v>
      </c>
      <c r="G5195" t="s">
        <v>206</v>
      </c>
      <c r="H5195" t="s">
        <v>61</v>
      </c>
      <c r="I5195" t="s">
        <v>129</v>
      </c>
      <c r="J5195" t="s">
        <v>130</v>
      </c>
      <c r="K5195" t="s">
        <v>131</v>
      </c>
      <c r="L5195" t="s">
        <v>14865</v>
      </c>
      <c r="M5195" t="s">
        <v>14866</v>
      </c>
      <c r="N5195">
        <v>2.3820000000000001</v>
      </c>
      <c r="O5195">
        <v>0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2.38</v>
      </c>
      <c r="Y5195">
        <v>0</v>
      </c>
      <c r="Z5195">
        <v>0</v>
      </c>
    </row>
    <row r="5196" spans="1:26" x14ac:dyDescent="0.3">
      <c r="A5196">
        <v>3007130</v>
      </c>
      <c r="B5196">
        <v>1</v>
      </c>
      <c r="C5196" t="s">
        <v>75</v>
      </c>
      <c r="D5196" t="s">
        <v>84</v>
      </c>
      <c r="E5196" t="s">
        <v>169</v>
      </c>
      <c r="F5196" t="s">
        <v>14867</v>
      </c>
      <c r="G5196" t="s">
        <v>192</v>
      </c>
      <c r="H5196" t="s">
        <v>61</v>
      </c>
      <c r="I5196" t="s">
        <v>129</v>
      </c>
      <c r="J5196" t="s">
        <v>130</v>
      </c>
      <c r="K5196" t="s">
        <v>137</v>
      </c>
      <c r="L5196" t="s">
        <v>14868</v>
      </c>
      <c r="M5196" t="s">
        <v>14869</v>
      </c>
      <c r="N5196">
        <v>3.8</v>
      </c>
      <c r="O5196">
        <v>0</v>
      </c>
      <c r="P5196">
        <v>430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1633.88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3014894</v>
      </c>
      <c r="B5197">
        <v>1</v>
      </c>
      <c r="C5197" t="s">
        <v>75</v>
      </c>
      <c r="D5197" t="s">
        <v>83</v>
      </c>
      <c r="E5197" t="s">
        <v>140</v>
      </c>
      <c r="F5197" t="s">
        <v>14870</v>
      </c>
      <c r="G5197" t="s">
        <v>136</v>
      </c>
      <c r="H5197" t="s">
        <v>61</v>
      </c>
      <c r="I5197" t="s">
        <v>129</v>
      </c>
      <c r="J5197" t="s">
        <v>130</v>
      </c>
      <c r="K5197" t="s">
        <v>137</v>
      </c>
      <c r="L5197" t="s">
        <v>14871</v>
      </c>
      <c r="M5197" t="s">
        <v>14872</v>
      </c>
      <c r="N5197">
        <v>2.7130000000000001</v>
      </c>
      <c r="O5197">
        <v>0</v>
      </c>
      <c r="P5197">
        <v>0</v>
      </c>
      <c r="Q5197">
        <v>0</v>
      </c>
      <c r="R5197">
        <v>80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217</v>
      </c>
      <c r="Y5197">
        <v>0</v>
      </c>
      <c r="Z5197">
        <v>0</v>
      </c>
    </row>
    <row r="5198" spans="1:26" x14ac:dyDescent="0.3">
      <c r="A5198">
        <v>3017648</v>
      </c>
      <c r="B5198">
        <v>1</v>
      </c>
      <c r="C5198" t="s">
        <v>75</v>
      </c>
      <c r="D5198" t="s">
        <v>103</v>
      </c>
      <c r="E5198" t="s">
        <v>164</v>
      </c>
      <c r="F5198" t="s">
        <v>8720</v>
      </c>
      <c r="G5198" t="s">
        <v>452</v>
      </c>
      <c r="H5198" t="s">
        <v>61</v>
      </c>
      <c r="I5198" t="s">
        <v>129</v>
      </c>
      <c r="J5198" t="s">
        <v>130</v>
      </c>
      <c r="K5198" t="s">
        <v>131</v>
      </c>
      <c r="L5198" t="s">
        <v>14873</v>
      </c>
      <c r="M5198" t="s">
        <v>14874</v>
      </c>
      <c r="N5198">
        <v>10.210000000000001</v>
      </c>
      <c r="O5198">
        <v>0</v>
      </c>
      <c r="P5198">
        <v>100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1021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3016088</v>
      </c>
      <c r="B5199">
        <v>1</v>
      </c>
      <c r="C5199" t="s">
        <v>75</v>
      </c>
      <c r="D5199" t="s">
        <v>104</v>
      </c>
      <c r="E5199" t="s">
        <v>153</v>
      </c>
      <c r="F5199" t="s">
        <v>14875</v>
      </c>
      <c r="G5199" t="s">
        <v>192</v>
      </c>
      <c r="H5199" t="s">
        <v>58</v>
      </c>
      <c r="I5199" t="s">
        <v>129</v>
      </c>
      <c r="J5199" t="s">
        <v>130</v>
      </c>
      <c r="K5199" t="s">
        <v>137</v>
      </c>
      <c r="L5199" t="s">
        <v>14876</v>
      </c>
      <c r="M5199" t="s">
        <v>14877</v>
      </c>
      <c r="N5199">
        <v>5</v>
      </c>
      <c r="O5199">
        <v>0</v>
      </c>
      <c r="P5199">
        <v>319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1594.91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3011343</v>
      </c>
      <c r="B5200">
        <v>1</v>
      </c>
      <c r="C5200" t="s">
        <v>75</v>
      </c>
      <c r="D5200" t="s">
        <v>90</v>
      </c>
      <c r="E5200" t="s">
        <v>145</v>
      </c>
      <c r="F5200" t="s">
        <v>14878</v>
      </c>
      <c r="G5200" t="s">
        <v>256</v>
      </c>
      <c r="H5200" t="s">
        <v>61</v>
      </c>
      <c r="I5200" t="s">
        <v>129</v>
      </c>
      <c r="J5200" t="s">
        <v>130</v>
      </c>
      <c r="K5200" t="s">
        <v>131</v>
      </c>
      <c r="L5200" t="s">
        <v>14879</v>
      </c>
      <c r="M5200" t="s">
        <v>14880</v>
      </c>
      <c r="N5200">
        <v>2.9489999999999998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1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2.95</v>
      </c>
    </row>
    <row r="5201" spans="1:26" x14ac:dyDescent="0.3">
      <c r="A5201">
        <v>3010473</v>
      </c>
      <c r="B5201">
        <v>1</v>
      </c>
      <c r="C5201" t="s">
        <v>75</v>
      </c>
      <c r="D5201" t="s">
        <v>81</v>
      </c>
      <c r="E5201" t="s">
        <v>169</v>
      </c>
      <c r="F5201" t="s">
        <v>14881</v>
      </c>
      <c r="G5201" t="s">
        <v>452</v>
      </c>
      <c r="H5201" t="s">
        <v>61</v>
      </c>
      <c r="I5201" t="s">
        <v>129</v>
      </c>
      <c r="J5201" t="s">
        <v>130</v>
      </c>
      <c r="K5201" t="s">
        <v>131</v>
      </c>
      <c r="L5201" t="s">
        <v>14882</v>
      </c>
      <c r="M5201" t="s">
        <v>14883</v>
      </c>
      <c r="N5201">
        <v>0.48399999999999999</v>
      </c>
      <c r="O5201">
        <v>0</v>
      </c>
      <c r="P5201">
        <v>245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118.7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3008257</v>
      </c>
      <c r="B5202">
        <v>1</v>
      </c>
      <c r="C5202" t="s">
        <v>75</v>
      </c>
      <c r="D5202" t="s">
        <v>96</v>
      </c>
      <c r="E5202" t="s">
        <v>169</v>
      </c>
      <c r="F5202" t="s">
        <v>14884</v>
      </c>
      <c r="G5202" t="s">
        <v>8965</v>
      </c>
      <c r="H5202" t="s">
        <v>61</v>
      </c>
      <c r="I5202" t="s">
        <v>129</v>
      </c>
      <c r="J5202" t="s">
        <v>130</v>
      </c>
      <c r="K5202" t="s">
        <v>131</v>
      </c>
      <c r="L5202" t="s">
        <v>14885</v>
      </c>
      <c r="M5202" t="s">
        <v>5261</v>
      </c>
      <c r="N5202">
        <v>1.8180000000000001</v>
      </c>
      <c r="O5202">
        <v>0</v>
      </c>
      <c r="P5202">
        <v>40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72.72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3016269</v>
      </c>
      <c r="B5203">
        <v>1</v>
      </c>
      <c r="C5203" t="s">
        <v>75</v>
      </c>
      <c r="D5203" t="s">
        <v>92</v>
      </c>
      <c r="E5203" t="s">
        <v>221</v>
      </c>
      <c r="F5203" t="s">
        <v>14886</v>
      </c>
      <c r="G5203" t="s">
        <v>192</v>
      </c>
      <c r="H5203" t="s">
        <v>58</v>
      </c>
      <c r="I5203" t="s">
        <v>129</v>
      </c>
      <c r="J5203" t="s">
        <v>130</v>
      </c>
      <c r="K5203" t="s">
        <v>137</v>
      </c>
      <c r="L5203" t="s">
        <v>14887</v>
      </c>
      <c r="M5203" t="s">
        <v>14888</v>
      </c>
      <c r="N5203">
        <v>5.758</v>
      </c>
      <c r="O5203">
        <v>39</v>
      </c>
      <c r="P5203">
        <v>328</v>
      </c>
      <c r="Q5203">
        <v>0</v>
      </c>
      <c r="R5203">
        <v>0</v>
      </c>
      <c r="S5203">
        <v>0</v>
      </c>
      <c r="T5203">
        <v>0</v>
      </c>
      <c r="U5203">
        <v>224.54</v>
      </c>
      <c r="V5203">
        <v>1888.46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3000071</v>
      </c>
      <c r="B5204">
        <v>1</v>
      </c>
      <c r="C5204" t="s">
        <v>75</v>
      </c>
      <c r="D5204" t="s">
        <v>79</v>
      </c>
      <c r="E5204" t="s">
        <v>140</v>
      </c>
      <c r="F5204" t="s">
        <v>14889</v>
      </c>
      <c r="G5204" t="s">
        <v>136</v>
      </c>
      <c r="H5204" t="s">
        <v>61</v>
      </c>
      <c r="I5204" t="s">
        <v>129</v>
      </c>
      <c r="J5204" t="s">
        <v>130</v>
      </c>
      <c r="K5204" t="s">
        <v>137</v>
      </c>
      <c r="L5204" t="s">
        <v>14890</v>
      </c>
      <c r="M5204" t="s">
        <v>14891</v>
      </c>
      <c r="N5204">
        <v>7.923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36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285.22000000000003</v>
      </c>
    </row>
    <row r="5205" spans="1:26" x14ac:dyDescent="0.3">
      <c r="A5205">
        <v>3008872</v>
      </c>
      <c r="B5205">
        <v>1</v>
      </c>
      <c r="C5205" t="s">
        <v>75</v>
      </c>
      <c r="D5205" t="s">
        <v>104</v>
      </c>
      <c r="E5205" t="s">
        <v>169</v>
      </c>
      <c r="F5205" t="s">
        <v>14892</v>
      </c>
      <c r="G5205" t="s">
        <v>161</v>
      </c>
      <c r="H5205" t="s">
        <v>61</v>
      </c>
      <c r="I5205" t="s">
        <v>129</v>
      </c>
      <c r="J5205" t="s">
        <v>130</v>
      </c>
      <c r="K5205" t="s">
        <v>131</v>
      </c>
      <c r="L5205" t="s">
        <v>14893</v>
      </c>
      <c r="M5205" t="s">
        <v>557</v>
      </c>
      <c r="N5205">
        <v>3.008</v>
      </c>
      <c r="O5205">
        <v>0</v>
      </c>
      <c r="P5205">
        <v>17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51.14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3010821</v>
      </c>
      <c r="B5206">
        <v>1</v>
      </c>
      <c r="C5206" t="s">
        <v>75</v>
      </c>
      <c r="D5206" t="s">
        <v>81</v>
      </c>
      <c r="E5206" t="s">
        <v>145</v>
      </c>
      <c r="F5206" t="s">
        <v>14894</v>
      </c>
      <c r="G5206" t="s">
        <v>378</v>
      </c>
      <c r="H5206" t="s">
        <v>61</v>
      </c>
      <c r="I5206" t="s">
        <v>129</v>
      </c>
      <c r="J5206" t="s">
        <v>59</v>
      </c>
      <c r="K5206" t="s">
        <v>131</v>
      </c>
      <c r="L5206" t="s">
        <v>14895</v>
      </c>
      <c r="M5206" t="s">
        <v>14896</v>
      </c>
      <c r="N5206">
        <v>2.3220000000000001</v>
      </c>
      <c r="O5206">
        <v>0</v>
      </c>
      <c r="P5206">
        <v>4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9.2899999999999991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3011174</v>
      </c>
      <c r="B5207">
        <v>1</v>
      </c>
      <c r="C5207" t="s">
        <v>75</v>
      </c>
      <c r="D5207" t="s">
        <v>99</v>
      </c>
      <c r="E5207" t="s">
        <v>221</v>
      </c>
      <c r="F5207" t="s">
        <v>14897</v>
      </c>
      <c r="G5207" t="s">
        <v>128</v>
      </c>
      <c r="H5207" t="s">
        <v>58</v>
      </c>
      <c r="I5207" t="s">
        <v>129</v>
      </c>
      <c r="J5207" t="s">
        <v>130</v>
      </c>
      <c r="K5207" t="s">
        <v>131</v>
      </c>
      <c r="L5207" t="s">
        <v>14898</v>
      </c>
      <c r="M5207" t="s">
        <v>14899</v>
      </c>
      <c r="N5207">
        <v>0.217</v>
      </c>
      <c r="O5207">
        <v>0</v>
      </c>
      <c r="P5207">
        <v>0</v>
      </c>
      <c r="Q5207">
        <v>1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0.22</v>
      </c>
      <c r="X5207">
        <v>0</v>
      </c>
      <c r="Y5207">
        <v>0</v>
      </c>
      <c r="Z5207">
        <v>0</v>
      </c>
    </row>
    <row r="5208" spans="1:26" x14ac:dyDescent="0.3">
      <c r="A5208">
        <v>3019273</v>
      </c>
      <c r="B5208">
        <v>1</v>
      </c>
      <c r="C5208" t="s">
        <v>75</v>
      </c>
      <c r="D5208" t="s">
        <v>103</v>
      </c>
      <c r="E5208" t="s">
        <v>134</v>
      </c>
      <c r="F5208" t="s">
        <v>14900</v>
      </c>
      <c r="G5208" t="s">
        <v>128</v>
      </c>
      <c r="H5208" t="s">
        <v>58</v>
      </c>
      <c r="I5208" t="s">
        <v>129</v>
      </c>
      <c r="J5208" t="s">
        <v>130</v>
      </c>
      <c r="K5208" t="s">
        <v>131</v>
      </c>
      <c r="L5208" t="s">
        <v>14901</v>
      </c>
      <c r="M5208" t="s">
        <v>14902</v>
      </c>
      <c r="N5208">
        <v>0.123</v>
      </c>
      <c r="O5208">
        <v>110</v>
      </c>
      <c r="P5208">
        <v>2555</v>
      </c>
      <c r="Q5208">
        <v>0</v>
      </c>
      <c r="R5208">
        <v>0</v>
      </c>
      <c r="S5208">
        <v>0</v>
      </c>
      <c r="T5208">
        <v>0</v>
      </c>
      <c r="U5208">
        <v>13.51</v>
      </c>
      <c r="V5208">
        <v>313.7</v>
      </c>
      <c r="W5208">
        <v>0</v>
      </c>
      <c r="X5208">
        <v>0</v>
      </c>
      <c r="Y5208">
        <v>0</v>
      </c>
      <c r="Z5208">
        <v>0</v>
      </c>
    </row>
    <row r="5209" spans="1:26" x14ac:dyDescent="0.3">
      <c r="A5209">
        <v>3001957</v>
      </c>
      <c r="B5209">
        <v>1</v>
      </c>
      <c r="C5209" t="s">
        <v>75</v>
      </c>
      <c r="D5209" t="s">
        <v>96</v>
      </c>
      <c r="E5209" t="s">
        <v>145</v>
      </c>
      <c r="F5209" t="s">
        <v>14903</v>
      </c>
      <c r="G5209" t="s">
        <v>147</v>
      </c>
      <c r="H5209" t="s">
        <v>61</v>
      </c>
      <c r="I5209" t="s">
        <v>129</v>
      </c>
      <c r="J5209" t="s">
        <v>130</v>
      </c>
      <c r="K5209" t="s">
        <v>131</v>
      </c>
      <c r="L5209" t="s">
        <v>14904</v>
      </c>
      <c r="M5209" t="s">
        <v>14905</v>
      </c>
      <c r="N5209">
        <v>2.6309999999999998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2.63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3008029</v>
      </c>
      <c r="B5210">
        <v>1</v>
      </c>
      <c r="C5210" t="s">
        <v>75</v>
      </c>
      <c r="D5210" t="s">
        <v>81</v>
      </c>
      <c r="E5210" t="s">
        <v>126</v>
      </c>
      <c r="F5210" t="s">
        <v>12033</v>
      </c>
      <c r="G5210" t="s">
        <v>192</v>
      </c>
      <c r="H5210" t="s">
        <v>58</v>
      </c>
      <c r="I5210" t="s">
        <v>129</v>
      </c>
      <c r="J5210" t="s">
        <v>130</v>
      </c>
      <c r="K5210" t="s">
        <v>137</v>
      </c>
      <c r="L5210" t="s">
        <v>14906</v>
      </c>
      <c r="M5210" t="s">
        <v>14907</v>
      </c>
      <c r="N5210">
        <v>5.0640000000000001</v>
      </c>
      <c r="O5210">
        <v>9</v>
      </c>
      <c r="P5210">
        <v>62</v>
      </c>
      <c r="Q5210">
        <v>0</v>
      </c>
      <c r="R5210">
        <v>0</v>
      </c>
      <c r="S5210">
        <v>0</v>
      </c>
      <c r="T5210">
        <v>0</v>
      </c>
      <c r="U5210">
        <v>45.57</v>
      </c>
      <c r="V5210">
        <v>313.94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3013950</v>
      </c>
      <c r="B5211">
        <v>2</v>
      </c>
      <c r="C5211" t="s">
        <v>75</v>
      </c>
      <c r="D5211" t="s">
        <v>83</v>
      </c>
      <c r="E5211" t="s">
        <v>169</v>
      </c>
      <c r="F5211" t="s">
        <v>14908</v>
      </c>
      <c r="G5211" t="s">
        <v>171</v>
      </c>
      <c r="H5211" t="s">
        <v>61</v>
      </c>
      <c r="I5211" t="s">
        <v>129</v>
      </c>
      <c r="J5211" t="s">
        <v>130</v>
      </c>
      <c r="K5211" t="s">
        <v>131</v>
      </c>
      <c r="L5211" t="s">
        <v>14909</v>
      </c>
      <c r="M5211" t="s">
        <v>14910</v>
      </c>
      <c r="N5211">
        <v>0.79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94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74.260000000000005</v>
      </c>
    </row>
    <row r="5212" spans="1:26" x14ac:dyDescent="0.3">
      <c r="A5212">
        <v>3006898</v>
      </c>
      <c r="B5212">
        <v>1</v>
      </c>
      <c r="C5212" t="s">
        <v>106</v>
      </c>
      <c r="D5212" t="s">
        <v>121</v>
      </c>
      <c r="E5212" t="s">
        <v>221</v>
      </c>
      <c r="F5212" t="s">
        <v>14911</v>
      </c>
      <c r="G5212" t="s">
        <v>128</v>
      </c>
      <c r="H5212" t="s">
        <v>58</v>
      </c>
      <c r="I5212" t="s">
        <v>129</v>
      </c>
      <c r="J5212" t="s">
        <v>130</v>
      </c>
      <c r="K5212" t="s">
        <v>131</v>
      </c>
      <c r="L5212" t="s">
        <v>14912</v>
      </c>
      <c r="M5212" t="s">
        <v>14913</v>
      </c>
      <c r="N5212">
        <v>1.141</v>
      </c>
      <c r="O5212">
        <v>3</v>
      </c>
      <c r="P5212">
        <v>6581</v>
      </c>
      <c r="Q5212">
        <v>0</v>
      </c>
      <c r="R5212">
        <v>0</v>
      </c>
      <c r="S5212">
        <v>0</v>
      </c>
      <c r="T5212">
        <v>0</v>
      </c>
      <c r="U5212">
        <v>3.42</v>
      </c>
      <c r="V5212">
        <v>7505.88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3001176</v>
      </c>
      <c r="B5213">
        <v>1</v>
      </c>
      <c r="C5213" t="s">
        <v>75</v>
      </c>
      <c r="D5213" t="s">
        <v>81</v>
      </c>
      <c r="E5213" t="s">
        <v>153</v>
      </c>
      <c r="F5213" t="s">
        <v>14914</v>
      </c>
      <c r="G5213" t="s">
        <v>192</v>
      </c>
      <c r="H5213" t="s">
        <v>58</v>
      </c>
      <c r="I5213" t="s">
        <v>129</v>
      </c>
      <c r="J5213" t="s">
        <v>130</v>
      </c>
      <c r="K5213" t="s">
        <v>137</v>
      </c>
      <c r="L5213" t="s">
        <v>14915</v>
      </c>
      <c r="M5213" t="s">
        <v>14916</v>
      </c>
      <c r="N5213">
        <v>8.1809999999999992</v>
      </c>
      <c r="O5213">
        <v>0</v>
      </c>
      <c r="P5213">
        <v>502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4106.92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3013590</v>
      </c>
      <c r="B5214">
        <v>1</v>
      </c>
      <c r="C5214" t="s">
        <v>75</v>
      </c>
      <c r="D5214" t="s">
        <v>97</v>
      </c>
      <c r="E5214" t="s">
        <v>145</v>
      </c>
      <c r="F5214" t="s">
        <v>14917</v>
      </c>
      <c r="G5214" t="s">
        <v>206</v>
      </c>
      <c r="H5214" t="s">
        <v>61</v>
      </c>
      <c r="I5214" t="s">
        <v>129</v>
      </c>
      <c r="J5214" t="s">
        <v>130</v>
      </c>
      <c r="K5214" t="s">
        <v>131</v>
      </c>
      <c r="L5214" t="s">
        <v>14918</v>
      </c>
      <c r="M5214" t="s">
        <v>14919</v>
      </c>
      <c r="N5214">
        <v>0.40899999999999997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0.41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3000112</v>
      </c>
      <c r="B5215">
        <v>1</v>
      </c>
      <c r="C5215" t="s">
        <v>75</v>
      </c>
      <c r="D5215" t="s">
        <v>83</v>
      </c>
      <c r="E5215" t="s">
        <v>221</v>
      </c>
      <c r="F5215" t="s">
        <v>14536</v>
      </c>
      <c r="G5215" t="s">
        <v>136</v>
      </c>
      <c r="H5215" t="s">
        <v>58</v>
      </c>
      <c r="I5215" t="s">
        <v>129</v>
      </c>
      <c r="J5215" t="s">
        <v>130</v>
      </c>
      <c r="K5215" t="s">
        <v>137</v>
      </c>
      <c r="L5215" t="s">
        <v>14920</v>
      </c>
      <c r="M5215" t="s">
        <v>14921</v>
      </c>
      <c r="N5215">
        <v>2.8570000000000002</v>
      </c>
      <c r="O5215">
        <v>0</v>
      </c>
      <c r="P5215">
        <v>0</v>
      </c>
      <c r="Q5215">
        <v>26</v>
      </c>
      <c r="R5215">
        <v>1263</v>
      </c>
      <c r="S5215">
        <v>0</v>
      </c>
      <c r="T5215">
        <v>0</v>
      </c>
      <c r="U5215">
        <v>0</v>
      </c>
      <c r="V5215">
        <v>0</v>
      </c>
      <c r="W5215">
        <v>74.28</v>
      </c>
      <c r="X5215">
        <v>3608.32</v>
      </c>
      <c r="Y5215">
        <v>0</v>
      </c>
      <c r="Z5215">
        <v>0</v>
      </c>
    </row>
    <row r="5216" spans="1:26" x14ac:dyDescent="0.3">
      <c r="A5216">
        <v>3004718</v>
      </c>
      <c r="B5216">
        <v>1</v>
      </c>
      <c r="C5216" t="s">
        <v>75</v>
      </c>
      <c r="D5216" t="s">
        <v>81</v>
      </c>
      <c r="E5216" t="s">
        <v>140</v>
      </c>
      <c r="F5216" t="s">
        <v>14922</v>
      </c>
      <c r="G5216" t="s">
        <v>192</v>
      </c>
      <c r="H5216" t="s">
        <v>61</v>
      </c>
      <c r="I5216" t="s">
        <v>129</v>
      </c>
      <c r="J5216" t="s">
        <v>130</v>
      </c>
      <c r="K5216" t="s">
        <v>137</v>
      </c>
      <c r="L5216" t="s">
        <v>14923</v>
      </c>
      <c r="M5216" t="s">
        <v>14924</v>
      </c>
      <c r="N5216">
        <v>6.327</v>
      </c>
      <c r="O5216">
        <v>0</v>
      </c>
      <c r="P5216">
        <v>118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746.64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3005211</v>
      </c>
      <c r="B5217">
        <v>1</v>
      </c>
      <c r="C5217" t="s">
        <v>106</v>
      </c>
      <c r="D5217" t="s">
        <v>111</v>
      </c>
      <c r="E5217" t="s">
        <v>221</v>
      </c>
      <c r="F5217" t="s">
        <v>14925</v>
      </c>
      <c r="G5217" t="s">
        <v>378</v>
      </c>
      <c r="H5217" t="s">
        <v>58</v>
      </c>
      <c r="I5217" t="s">
        <v>129</v>
      </c>
      <c r="J5217" t="s">
        <v>59</v>
      </c>
      <c r="K5217" t="s">
        <v>131</v>
      </c>
      <c r="L5217" t="s">
        <v>14926</v>
      </c>
      <c r="M5217" t="s">
        <v>14927</v>
      </c>
      <c r="N5217">
        <v>0.22700000000000001</v>
      </c>
      <c r="O5217">
        <v>0</v>
      </c>
      <c r="P5217">
        <v>0</v>
      </c>
      <c r="Q5217">
        <v>9</v>
      </c>
      <c r="R5217">
        <v>3354</v>
      </c>
      <c r="S5217">
        <v>0</v>
      </c>
      <c r="T5217">
        <v>0</v>
      </c>
      <c r="U5217">
        <v>0</v>
      </c>
      <c r="V5217">
        <v>0</v>
      </c>
      <c r="W5217">
        <v>2.04</v>
      </c>
      <c r="X5217">
        <v>761.17</v>
      </c>
      <c r="Y5217">
        <v>0</v>
      </c>
      <c r="Z5217">
        <v>0</v>
      </c>
    </row>
    <row r="5218" spans="1:26" x14ac:dyDescent="0.3">
      <c r="A5218">
        <v>3017074</v>
      </c>
      <c r="B5218">
        <v>1</v>
      </c>
      <c r="C5218" t="s">
        <v>75</v>
      </c>
      <c r="D5218" t="s">
        <v>79</v>
      </c>
      <c r="E5218" t="s">
        <v>221</v>
      </c>
      <c r="F5218" t="s">
        <v>14928</v>
      </c>
      <c r="G5218" t="s">
        <v>128</v>
      </c>
      <c r="H5218" t="s">
        <v>58</v>
      </c>
      <c r="I5218" t="s">
        <v>129</v>
      </c>
      <c r="J5218" t="s">
        <v>130</v>
      </c>
      <c r="K5218" t="s">
        <v>131</v>
      </c>
      <c r="L5218" t="s">
        <v>13413</v>
      </c>
      <c r="M5218" t="s">
        <v>14929</v>
      </c>
      <c r="N5218">
        <v>0.38900000000000001</v>
      </c>
      <c r="O5218">
        <v>52</v>
      </c>
      <c r="P5218">
        <v>13490</v>
      </c>
      <c r="Q5218">
        <v>0</v>
      </c>
      <c r="R5218">
        <v>0</v>
      </c>
      <c r="S5218">
        <v>6</v>
      </c>
      <c r="T5218">
        <v>0</v>
      </c>
      <c r="U5218">
        <v>20.239999999999998</v>
      </c>
      <c r="V5218">
        <v>5249.86</v>
      </c>
      <c r="W5218">
        <v>0</v>
      </c>
      <c r="X5218">
        <v>0</v>
      </c>
      <c r="Y5218">
        <v>2.34</v>
      </c>
      <c r="Z5218">
        <v>0</v>
      </c>
    </row>
    <row r="5219" spans="1:26" x14ac:dyDescent="0.3">
      <c r="A5219">
        <v>3007298</v>
      </c>
      <c r="B5219">
        <v>1</v>
      </c>
      <c r="C5219" t="s">
        <v>106</v>
      </c>
      <c r="D5219" t="s">
        <v>107</v>
      </c>
      <c r="E5219" t="s">
        <v>221</v>
      </c>
      <c r="F5219" t="s">
        <v>14930</v>
      </c>
      <c r="G5219" t="s">
        <v>128</v>
      </c>
      <c r="H5219" t="s">
        <v>58</v>
      </c>
      <c r="I5219" t="s">
        <v>129</v>
      </c>
      <c r="J5219" t="s">
        <v>130</v>
      </c>
      <c r="K5219" t="s">
        <v>131</v>
      </c>
      <c r="L5219" t="s">
        <v>14931</v>
      </c>
      <c r="M5219" t="s">
        <v>14932</v>
      </c>
      <c r="N5219">
        <v>2.4049999999999998</v>
      </c>
      <c r="O5219">
        <v>0</v>
      </c>
      <c r="P5219">
        <v>0</v>
      </c>
      <c r="Q5219">
        <v>8</v>
      </c>
      <c r="R5219">
        <v>485</v>
      </c>
      <c r="S5219">
        <v>0</v>
      </c>
      <c r="T5219">
        <v>0</v>
      </c>
      <c r="U5219">
        <v>0</v>
      </c>
      <c r="V5219">
        <v>0</v>
      </c>
      <c r="W5219">
        <v>19.239999999999998</v>
      </c>
      <c r="X5219">
        <v>1166.24</v>
      </c>
      <c r="Y5219">
        <v>0</v>
      </c>
      <c r="Z5219">
        <v>0</v>
      </c>
    </row>
    <row r="5220" spans="1:26" x14ac:dyDescent="0.3">
      <c r="A5220">
        <v>3017020</v>
      </c>
      <c r="B5220">
        <v>1</v>
      </c>
      <c r="C5220" t="s">
        <v>75</v>
      </c>
      <c r="D5220" t="s">
        <v>103</v>
      </c>
      <c r="E5220" t="s">
        <v>164</v>
      </c>
      <c r="F5220" t="s">
        <v>14933</v>
      </c>
      <c r="G5220" t="s">
        <v>378</v>
      </c>
      <c r="H5220" t="s">
        <v>61</v>
      </c>
      <c r="I5220" t="s">
        <v>129</v>
      </c>
      <c r="J5220" t="s">
        <v>130</v>
      </c>
      <c r="K5220" t="s">
        <v>131</v>
      </c>
      <c r="L5220" t="s">
        <v>14934</v>
      </c>
      <c r="M5220" t="s">
        <v>14935</v>
      </c>
      <c r="N5220">
        <v>1.7789999999999999</v>
      </c>
      <c r="O5220">
        <v>0</v>
      </c>
      <c r="P5220">
        <v>48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85.42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3013961</v>
      </c>
      <c r="B5221">
        <v>1</v>
      </c>
      <c r="C5221" t="s">
        <v>106</v>
      </c>
      <c r="D5221" t="s">
        <v>117</v>
      </c>
      <c r="E5221" t="s">
        <v>126</v>
      </c>
      <c r="F5221" t="s">
        <v>6089</v>
      </c>
      <c r="G5221" t="s">
        <v>128</v>
      </c>
      <c r="H5221" t="s">
        <v>58</v>
      </c>
      <c r="I5221" t="s">
        <v>1703</v>
      </c>
      <c r="J5221" t="s">
        <v>130</v>
      </c>
      <c r="K5221" t="s">
        <v>131</v>
      </c>
      <c r="L5221" t="s">
        <v>14936</v>
      </c>
      <c r="M5221" t="s">
        <v>14937</v>
      </c>
      <c r="N5221">
        <v>4.9000000000000002E-2</v>
      </c>
      <c r="O5221">
        <v>67</v>
      </c>
      <c r="P5221">
        <v>823</v>
      </c>
      <c r="Q5221">
        <v>0</v>
      </c>
      <c r="R5221">
        <v>0</v>
      </c>
      <c r="S5221">
        <v>0</v>
      </c>
      <c r="T5221">
        <v>57</v>
      </c>
      <c r="U5221">
        <v>3.28</v>
      </c>
      <c r="V5221">
        <v>40.24</v>
      </c>
      <c r="W5221">
        <v>0</v>
      </c>
      <c r="X5221">
        <v>0</v>
      </c>
      <c r="Y5221">
        <v>0</v>
      </c>
      <c r="Z5221">
        <v>2.79</v>
      </c>
    </row>
    <row r="5222" spans="1:26" x14ac:dyDescent="0.3">
      <c r="A5222">
        <v>3001262</v>
      </c>
      <c r="B5222">
        <v>1</v>
      </c>
      <c r="C5222" t="s">
        <v>75</v>
      </c>
      <c r="D5222" t="s">
        <v>91</v>
      </c>
      <c r="E5222" t="s">
        <v>153</v>
      </c>
      <c r="F5222" t="s">
        <v>14938</v>
      </c>
      <c r="G5222" t="s">
        <v>192</v>
      </c>
      <c r="H5222" t="s">
        <v>58</v>
      </c>
      <c r="I5222" t="s">
        <v>129</v>
      </c>
      <c r="J5222" t="s">
        <v>130</v>
      </c>
      <c r="K5222" t="s">
        <v>137</v>
      </c>
      <c r="L5222" t="s">
        <v>14939</v>
      </c>
      <c r="M5222" t="s">
        <v>14940</v>
      </c>
      <c r="N5222">
        <v>7.18</v>
      </c>
      <c r="O5222">
        <v>0</v>
      </c>
      <c r="P5222">
        <v>2506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17992.169999999998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3004306</v>
      </c>
      <c r="B5223">
        <v>1</v>
      </c>
      <c r="C5223" t="s">
        <v>75</v>
      </c>
      <c r="D5223" t="s">
        <v>91</v>
      </c>
      <c r="E5223" t="s">
        <v>145</v>
      </c>
      <c r="F5223" t="s">
        <v>14941</v>
      </c>
      <c r="G5223" t="s">
        <v>256</v>
      </c>
      <c r="H5223" t="s">
        <v>61</v>
      </c>
      <c r="I5223" t="s">
        <v>129</v>
      </c>
      <c r="J5223" t="s">
        <v>130</v>
      </c>
      <c r="K5223" t="s">
        <v>131</v>
      </c>
      <c r="L5223" t="s">
        <v>14942</v>
      </c>
      <c r="M5223" t="s">
        <v>14943</v>
      </c>
      <c r="N5223">
        <v>3.2829999999999999</v>
      </c>
      <c r="O5223">
        <v>0</v>
      </c>
      <c r="P5223">
        <v>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19.7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3017226</v>
      </c>
      <c r="B5224">
        <v>1</v>
      </c>
      <c r="C5224" t="s">
        <v>75</v>
      </c>
      <c r="D5224" t="s">
        <v>81</v>
      </c>
      <c r="E5224" t="s">
        <v>126</v>
      </c>
      <c r="F5224" t="s">
        <v>14944</v>
      </c>
      <c r="G5224" t="s">
        <v>192</v>
      </c>
      <c r="H5224" t="s">
        <v>58</v>
      </c>
      <c r="I5224" t="s">
        <v>129</v>
      </c>
      <c r="J5224" t="s">
        <v>130</v>
      </c>
      <c r="K5224" t="s">
        <v>137</v>
      </c>
      <c r="L5224" t="s">
        <v>14945</v>
      </c>
      <c r="M5224" t="s">
        <v>14946</v>
      </c>
      <c r="N5224">
        <v>3.8330000000000002</v>
      </c>
      <c r="O5224">
        <v>11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42.16</v>
      </c>
      <c r="V5224">
        <v>0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3005564</v>
      </c>
      <c r="B5225">
        <v>1</v>
      </c>
      <c r="C5225" t="s">
        <v>106</v>
      </c>
      <c r="D5225" t="s">
        <v>115</v>
      </c>
      <c r="E5225" t="s">
        <v>221</v>
      </c>
      <c r="F5225" t="s">
        <v>14947</v>
      </c>
      <c r="G5225" t="s">
        <v>128</v>
      </c>
      <c r="H5225" t="s">
        <v>58</v>
      </c>
      <c r="I5225" t="s">
        <v>129</v>
      </c>
      <c r="J5225" t="s">
        <v>130</v>
      </c>
      <c r="K5225" t="s">
        <v>131</v>
      </c>
      <c r="L5225" t="s">
        <v>14847</v>
      </c>
      <c r="M5225" t="s">
        <v>14948</v>
      </c>
      <c r="N5225">
        <v>0.316</v>
      </c>
      <c r="O5225">
        <v>1</v>
      </c>
      <c r="P5225">
        <v>1560</v>
      </c>
      <c r="Q5225">
        <v>0</v>
      </c>
      <c r="R5225">
        <v>0</v>
      </c>
      <c r="S5225">
        <v>0</v>
      </c>
      <c r="T5225">
        <v>0</v>
      </c>
      <c r="U5225">
        <v>0.32</v>
      </c>
      <c r="V5225">
        <v>493.62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3012631</v>
      </c>
      <c r="B5226">
        <v>1</v>
      </c>
      <c r="C5226" t="s">
        <v>75</v>
      </c>
      <c r="D5226" t="s">
        <v>90</v>
      </c>
      <c r="E5226" t="s">
        <v>169</v>
      </c>
      <c r="F5226" t="s">
        <v>14949</v>
      </c>
      <c r="G5226" t="s">
        <v>136</v>
      </c>
      <c r="H5226" t="s">
        <v>61</v>
      </c>
      <c r="I5226" t="s">
        <v>129</v>
      </c>
      <c r="J5226" t="s">
        <v>130</v>
      </c>
      <c r="K5226" t="s">
        <v>137</v>
      </c>
      <c r="L5226" t="s">
        <v>14950</v>
      </c>
      <c r="M5226" t="s">
        <v>14951</v>
      </c>
      <c r="N5226">
        <v>7.0010000000000003</v>
      </c>
      <c r="O5226">
        <v>0</v>
      </c>
      <c r="P5226">
        <v>0</v>
      </c>
      <c r="Q5226">
        <v>0</v>
      </c>
      <c r="R5226">
        <v>1</v>
      </c>
      <c r="S5226">
        <v>0</v>
      </c>
      <c r="T5226">
        <v>113</v>
      </c>
      <c r="U5226">
        <v>0</v>
      </c>
      <c r="V5226">
        <v>0</v>
      </c>
      <c r="W5226">
        <v>0</v>
      </c>
      <c r="X5226">
        <v>7</v>
      </c>
      <c r="Y5226">
        <v>0</v>
      </c>
      <c r="Z5226">
        <v>791.16</v>
      </c>
    </row>
    <row r="5227" spans="1:26" x14ac:dyDescent="0.3">
      <c r="A5227">
        <v>3012306</v>
      </c>
      <c r="B5227">
        <v>1</v>
      </c>
      <c r="C5227" t="s">
        <v>75</v>
      </c>
      <c r="D5227" t="s">
        <v>97</v>
      </c>
      <c r="E5227" t="s">
        <v>221</v>
      </c>
      <c r="F5227" t="s">
        <v>14952</v>
      </c>
      <c r="G5227" t="s">
        <v>181</v>
      </c>
      <c r="H5227" t="s">
        <v>58</v>
      </c>
      <c r="I5227" t="s">
        <v>129</v>
      </c>
      <c r="J5227" t="s">
        <v>130</v>
      </c>
      <c r="K5227" t="s">
        <v>137</v>
      </c>
      <c r="L5227" t="s">
        <v>14953</v>
      </c>
      <c r="M5227" t="s">
        <v>14954</v>
      </c>
      <c r="N5227">
        <v>5.9509999999999996</v>
      </c>
      <c r="O5227">
        <v>55</v>
      </c>
      <c r="P5227">
        <v>174</v>
      </c>
      <c r="Q5227">
        <v>0</v>
      </c>
      <c r="R5227">
        <v>0</v>
      </c>
      <c r="S5227">
        <v>0</v>
      </c>
      <c r="T5227">
        <v>0</v>
      </c>
      <c r="U5227">
        <v>327.33</v>
      </c>
      <c r="V5227">
        <v>1035.54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3011976</v>
      </c>
      <c r="B5228">
        <v>1</v>
      </c>
      <c r="C5228" t="s">
        <v>75</v>
      </c>
      <c r="D5228" t="s">
        <v>103</v>
      </c>
      <c r="E5228" t="s">
        <v>126</v>
      </c>
      <c r="F5228" t="s">
        <v>14955</v>
      </c>
      <c r="G5228" t="s">
        <v>128</v>
      </c>
      <c r="H5228" t="s">
        <v>58</v>
      </c>
      <c r="I5228" t="s">
        <v>129</v>
      </c>
      <c r="J5228" t="s">
        <v>130</v>
      </c>
      <c r="K5228" t="s">
        <v>131</v>
      </c>
      <c r="L5228" t="s">
        <v>14956</v>
      </c>
      <c r="M5228" t="s">
        <v>14957</v>
      </c>
      <c r="N5228">
        <v>0.41799999999999998</v>
      </c>
      <c r="O5228">
        <v>131</v>
      </c>
      <c r="P5228">
        <v>3873</v>
      </c>
      <c r="Q5228">
        <v>0</v>
      </c>
      <c r="R5228">
        <v>0</v>
      </c>
      <c r="S5228">
        <v>0</v>
      </c>
      <c r="T5228">
        <v>0</v>
      </c>
      <c r="U5228">
        <v>54.73</v>
      </c>
      <c r="V5228">
        <v>1618.05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3003514</v>
      </c>
      <c r="B5229">
        <v>1</v>
      </c>
      <c r="C5229" t="s">
        <v>75</v>
      </c>
      <c r="D5229" t="s">
        <v>104</v>
      </c>
      <c r="E5229" t="s">
        <v>153</v>
      </c>
      <c r="F5229" t="s">
        <v>4931</v>
      </c>
      <c r="G5229" t="s">
        <v>934</v>
      </c>
      <c r="H5229" t="s">
        <v>58</v>
      </c>
      <c r="I5229" t="s">
        <v>129</v>
      </c>
      <c r="J5229" t="s">
        <v>130</v>
      </c>
      <c r="K5229" t="s">
        <v>131</v>
      </c>
      <c r="L5229" t="s">
        <v>14958</v>
      </c>
      <c r="M5229" t="s">
        <v>14959</v>
      </c>
      <c r="N5229">
        <v>3.992</v>
      </c>
      <c r="O5229">
        <v>1</v>
      </c>
      <c r="P5229">
        <v>155</v>
      </c>
      <c r="Q5229">
        <v>0</v>
      </c>
      <c r="R5229">
        <v>0</v>
      </c>
      <c r="S5229">
        <v>0</v>
      </c>
      <c r="T5229">
        <v>0</v>
      </c>
      <c r="U5229">
        <v>3.99</v>
      </c>
      <c r="V5229">
        <v>618.71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3003218</v>
      </c>
      <c r="B5230">
        <v>1</v>
      </c>
      <c r="C5230" t="s">
        <v>75</v>
      </c>
      <c r="D5230" t="s">
        <v>103</v>
      </c>
      <c r="E5230" t="s">
        <v>221</v>
      </c>
      <c r="F5230" t="s">
        <v>14960</v>
      </c>
      <c r="G5230" t="s">
        <v>128</v>
      </c>
      <c r="H5230" t="s">
        <v>58</v>
      </c>
      <c r="I5230" t="s">
        <v>129</v>
      </c>
      <c r="J5230" t="s">
        <v>130</v>
      </c>
      <c r="K5230" t="s">
        <v>131</v>
      </c>
      <c r="L5230" t="s">
        <v>14961</v>
      </c>
      <c r="M5230" t="s">
        <v>14962</v>
      </c>
      <c r="N5230">
        <v>0.29299999999999998</v>
      </c>
      <c r="O5230">
        <v>48</v>
      </c>
      <c r="P5230">
        <v>76</v>
      </c>
      <c r="Q5230">
        <v>0</v>
      </c>
      <c r="R5230">
        <v>0</v>
      </c>
      <c r="S5230">
        <v>0</v>
      </c>
      <c r="T5230">
        <v>0</v>
      </c>
      <c r="U5230">
        <v>14.04</v>
      </c>
      <c r="V5230">
        <v>22.23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3017652</v>
      </c>
      <c r="B5231">
        <v>1</v>
      </c>
      <c r="C5231" t="s">
        <v>75</v>
      </c>
      <c r="D5231" t="s">
        <v>103</v>
      </c>
      <c r="E5231" t="s">
        <v>221</v>
      </c>
      <c r="F5231" t="s">
        <v>14963</v>
      </c>
      <c r="G5231" t="s">
        <v>128</v>
      </c>
      <c r="H5231" t="s">
        <v>58</v>
      </c>
      <c r="I5231" t="s">
        <v>129</v>
      </c>
      <c r="J5231" t="s">
        <v>130</v>
      </c>
      <c r="K5231" t="s">
        <v>131</v>
      </c>
      <c r="L5231" t="s">
        <v>14964</v>
      </c>
      <c r="M5231" t="s">
        <v>14965</v>
      </c>
      <c r="N5231">
        <v>0.19600000000000001</v>
      </c>
      <c r="O5231">
        <v>0</v>
      </c>
      <c r="P5231">
        <v>4075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796.89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3018371</v>
      </c>
      <c r="B5232">
        <v>1</v>
      </c>
      <c r="C5232" t="s">
        <v>75</v>
      </c>
      <c r="D5232" t="s">
        <v>85</v>
      </c>
      <c r="E5232" t="s">
        <v>140</v>
      </c>
      <c r="F5232" t="s">
        <v>14966</v>
      </c>
      <c r="G5232" t="s">
        <v>378</v>
      </c>
      <c r="H5232" t="s">
        <v>61</v>
      </c>
      <c r="I5232" t="s">
        <v>129</v>
      </c>
      <c r="J5232" t="s">
        <v>130</v>
      </c>
      <c r="K5232" t="s">
        <v>131</v>
      </c>
      <c r="L5232" t="s">
        <v>14967</v>
      </c>
      <c r="M5232" t="s">
        <v>14968</v>
      </c>
      <c r="N5232">
        <v>2.9239999999999999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25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73.11</v>
      </c>
    </row>
    <row r="5233" spans="1:26" x14ac:dyDescent="0.3">
      <c r="A5233">
        <v>3002289</v>
      </c>
      <c r="B5233">
        <v>1</v>
      </c>
      <c r="C5233" t="s">
        <v>75</v>
      </c>
      <c r="D5233" t="s">
        <v>82</v>
      </c>
      <c r="E5233" t="s">
        <v>169</v>
      </c>
      <c r="F5233" t="s">
        <v>14969</v>
      </c>
      <c r="G5233" t="s">
        <v>192</v>
      </c>
      <c r="H5233" t="s">
        <v>61</v>
      </c>
      <c r="I5233" t="s">
        <v>129</v>
      </c>
      <c r="J5233" t="s">
        <v>130</v>
      </c>
      <c r="K5233" t="s">
        <v>137</v>
      </c>
      <c r="L5233" t="s">
        <v>14970</v>
      </c>
      <c r="M5233" t="s">
        <v>14971</v>
      </c>
      <c r="N5233">
        <v>1.246</v>
      </c>
      <c r="O5233">
        <v>0</v>
      </c>
      <c r="P5233">
        <v>325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404.99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3001276</v>
      </c>
      <c r="B5234">
        <v>1</v>
      </c>
      <c r="C5234" t="s">
        <v>75</v>
      </c>
      <c r="D5234" t="s">
        <v>88</v>
      </c>
      <c r="E5234" t="s">
        <v>153</v>
      </c>
      <c r="F5234" t="s">
        <v>14972</v>
      </c>
      <c r="G5234" t="s">
        <v>136</v>
      </c>
      <c r="H5234" t="s">
        <v>58</v>
      </c>
      <c r="I5234" t="s">
        <v>129</v>
      </c>
      <c r="J5234" t="s">
        <v>130</v>
      </c>
      <c r="K5234" t="s">
        <v>137</v>
      </c>
      <c r="L5234" t="s">
        <v>14973</v>
      </c>
      <c r="M5234" t="s">
        <v>14974</v>
      </c>
      <c r="N5234">
        <v>1.1559999999999999</v>
      </c>
      <c r="O5234">
        <v>0</v>
      </c>
      <c r="P5234">
        <v>176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203.4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3008291</v>
      </c>
      <c r="B5235">
        <v>1</v>
      </c>
      <c r="C5235" t="s">
        <v>75</v>
      </c>
      <c r="D5235" t="s">
        <v>83</v>
      </c>
      <c r="E5235" t="s">
        <v>126</v>
      </c>
      <c r="F5235" t="s">
        <v>14975</v>
      </c>
      <c r="G5235" t="s">
        <v>746</v>
      </c>
      <c r="H5235" t="s">
        <v>58</v>
      </c>
      <c r="I5235" t="s">
        <v>129</v>
      </c>
      <c r="J5235" t="s">
        <v>130</v>
      </c>
      <c r="K5235" t="s">
        <v>131</v>
      </c>
      <c r="L5235" t="s">
        <v>14976</v>
      </c>
      <c r="M5235" t="s">
        <v>14977</v>
      </c>
      <c r="N5235">
        <v>3.5960000000000001</v>
      </c>
      <c r="O5235">
        <v>0</v>
      </c>
      <c r="P5235">
        <v>0</v>
      </c>
      <c r="Q5235">
        <v>11</v>
      </c>
      <c r="R5235">
        <v>4</v>
      </c>
      <c r="S5235">
        <v>7</v>
      </c>
      <c r="T5235">
        <v>0</v>
      </c>
      <c r="U5235">
        <v>0</v>
      </c>
      <c r="V5235">
        <v>0</v>
      </c>
      <c r="W5235">
        <v>39.549999999999997</v>
      </c>
      <c r="X5235">
        <v>14.38</v>
      </c>
      <c r="Y5235">
        <v>25.17</v>
      </c>
      <c r="Z5235">
        <v>0</v>
      </c>
    </row>
    <row r="5236" spans="1:26" x14ac:dyDescent="0.3">
      <c r="A5236">
        <v>3019878</v>
      </c>
      <c r="B5236">
        <v>1</v>
      </c>
      <c r="C5236" t="s">
        <v>75</v>
      </c>
      <c r="D5236" t="s">
        <v>81</v>
      </c>
      <c r="E5236" t="s">
        <v>126</v>
      </c>
      <c r="F5236" t="s">
        <v>14978</v>
      </c>
      <c r="G5236" t="s">
        <v>161</v>
      </c>
      <c r="H5236" t="s">
        <v>58</v>
      </c>
      <c r="I5236" t="s">
        <v>129</v>
      </c>
      <c r="J5236" t="s">
        <v>130</v>
      </c>
      <c r="K5236" t="s">
        <v>131</v>
      </c>
      <c r="L5236" t="s">
        <v>14979</v>
      </c>
      <c r="M5236" t="s">
        <v>14980</v>
      </c>
      <c r="N5236">
        <v>1.3859999999999999</v>
      </c>
      <c r="O5236">
        <v>11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15.25</v>
      </c>
      <c r="V5236">
        <v>0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3011430</v>
      </c>
      <c r="B5237">
        <v>1</v>
      </c>
      <c r="C5237" t="s">
        <v>75</v>
      </c>
      <c r="D5237" t="s">
        <v>83</v>
      </c>
      <c r="E5237" t="s">
        <v>126</v>
      </c>
      <c r="F5237" t="s">
        <v>14975</v>
      </c>
      <c r="G5237" t="s">
        <v>374</v>
      </c>
      <c r="H5237" t="s">
        <v>58</v>
      </c>
      <c r="I5237" t="s">
        <v>129</v>
      </c>
      <c r="J5237" t="s">
        <v>130</v>
      </c>
      <c r="K5237" t="s">
        <v>131</v>
      </c>
      <c r="L5237" t="s">
        <v>14981</v>
      </c>
      <c r="M5237" t="s">
        <v>14982</v>
      </c>
      <c r="N5237">
        <v>2.2719999999999998</v>
      </c>
      <c r="O5237">
        <v>0</v>
      </c>
      <c r="P5237">
        <v>0</v>
      </c>
      <c r="Q5237">
        <v>11</v>
      </c>
      <c r="R5237">
        <v>4</v>
      </c>
      <c r="S5237">
        <v>7</v>
      </c>
      <c r="T5237">
        <v>0</v>
      </c>
      <c r="U5237">
        <v>0</v>
      </c>
      <c r="V5237">
        <v>0</v>
      </c>
      <c r="W5237">
        <v>24.99</v>
      </c>
      <c r="X5237">
        <v>9.09</v>
      </c>
      <c r="Y5237">
        <v>15.9</v>
      </c>
      <c r="Z5237">
        <v>0</v>
      </c>
    </row>
    <row r="5238" spans="1:26" x14ac:dyDescent="0.3">
      <c r="A5238">
        <v>3012272</v>
      </c>
      <c r="B5238">
        <v>1</v>
      </c>
      <c r="C5238" t="s">
        <v>75</v>
      </c>
      <c r="D5238" t="s">
        <v>97</v>
      </c>
      <c r="E5238" t="s">
        <v>145</v>
      </c>
      <c r="F5238" t="s">
        <v>14983</v>
      </c>
      <c r="G5238" t="s">
        <v>206</v>
      </c>
      <c r="H5238" t="s">
        <v>61</v>
      </c>
      <c r="I5238" t="s">
        <v>129</v>
      </c>
      <c r="J5238" t="s">
        <v>130</v>
      </c>
      <c r="K5238" t="s">
        <v>131</v>
      </c>
      <c r="L5238" t="s">
        <v>14984</v>
      </c>
      <c r="M5238" t="s">
        <v>14985</v>
      </c>
      <c r="N5238">
        <v>3.6659999999999999</v>
      </c>
      <c r="O5238">
        <v>0</v>
      </c>
      <c r="P5238">
        <v>9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32.99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3020482</v>
      </c>
      <c r="B5239">
        <v>1</v>
      </c>
      <c r="C5239" t="s">
        <v>75</v>
      </c>
      <c r="D5239" t="s">
        <v>74</v>
      </c>
      <c r="E5239" t="s">
        <v>145</v>
      </c>
      <c r="F5239" t="s">
        <v>14986</v>
      </c>
      <c r="G5239" t="s">
        <v>378</v>
      </c>
      <c r="H5239" t="s">
        <v>61</v>
      </c>
      <c r="I5239" t="s">
        <v>129</v>
      </c>
      <c r="J5239" t="s">
        <v>59</v>
      </c>
      <c r="K5239" t="s">
        <v>131</v>
      </c>
      <c r="L5239" t="s">
        <v>14987</v>
      </c>
      <c r="M5239" t="s">
        <v>14988</v>
      </c>
      <c r="N5239">
        <v>1.877</v>
      </c>
      <c r="O5239">
        <v>0</v>
      </c>
      <c r="P5239">
        <v>13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24.4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3017480</v>
      </c>
      <c r="B5240">
        <v>1</v>
      </c>
      <c r="C5240" t="s">
        <v>75</v>
      </c>
      <c r="D5240" t="s">
        <v>79</v>
      </c>
      <c r="E5240" t="s">
        <v>140</v>
      </c>
      <c r="F5240" t="s">
        <v>14989</v>
      </c>
      <c r="G5240" t="s">
        <v>192</v>
      </c>
      <c r="H5240" t="s">
        <v>61</v>
      </c>
      <c r="I5240" t="s">
        <v>129</v>
      </c>
      <c r="J5240" t="s">
        <v>130</v>
      </c>
      <c r="K5240" t="s">
        <v>137</v>
      </c>
      <c r="L5240" t="s">
        <v>14990</v>
      </c>
      <c r="M5240" t="s">
        <v>14991</v>
      </c>
      <c r="N5240">
        <v>5.718</v>
      </c>
      <c r="O5240">
        <v>0</v>
      </c>
      <c r="P5240">
        <v>129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737.67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3018728</v>
      </c>
      <c r="B5241">
        <v>1</v>
      </c>
      <c r="C5241" t="s">
        <v>75</v>
      </c>
      <c r="D5241" t="s">
        <v>83</v>
      </c>
      <c r="E5241" t="s">
        <v>169</v>
      </c>
      <c r="F5241" t="s">
        <v>14992</v>
      </c>
      <c r="G5241" t="s">
        <v>192</v>
      </c>
      <c r="H5241" t="s">
        <v>61</v>
      </c>
      <c r="I5241" t="s">
        <v>129</v>
      </c>
      <c r="J5241" t="s">
        <v>130</v>
      </c>
      <c r="K5241" t="s">
        <v>137</v>
      </c>
      <c r="L5241" t="s">
        <v>14993</v>
      </c>
      <c r="M5241" t="s">
        <v>14994</v>
      </c>
      <c r="N5241">
        <v>1.3759999999999999</v>
      </c>
      <c r="O5241">
        <v>0</v>
      </c>
      <c r="P5241">
        <v>0</v>
      </c>
      <c r="Q5241">
        <v>0</v>
      </c>
      <c r="R5241">
        <v>129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177.51</v>
      </c>
      <c r="Y5241">
        <v>0</v>
      </c>
      <c r="Z5241">
        <v>0</v>
      </c>
    </row>
    <row r="5242" spans="1:26" x14ac:dyDescent="0.3">
      <c r="A5242">
        <v>3010704</v>
      </c>
      <c r="B5242">
        <v>1</v>
      </c>
      <c r="C5242" t="s">
        <v>75</v>
      </c>
      <c r="D5242" t="s">
        <v>93</v>
      </c>
      <c r="E5242" t="s">
        <v>169</v>
      </c>
      <c r="F5242" t="s">
        <v>14995</v>
      </c>
      <c r="G5242" t="s">
        <v>161</v>
      </c>
      <c r="H5242" t="s">
        <v>61</v>
      </c>
      <c r="I5242" t="s">
        <v>129</v>
      </c>
      <c r="J5242" t="s">
        <v>130</v>
      </c>
      <c r="K5242" t="s">
        <v>131</v>
      </c>
      <c r="L5242" t="s">
        <v>14996</v>
      </c>
      <c r="M5242" t="s">
        <v>14997</v>
      </c>
      <c r="N5242">
        <v>0.46700000000000003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135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63.02</v>
      </c>
    </row>
    <row r="5243" spans="1:26" x14ac:dyDescent="0.3">
      <c r="A5243">
        <v>3008040</v>
      </c>
      <c r="B5243">
        <v>1</v>
      </c>
      <c r="C5243" t="s">
        <v>75</v>
      </c>
      <c r="D5243" t="s">
        <v>104</v>
      </c>
      <c r="E5243" t="s">
        <v>153</v>
      </c>
      <c r="F5243" t="s">
        <v>14998</v>
      </c>
      <c r="G5243" t="s">
        <v>136</v>
      </c>
      <c r="H5243" t="s">
        <v>58</v>
      </c>
      <c r="I5243" t="s">
        <v>129</v>
      </c>
      <c r="J5243" t="s">
        <v>130</v>
      </c>
      <c r="K5243" t="s">
        <v>137</v>
      </c>
      <c r="L5243" t="s">
        <v>14999</v>
      </c>
      <c r="M5243" t="s">
        <v>15000</v>
      </c>
      <c r="N5243">
        <v>8.1519999999999992</v>
      </c>
      <c r="O5243">
        <v>0</v>
      </c>
      <c r="P5243">
        <v>205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1671.21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3002116</v>
      </c>
      <c r="B5244">
        <v>1</v>
      </c>
      <c r="C5244" t="s">
        <v>75</v>
      </c>
      <c r="D5244" t="s">
        <v>89</v>
      </c>
      <c r="E5244" t="s">
        <v>169</v>
      </c>
      <c r="F5244" t="s">
        <v>8929</v>
      </c>
      <c r="G5244" t="s">
        <v>192</v>
      </c>
      <c r="H5244" t="s">
        <v>61</v>
      </c>
      <c r="I5244" t="s">
        <v>129</v>
      </c>
      <c r="J5244" t="s">
        <v>130</v>
      </c>
      <c r="K5244" t="s">
        <v>137</v>
      </c>
      <c r="L5244" t="s">
        <v>15001</v>
      </c>
      <c r="M5244" t="s">
        <v>15002</v>
      </c>
      <c r="N5244">
        <v>0.42799999999999999</v>
      </c>
      <c r="O5244">
        <v>0</v>
      </c>
      <c r="P5244">
        <v>859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367.22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3016919</v>
      </c>
      <c r="B5245">
        <v>1</v>
      </c>
      <c r="C5245" t="s">
        <v>75</v>
      </c>
      <c r="D5245" t="s">
        <v>78</v>
      </c>
      <c r="E5245" t="s">
        <v>134</v>
      </c>
      <c r="F5245" t="s">
        <v>15003</v>
      </c>
      <c r="G5245" t="s">
        <v>378</v>
      </c>
      <c r="H5245" t="s">
        <v>58</v>
      </c>
      <c r="I5245" t="s">
        <v>129</v>
      </c>
      <c r="J5245" t="s">
        <v>59</v>
      </c>
      <c r="K5245" t="s">
        <v>131</v>
      </c>
      <c r="L5245" t="s">
        <v>15004</v>
      </c>
      <c r="M5245" t="s">
        <v>15005</v>
      </c>
      <c r="N5245">
        <v>1.4610000000000001</v>
      </c>
      <c r="O5245">
        <v>0</v>
      </c>
      <c r="P5245">
        <v>4144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6052.66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3011365</v>
      </c>
      <c r="B5246">
        <v>1</v>
      </c>
      <c r="C5246" t="s">
        <v>75</v>
      </c>
      <c r="D5246" t="s">
        <v>92</v>
      </c>
      <c r="E5246" t="s">
        <v>153</v>
      </c>
      <c r="F5246" t="s">
        <v>15006</v>
      </c>
      <c r="G5246" t="s">
        <v>378</v>
      </c>
      <c r="H5246" t="s">
        <v>58</v>
      </c>
      <c r="I5246" t="s">
        <v>129</v>
      </c>
      <c r="J5246" t="s">
        <v>59</v>
      </c>
      <c r="K5246" t="s">
        <v>131</v>
      </c>
      <c r="L5246" t="s">
        <v>15007</v>
      </c>
      <c r="M5246" t="s">
        <v>15008</v>
      </c>
      <c r="N5246">
        <v>1.7769999999999999</v>
      </c>
      <c r="O5246">
        <v>1</v>
      </c>
      <c r="P5246">
        <v>3544</v>
      </c>
      <c r="Q5246">
        <v>0</v>
      </c>
      <c r="R5246">
        <v>0</v>
      </c>
      <c r="S5246">
        <v>0</v>
      </c>
      <c r="T5246">
        <v>0</v>
      </c>
      <c r="U5246">
        <v>1.78</v>
      </c>
      <c r="V5246">
        <v>6296.55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3008240</v>
      </c>
      <c r="B5247">
        <v>1</v>
      </c>
      <c r="C5247" t="s">
        <v>75</v>
      </c>
      <c r="D5247" t="s">
        <v>83</v>
      </c>
      <c r="E5247" t="s">
        <v>169</v>
      </c>
      <c r="F5247" t="s">
        <v>15009</v>
      </c>
      <c r="G5247" t="s">
        <v>136</v>
      </c>
      <c r="H5247" t="s">
        <v>61</v>
      </c>
      <c r="I5247" t="s">
        <v>129</v>
      </c>
      <c r="J5247" t="s">
        <v>130</v>
      </c>
      <c r="K5247" t="s">
        <v>137</v>
      </c>
      <c r="L5247" t="s">
        <v>15010</v>
      </c>
      <c r="M5247" t="s">
        <v>15011</v>
      </c>
      <c r="N5247">
        <v>0.47299999999999998</v>
      </c>
      <c r="O5247">
        <v>0</v>
      </c>
      <c r="P5247">
        <v>0</v>
      </c>
      <c r="Q5247">
        <v>0</v>
      </c>
      <c r="R5247">
        <v>357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168.88</v>
      </c>
      <c r="Y5247">
        <v>0</v>
      </c>
      <c r="Z5247">
        <v>0</v>
      </c>
    </row>
    <row r="5248" spans="1:26" x14ac:dyDescent="0.3">
      <c r="A5248">
        <v>3015638</v>
      </c>
      <c r="B5248">
        <v>1</v>
      </c>
      <c r="C5248" t="s">
        <v>75</v>
      </c>
      <c r="D5248" t="s">
        <v>92</v>
      </c>
      <c r="E5248" t="s">
        <v>153</v>
      </c>
      <c r="F5248" t="s">
        <v>15012</v>
      </c>
      <c r="G5248" t="s">
        <v>161</v>
      </c>
      <c r="H5248" t="s">
        <v>58</v>
      </c>
      <c r="I5248" t="s">
        <v>129</v>
      </c>
      <c r="J5248" t="s">
        <v>130</v>
      </c>
      <c r="K5248" t="s">
        <v>131</v>
      </c>
      <c r="L5248" t="s">
        <v>15013</v>
      </c>
      <c r="M5248" t="s">
        <v>15014</v>
      </c>
      <c r="N5248">
        <v>0.66100000000000003</v>
      </c>
      <c r="O5248">
        <v>0</v>
      </c>
      <c r="P5248">
        <v>172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113.76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3007931</v>
      </c>
      <c r="B5249">
        <v>1</v>
      </c>
      <c r="C5249" t="s">
        <v>75</v>
      </c>
      <c r="D5249" t="s">
        <v>89</v>
      </c>
      <c r="E5249" t="s">
        <v>140</v>
      </c>
      <c r="F5249" t="s">
        <v>15015</v>
      </c>
      <c r="G5249" t="s">
        <v>452</v>
      </c>
      <c r="H5249" t="s">
        <v>61</v>
      </c>
      <c r="I5249" t="s">
        <v>129</v>
      </c>
      <c r="J5249" t="s">
        <v>130</v>
      </c>
      <c r="K5249" t="s">
        <v>131</v>
      </c>
      <c r="L5249" t="s">
        <v>15016</v>
      </c>
      <c r="M5249" t="s">
        <v>15017</v>
      </c>
      <c r="N5249">
        <v>2.427</v>
      </c>
      <c r="O5249">
        <v>0</v>
      </c>
      <c r="P5249">
        <v>115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279.16000000000003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3009097</v>
      </c>
      <c r="B5250">
        <v>1</v>
      </c>
      <c r="C5250" t="s">
        <v>75</v>
      </c>
      <c r="D5250" t="s">
        <v>83</v>
      </c>
      <c r="E5250" t="s">
        <v>169</v>
      </c>
      <c r="F5250" t="s">
        <v>15018</v>
      </c>
      <c r="G5250" t="s">
        <v>161</v>
      </c>
      <c r="H5250" t="s">
        <v>61</v>
      </c>
      <c r="I5250" t="s">
        <v>129</v>
      </c>
      <c r="J5250" t="s">
        <v>130</v>
      </c>
      <c r="K5250" t="s">
        <v>131</v>
      </c>
      <c r="L5250" t="s">
        <v>15019</v>
      </c>
      <c r="M5250" t="s">
        <v>6260</v>
      </c>
      <c r="N5250">
        <v>1.966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312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613.36</v>
      </c>
    </row>
    <row r="5251" spans="1:26" x14ac:dyDescent="0.3">
      <c r="A5251">
        <v>3007467</v>
      </c>
      <c r="B5251">
        <v>1</v>
      </c>
      <c r="C5251" t="s">
        <v>106</v>
      </c>
      <c r="D5251" t="s">
        <v>119</v>
      </c>
      <c r="E5251" t="s">
        <v>134</v>
      </c>
      <c r="F5251" t="s">
        <v>15020</v>
      </c>
      <c r="G5251" t="s">
        <v>128</v>
      </c>
      <c r="H5251" t="s">
        <v>58</v>
      </c>
      <c r="I5251" t="s">
        <v>129</v>
      </c>
      <c r="J5251" t="s">
        <v>130</v>
      </c>
      <c r="K5251" t="s">
        <v>131</v>
      </c>
      <c r="L5251" t="s">
        <v>15021</v>
      </c>
      <c r="M5251" t="s">
        <v>15022</v>
      </c>
      <c r="N5251">
        <v>0.63300000000000001</v>
      </c>
      <c r="O5251">
        <v>31</v>
      </c>
      <c r="P5251">
        <v>15244</v>
      </c>
      <c r="Q5251">
        <v>0</v>
      </c>
      <c r="R5251">
        <v>0</v>
      </c>
      <c r="S5251">
        <v>0</v>
      </c>
      <c r="T5251">
        <v>0</v>
      </c>
      <c r="U5251">
        <v>19.63</v>
      </c>
      <c r="V5251">
        <v>9652.84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3001344</v>
      </c>
      <c r="B5252">
        <v>1</v>
      </c>
      <c r="C5252" t="s">
        <v>106</v>
      </c>
      <c r="D5252" t="s">
        <v>122</v>
      </c>
      <c r="E5252" t="s">
        <v>145</v>
      </c>
      <c r="F5252" t="s">
        <v>15023</v>
      </c>
      <c r="G5252" t="s">
        <v>147</v>
      </c>
      <c r="H5252" t="s">
        <v>61</v>
      </c>
      <c r="I5252" t="s">
        <v>129</v>
      </c>
      <c r="J5252" t="s">
        <v>130</v>
      </c>
      <c r="K5252" t="s">
        <v>131</v>
      </c>
      <c r="L5252" t="s">
        <v>15024</v>
      </c>
      <c r="M5252" t="s">
        <v>15025</v>
      </c>
      <c r="N5252">
        <v>1.8979999999999999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1.9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3005848</v>
      </c>
      <c r="B5253">
        <v>1</v>
      </c>
      <c r="C5253" t="s">
        <v>75</v>
      </c>
      <c r="D5253" t="s">
        <v>74</v>
      </c>
      <c r="E5253" t="s">
        <v>221</v>
      </c>
      <c r="F5253" t="s">
        <v>4587</v>
      </c>
      <c r="G5253" t="s">
        <v>378</v>
      </c>
      <c r="H5253" t="s">
        <v>58</v>
      </c>
      <c r="I5253" t="s">
        <v>129</v>
      </c>
      <c r="J5253" t="s">
        <v>130</v>
      </c>
      <c r="K5253" t="s">
        <v>131</v>
      </c>
      <c r="L5253" t="s">
        <v>15026</v>
      </c>
      <c r="M5253" t="s">
        <v>15027</v>
      </c>
      <c r="N5253">
        <v>3.45</v>
      </c>
      <c r="O5253">
        <v>11</v>
      </c>
      <c r="P5253">
        <v>112</v>
      </c>
      <c r="Q5253">
        <v>0</v>
      </c>
      <c r="R5253">
        <v>0</v>
      </c>
      <c r="S5253">
        <v>0</v>
      </c>
      <c r="T5253">
        <v>0</v>
      </c>
      <c r="U5253">
        <v>37.950000000000003</v>
      </c>
      <c r="V5253">
        <v>386.43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3020165</v>
      </c>
      <c r="B5254">
        <v>1</v>
      </c>
      <c r="C5254" t="s">
        <v>75</v>
      </c>
      <c r="D5254" t="s">
        <v>83</v>
      </c>
      <c r="E5254" t="s">
        <v>140</v>
      </c>
      <c r="F5254" t="s">
        <v>15028</v>
      </c>
      <c r="G5254" t="s">
        <v>166</v>
      </c>
      <c r="H5254" t="s">
        <v>61</v>
      </c>
      <c r="I5254" t="s">
        <v>129</v>
      </c>
      <c r="J5254" t="s">
        <v>130</v>
      </c>
      <c r="K5254" t="s">
        <v>131</v>
      </c>
      <c r="L5254" t="s">
        <v>15029</v>
      </c>
      <c r="M5254" t="s">
        <v>15030</v>
      </c>
      <c r="N5254">
        <v>3.7240000000000002</v>
      </c>
      <c r="O5254">
        <v>0</v>
      </c>
      <c r="P5254">
        <v>0</v>
      </c>
      <c r="Q5254">
        <v>0</v>
      </c>
      <c r="R5254">
        <v>73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271.83999999999997</v>
      </c>
      <c r="Y5254">
        <v>0</v>
      </c>
      <c r="Z5254">
        <v>0</v>
      </c>
    </row>
    <row r="5255" spans="1:26" x14ac:dyDescent="0.3">
      <c r="A5255">
        <v>3003619</v>
      </c>
      <c r="B5255">
        <v>1</v>
      </c>
      <c r="C5255" t="s">
        <v>75</v>
      </c>
      <c r="D5255" t="s">
        <v>82</v>
      </c>
      <c r="E5255" t="s">
        <v>145</v>
      </c>
      <c r="F5255" t="s">
        <v>15031</v>
      </c>
      <c r="G5255" t="s">
        <v>256</v>
      </c>
      <c r="H5255" t="s">
        <v>61</v>
      </c>
      <c r="I5255" t="s">
        <v>129</v>
      </c>
      <c r="J5255" t="s">
        <v>130</v>
      </c>
      <c r="K5255" t="s">
        <v>131</v>
      </c>
      <c r="L5255" t="s">
        <v>15032</v>
      </c>
      <c r="M5255" t="s">
        <v>15033</v>
      </c>
      <c r="N5255">
        <v>2.9340000000000002</v>
      </c>
      <c r="O5255">
        <v>0</v>
      </c>
      <c r="P5255">
        <v>9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26.41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3006053</v>
      </c>
      <c r="B5256">
        <v>1</v>
      </c>
      <c r="C5256" t="s">
        <v>75</v>
      </c>
      <c r="D5256" t="s">
        <v>80</v>
      </c>
      <c r="E5256" t="s">
        <v>169</v>
      </c>
      <c r="F5256" t="s">
        <v>15034</v>
      </c>
      <c r="G5256" t="s">
        <v>136</v>
      </c>
      <c r="H5256" t="s">
        <v>61</v>
      </c>
      <c r="I5256" t="s">
        <v>129</v>
      </c>
      <c r="J5256" t="s">
        <v>130</v>
      </c>
      <c r="K5256" t="s">
        <v>137</v>
      </c>
      <c r="L5256" t="s">
        <v>15035</v>
      </c>
      <c r="M5256" t="s">
        <v>15036</v>
      </c>
      <c r="N5256">
        <v>6.7519999999999998</v>
      </c>
      <c r="O5256">
        <v>0</v>
      </c>
      <c r="P5256">
        <v>0</v>
      </c>
      <c r="Q5256">
        <v>0</v>
      </c>
      <c r="R5256">
        <v>290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1958.14</v>
      </c>
      <c r="Y5256">
        <v>0</v>
      </c>
      <c r="Z5256">
        <v>0</v>
      </c>
    </row>
    <row r="5257" spans="1:26" x14ac:dyDescent="0.3">
      <c r="A5257">
        <v>3011738</v>
      </c>
      <c r="B5257">
        <v>1</v>
      </c>
      <c r="C5257" t="s">
        <v>75</v>
      </c>
      <c r="D5257" t="s">
        <v>95</v>
      </c>
      <c r="E5257" t="s">
        <v>145</v>
      </c>
      <c r="F5257" t="s">
        <v>15037</v>
      </c>
      <c r="G5257" t="s">
        <v>206</v>
      </c>
      <c r="H5257" t="s">
        <v>61</v>
      </c>
      <c r="I5257" t="s">
        <v>129</v>
      </c>
      <c r="J5257" t="s">
        <v>130</v>
      </c>
      <c r="K5257" t="s">
        <v>131</v>
      </c>
      <c r="L5257" t="s">
        <v>15038</v>
      </c>
      <c r="M5257" t="s">
        <v>15039</v>
      </c>
      <c r="N5257">
        <v>1.1739999999999999</v>
      </c>
      <c r="O5257">
        <v>0</v>
      </c>
      <c r="P5257">
        <v>2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2.35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3006073</v>
      </c>
      <c r="B5258">
        <v>1</v>
      </c>
      <c r="C5258" t="s">
        <v>75</v>
      </c>
      <c r="D5258" t="s">
        <v>84</v>
      </c>
      <c r="E5258" t="s">
        <v>134</v>
      </c>
      <c r="F5258" t="s">
        <v>15040</v>
      </c>
      <c r="G5258" t="s">
        <v>128</v>
      </c>
      <c r="H5258" t="s">
        <v>58</v>
      </c>
      <c r="I5258" t="s">
        <v>129</v>
      </c>
      <c r="J5258" t="s">
        <v>130</v>
      </c>
      <c r="K5258" t="s">
        <v>131</v>
      </c>
      <c r="L5258" t="s">
        <v>15041</v>
      </c>
      <c r="M5258" t="s">
        <v>15042</v>
      </c>
      <c r="N5258">
        <v>1.96</v>
      </c>
      <c r="O5258">
        <v>0</v>
      </c>
      <c r="P5258">
        <v>2507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4913.0200000000004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3005229</v>
      </c>
      <c r="B5259">
        <v>1</v>
      </c>
      <c r="C5259" t="s">
        <v>106</v>
      </c>
      <c r="D5259" t="s">
        <v>117</v>
      </c>
      <c r="E5259" t="s">
        <v>153</v>
      </c>
      <c r="F5259" t="s">
        <v>15043</v>
      </c>
      <c r="G5259" t="s">
        <v>136</v>
      </c>
      <c r="H5259" t="s">
        <v>58</v>
      </c>
      <c r="I5259" t="s">
        <v>129</v>
      </c>
      <c r="J5259" t="s">
        <v>130</v>
      </c>
      <c r="K5259" t="s">
        <v>137</v>
      </c>
      <c r="L5259" t="s">
        <v>15044</v>
      </c>
      <c r="M5259" t="s">
        <v>15045</v>
      </c>
      <c r="N5259">
        <v>0.629</v>
      </c>
      <c r="O5259">
        <v>35</v>
      </c>
      <c r="P5259">
        <v>14</v>
      </c>
      <c r="Q5259">
        <v>0</v>
      </c>
      <c r="R5259">
        <v>0</v>
      </c>
      <c r="S5259">
        <v>0</v>
      </c>
      <c r="T5259">
        <v>0</v>
      </c>
      <c r="U5259">
        <v>22.03</v>
      </c>
      <c r="V5259">
        <v>8.81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3004552</v>
      </c>
      <c r="B5260">
        <v>1</v>
      </c>
      <c r="C5260" t="s">
        <v>75</v>
      </c>
      <c r="D5260" t="s">
        <v>82</v>
      </c>
      <c r="E5260" t="s">
        <v>169</v>
      </c>
      <c r="F5260" t="s">
        <v>14311</v>
      </c>
      <c r="G5260" t="s">
        <v>136</v>
      </c>
      <c r="H5260" t="s">
        <v>61</v>
      </c>
      <c r="I5260" t="s">
        <v>129</v>
      </c>
      <c r="J5260" t="s">
        <v>130</v>
      </c>
      <c r="K5260" t="s">
        <v>137</v>
      </c>
      <c r="L5260" t="s">
        <v>15046</v>
      </c>
      <c r="M5260" t="s">
        <v>15047</v>
      </c>
      <c r="N5260">
        <v>5.2759999999999998</v>
      </c>
      <c r="O5260">
        <v>0</v>
      </c>
      <c r="P5260">
        <v>353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1862.37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3002383</v>
      </c>
      <c r="B5261">
        <v>1</v>
      </c>
      <c r="C5261" t="s">
        <v>75</v>
      </c>
      <c r="D5261" t="s">
        <v>81</v>
      </c>
      <c r="E5261" t="s">
        <v>140</v>
      </c>
      <c r="F5261" t="s">
        <v>15048</v>
      </c>
      <c r="G5261" t="s">
        <v>185</v>
      </c>
      <c r="H5261" t="s">
        <v>61</v>
      </c>
      <c r="I5261" t="s">
        <v>129</v>
      </c>
      <c r="J5261" t="s">
        <v>130</v>
      </c>
      <c r="K5261" t="s">
        <v>131</v>
      </c>
      <c r="L5261" t="s">
        <v>15049</v>
      </c>
      <c r="M5261" t="s">
        <v>15050</v>
      </c>
      <c r="N5261">
        <v>4.5780000000000003</v>
      </c>
      <c r="O5261">
        <v>0</v>
      </c>
      <c r="P5261">
        <v>110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503.6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3006987</v>
      </c>
      <c r="B5262">
        <v>1</v>
      </c>
      <c r="C5262" t="s">
        <v>75</v>
      </c>
      <c r="D5262" t="s">
        <v>94</v>
      </c>
      <c r="E5262" t="s">
        <v>169</v>
      </c>
      <c r="F5262" t="s">
        <v>15051</v>
      </c>
      <c r="G5262" t="s">
        <v>192</v>
      </c>
      <c r="H5262" t="s">
        <v>61</v>
      </c>
      <c r="I5262" t="s">
        <v>129</v>
      </c>
      <c r="J5262" t="s">
        <v>130</v>
      </c>
      <c r="K5262" t="s">
        <v>137</v>
      </c>
      <c r="L5262" t="s">
        <v>15052</v>
      </c>
      <c r="M5262" t="s">
        <v>15053</v>
      </c>
      <c r="N5262">
        <v>6.0620000000000003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153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927.52</v>
      </c>
    </row>
    <row r="5263" spans="1:26" x14ac:dyDescent="0.3">
      <c r="A5263">
        <v>3016165</v>
      </c>
      <c r="B5263">
        <v>1</v>
      </c>
      <c r="C5263" t="s">
        <v>75</v>
      </c>
      <c r="D5263" t="s">
        <v>83</v>
      </c>
      <c r="E5263" t="s">
        <v>140</v>
      </c>
      <c r="F5263" t="s">
        <v>15054</v>
      </c>
      <c r="G5263" t="s">
        <v>136</v>
      </c>
      <c r="H5263" t="s">
        <v>61</v>
      </c>
      <c r="I5263" t="s">
        <v>129</v>
      </c>
      <c r="J5263" t="s">
        <v>130</v>
      </c>
      <c r="K5263" t="s">
        <v>137</v>
      </c>
      <c r="L5263" t="s">
        <v>15055</v>
      </c>
      <c r="M5263" t="s">
        <v>15056</v>
      </c>
      <c r="N5263">
        <v>5.3529999999999998</v>
      </c>
      <c r="O5263">
        <v>0</v>
      </c>
      <c r="P5263">
        <v>0</v>
      </c>
      <c r="Q5263">
        <v>0</v>
      </c>
      <c r="R5263">
        <v>123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658.43</v>
      </c>
      <c r="Y5263">
        <v>0</v>
      </c>
      <c r="Z5263">
        <v>0</v>
      </c>
    </row>
    <row r="5264" spans="1:26" x14ac:dyDescent="0.3">
      <c r="A5264">
        <v>3001359</v>
      </c>
      <c r="B5264">
        <v>1</v>
      </c>
      <c r="C5264" t="s">
        <v>75</v>
      </c>
      <c r="D5264" t="s">
        <v>74</v>
      </c>
      <c r="E5264" t="s">
        <v>140</v>
      </c>
      <c r="F5264" t="s">
        <v>15057</v>
      </c>
      <c r="G5264" t="s">
        <v>2201</v>
      </c>
      <c r="H5264" t="s">
        <v>61</v>
      </c>
      <c r="I5264" t="s">
        <v>129</v>
      </c>
      <c r="J5264" t="s">
        <v>130</v>
      </c>
      <c r="K5264" t="s">
        <v>131</v>
      </c>
      <c r="L5264" t="s">
        <v>15058</v>
      </c>
      <c r="M5264" t="s">
        <v>15059</v>
      </c>
      <c r="N5264">
        <v>2.468</v>
      </c>
      <c r="O5264">
        <v>0</v>
      </c>
      <c r="P5264">
        <v>71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175.24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3016672</v>
      </c>
      <c r="B5265">
        <v>1</v>
      </c>
      <c r="C5265" t="s">
        <v>75</v>
      </c>
      <c r="D5265" t="s">
        <v>83</v>
      </c>
      <c r="E5265" t="s">
        <v>126</v>
      </c>
      <c r="F5265" t="s">
        <v>14975</v>
      </c>
      <c r="G5265" t="s">
        <v>128</v>
      </c>
      <c r="H5265" t="s">
        <v>58</v>
      </c>
      <c r="I5265" t="s">
        <v>129</v>
      </c>
      <c r="J5265" t="s">
        <v>130</v>
      </c>
      <c r="K5265" t="s">
        <v>131</v>
      </c>
      <c r="L5265" t="s">
        <v>15060</v>
      </c>
      <c r="M5265" t="s">
        <v>15061</v>
      </c>
      <c r="N5265">
        <v>6.109</v>
      </c>
      <c r="O5265">
        <v>0</v>
      </c>
      <c r="P5265">
        <v>0</v>
      </c>
      <c r="Q5265">
        <v>11</v>
      </c>
      <c r="R5265">
        <v>4</v>
      </c>
      <c r="S5265">
        <v>7</v>
      </c>
      <c r="T5265">
        <v>0</v>
      </c>
      <c r="U5265">
        <v>0</v>
      </c>
      <c r="V5265">
        <v>0</v>
      </c>
      <c r="W5265">
        <v>67.2</v>
      </c>
      <c r="X5265">
        <v>24.44</v>
      </c>
      <c r="Y5265">
        <v>42.76</v>
      </c>
      <c r="Z5265">
        <v>0</v>
      </c>
    </row>
    <row r="5266" spans="1:26" x14ac:dyDescent="0.3">
      <c r="A5266">
        <v>3011881</v>
      </c>
      <c r="B5266">
        <v>2</v>
      </c>
      <c r="C5266" t="s">
        <v>75</v>
      </c>
      <c r="D5266" t="s">
        <v>89</v>
      </c>
      <c r="E5266" t="s">
        <v>153</v>
      </c>
      <c r="F5266" t="s">
        <v>15062</v>
      </c>
      <c r="G5266" t="s">
        <v>452</v>
      </c>
      <c r="H5266" t="s">
        <v>58</v>
      </c>
      <c r="I5266" t="s">
        <v>129</v>
      </c>
      <c r="J5266" t="s">
        <v>130</v>
      </c>
      <c r="K5266" t="s">
        <v>131</v>
      </c>
      <c r="L5266" t="s">
        <v>15063</v>
      </c>
      <c r="M5266" t="s">
        <v>15064</v>
      </c>
      <c r="N5266">
        <v>2.0129999999999999</v>
      </c>
      <c r="O5266">
        <v>0</v>
      </c>
      <c r="P5266">
        <v>3366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6775.31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3008420</v>
      </c>
      <c r="B5267">
        <v>1</v>
      </c>
      <c r="C5267" t="s">
        <v>75</v>
      </c>
      <c r="D5267" t="s">
        <v>95</v>
      </c>
      <c r="E5267" t="s">
        <v>140</v>
      </c>
      <c r="F5267" t="s">
        <v>15065</v>
      </c>
      <c r="G5267" t="s">
        <v>452</v>
      </c>
      <c r="H5267" t="s">
        <v>61</v>
      </c>
      <c r="I5267" t="s">
        <v>129</v>
      </c>
      <c r="J5267" t="s">
        <v>130</v>
      </c>
      <c r="K5267" t="s">
        <v>131</v>
      </c>
      <c r="L5267" t="s">
        <v>15066</v>
      </c>
      <c r="M5267" t="s">
        <v>15067</v>
      </c>
      <c r="N5267">
        <v>5.149</v>
      </c>
      <c r="O5267">
        <v>0</v>
      </c>
      <c r="P5267">
        <v>139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715.77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3012538</v>
      </c>
      <c r="B5268">
        <v>1</v>
      </c>
      <c r="C5268" t="s">
        <v>75</v>
      </c>
      <c r="D5268" t="s">
        <v>104</v>
      </c>
      <c r="E5268" t="s">
        <v>221</v>
      </c>
      <c r="F5268" t="s">
        <v>15068</v>
      </c>
      <c r="G5268" t="s">
        <v>128</v>
      </c>
      <c r="H5268" t="s">
        <v>58</v>
      </c>
      <c r="I5268" t="s">
        <v>129</v>
      </c>
      <c r="J5268" t="s">
        <v>130</v>
      </c>
      <c r="K5268" t="s">
        <v>131</v>
      </c>
      <c r="L5268" t="s">
        <v>15069</v>
      </c>
      <c r="M5268" t="s">
        <v>15070</v>
      </c>
      <c r="N5268">
        <v>1.2849999999999999</v>
      </c>
      <c r="O5268">
        <v>16</v>
      </c>
      <c r="P5268">
        <v>5430</v>
      </c>
      <c r="Q5268">
        <v>0</v>
      </c>
      <c r="R5268">
        <v>0</v>
      </c>
      <c r="S5268">
        <v>0</v>
      </c>
      <c r="T5268">
        <v>0</v>
      </c>
      <c r="U5268">
        <v>20.56</v>
      </c>
      <c r="V5268">
        <v>6977.17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3005953</v>
      </c>
      <c r="B5269">
        <v>1</v>
      </c>
      <c r="C5269" t="s">
        <v>75</v>
      </c>
      <c r="D5269" t="s">
        <v>92</v>
      </c>
      <c r="E5269" t="s">
        <v>126</v>
      </c>
      <c r="F5269" t="s">
        <v>15071</v>
      </c>
      <c r="G5269" t="s">
        <v>181</v>
      </c>
      <c r="H5269" t="s">
        <v>58</v>
      </c>
      <c r="I5269" t="s">
        <v>129</v>
      </c>
      <c r="J5269" t="s">
        <v>130</v>
      </c>
      <c r="K5269" t="s">
        <v>137</v>
      </c>
      <c r="L5269" t="s">
        <v>15072</v>
      </c>
      <c r="M5269" t="s">
        <v>15073</v>
      </c>
      <c r="N5269">
        <v>0.626</v>
      </c>
      <c r="O5269">
        <v>70</v>
      </c>
      <c r="P5269">
        <v>373</v>
      </c>
      <c r="Q5269">
        <v>0</v>
      </c>
      <c r="R5269">
        <v>0</v>
      </c>
      <c r="S5269">
        <v>0</v>
      </c>
      <c r="T5269">
        <v>0</v>
      </c>
      <c r="U5269">
        <v>43.83</v>
      </c>
      <c r="V5269">
        <v>233.54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3005945</v>
      </c>
      <c r="B5270">
        <v>1</v>
      </c>
      <c r="C5270" t="s">
        <v>106</v>
      </c>
      <c r="D5270" t="s">
        <v>111</v>
      </c>
      <c r="E5270" t="s">
        <v>126</v>
      </c>
      <c r="F5270" t="s">
        <v>3837</v>
      </c>
      <c r="G5270" t="s">
        <v>128</v>
      </c>
      <c r="H5270" t="s">
        <v>58</v>
      </c>
      <c r="I5270" t="s">
        <v>1703</v>
      </c>
      <c r="J5270" t="s">
        <v>130</v>
      </c>
      <c r="K5270" t="s">
        <v>131</v>
      </c>
      <c r="L5270" t="s">
        <v>15074</v>
      </c>
      <c r="M5270" t="s">
        <v>15075</v>
      </c>
      <c r="N5270">
        <v>4.3999999999999997E-2</v>
      </c>
      <c r="O5270">
        <v>0</v>
      </c>
      <c r="P5270">
        <v>0</v>
      </c>
      <c r="Q5270">
        <v>6</v>
      </c>
      <c r="R5270">
        <v>349</v>
      </c>
      <c r="S5270">
        <v>5</v>
      </c>
      <c r="T5270">
        <v>182</v>
      </c>
      <c r="U5270">
        <v>0</v>
      </c>
      <c r="V5270">
        <v>0</v>
      </c>
      <c r="W5270">
        <v>0.27</v>
      </c>
      <c r="X5270">
        <v>15.51</v>
      </c>
      <c r="Y5270">
        <v>0.22</v>
      </c>
      <c r="Z5270">
        <v>8.09</v>
      </c>
    </row>
    <row r="5271" spans="1:26" x14ac:dyDescent="0.3">
      <c r="A5271">
        <v>3016986</v>
      </c>
      <c r="B5271">
        <v>1</v>
      </c>
      <c r="C5271" t="s">
        <v>75</v>
      </c>
      <c r="D5271" t="s">
        <v>99</v>
      </c>
      <c r="E5271" t="s">
        <v>126</v>
      </c>
      <c r="F5271" t="s">
        <v>15076</v>
      </c>
      <c r="G5271" t="s">
        <v>128</v>
      </c>
      <c r="H5271" t="s">
        <v>58</v>
      </c>
      <c r="I5271" t="s">
        <v>129</v>
      </c>
      <c r="J5271" t="s">
        <v>130</v>
      </c>
      <c r="K5271" t="s">
        <v>131</v>
      </c>
      <c r="L5271" t="s">
        <v>15077</v>
      </c>
      <c r="M5271" t="s">
        <v>15078</v>
      </c>
      <c r="N5271">
        <v>1.4670000000000001</v>
      </c>
      <c r="O5271">
        <v>0</v>
      </c>
      <c r="P5271">
        <v>0</v>
      </c>
      <c r="Q5271">
        <v>0</v>
      </c>
      <c r="R5271">
        <v>0</v>
      </c>
      <c r="S5271">
        <v>1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1.47</v>
      </c>
      <c r="Z5271">
        <v>0</v>
      </c>
    </row>
    <row r="5272" spans="1:26" x14ac:dyDescent="0.3">
      <c r="A5272">
        <v>3006503</v>
      </c>
      <c r="B5272">
        <v>2</v>
      </c>
      <c r="C5272" t="s">
        <v>75</v>
      </c>
      <c r="D5272" t="s">
        <v>91</v>
      </c>
      <c r="E5272" t="s">
        <v>153</v>
      </c>
      <c r="F5272" t="s">
        <v>15079</v>
      </c>
      <c r="G5272" t="s">
        <v>128</v>
      </c>
      <c r="H5272" t="s">
        <v>58</v>
      </c>
      <c r="I5272" t="s">
        <v>129</v>
      </c>
      <c r="J5272" t="s">
        <v>130</v>
      </c>
      <c r="K5272" t="s">
        <v>131</v>
      </c>
      <c r="L5272" t="s">
        <v>15080</v>
      </c>
      <c r="M5272" t="s">
        <v>15081</v>
      </c>
      <c r="N5272">
        <v>3.1829999999999998</v>
      </c>
      <c r="O5272">
        <v>0</v>
      </c>
      <c r="P5272">
        <v>3245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10328.459999999999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3006508</v>
      </c>
      <c r="B5273">
        <v>1</v>
      </c>
      <c r="C5273" t="s">
        <v>75</v>
      </c>
      <c r="D5273" t="s">
        <v>79</v>
      </c>
      <c r="E5273" t="s">
        <v>164</v>
      </c>
      <c r="F5273" t="s">
        <v>15082</v>
      </c>
      <c r="G5273" t="s">
        <v>185</v>
      </c>
      <c r="H5273" t="s">
        <v>61</v>
      </c>
      <c r="I5273" t="s">
        <v>129</v>
      </c>
      <c r="J5273" t="s">
        <v>130</v>
      </c>
      <c r="K5273" t="s">
        <v>131</v>
      </c>
      <c r="L5273" t="s">
        <v>15083</v>
      </c>
      <c r="M5273" t="s">
        <v>15084</v>
      </c>
      <c r="N5273">
        <v>4.4089999999999998</v>
      </c>
      <c r="O5273">
        <v>0</v>
      </c>
      <c r="P5273">
        <v>50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220.46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3007458</v>
      </c>
      <c r="B5274">
        <v>1</v>
      </c>
      <c r="C5274" t="s">
        <v>75</v>
      </c>
      <c r="D5274" t="s">
        <v>103</v>
      </c>
      <c r="E5274" t="s">
        <v>221</v>
      </c>
      <c r="F5274" t="s">
        <v>15085</v>
      </c>
      <c r="G5274" t="s">
        <v>128</v>
      </c>
      <c r="H5274" t="s">
        <v>58</v>
      </c>
      <c r="I5274" t="s">
        <v>129</v>
      </c>
      <c r="J5274" t="s">
        <v>130</v>
      </c>
      <c r="K5274" t="s">
        <v>131</v>
      </c>
      <c r="L5274" t="s">
        <v>15086</v>
      </c>
      <c r="M5274" t="s">
        <v>15087</v>
      </c>
      <c r="N5274">
        <v>0.113</v>
      </c>
      <c r="O5274">
        <v>0</v>
      </c>
      <c r="P5274">
        <v>4731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536.17999999999995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3004784</v>
      </c>
      <c r="B5275">
        <v>1</v>
      </c>
      <c r="C5275" t="s">
        <v>75</v>
      </c>
      <c r="D5275" t="s">
        <v>89</v>
      </c>
      <c r="E5275" t="s">
        <v>164</v>
      </c>
      <c r="F5275" t="s">
        <v>15088</v>
      </c>
      <c r="G5275" t="s">
        <v>147</v>
      </c>
      <c r="H5275" t="s">
        <v>61</v>
      </c>
      <c r="I5275" t="s">
        <v>129</v>
      </c>
      <c r="J5275" t="s">
        <v>130</v>
      </c>
      <c r="K5275" t="s">
        <v>131</v>
      </c>
      <c r="L5275" t="s">
        <v>15089</v>
      </c>
      <c r="M5275" t="s">
        <v>8781</v>
      </c>
      <c r="N5275">
        <v>7.3869999999999996</v>
      </c>
      <c r="O5275">
        <v>0</v>
      </c>
      <c r="P5275">
        <v>123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908.63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3001294</v>
      </c>
      <c r="B5276">
        <v>1</v>
      </c>
      <c r="C5276" t="s">
        <v>106</v>
      </c>
      <c r="D5276" t="s">
        <v>109</v>
      </c>
      <c r="E5276" t="s">
        <v>221</v>
      </c>
      <c r="F5276" t="s">
        <v>10530</v>
      </c>
      <c r="G5276" t="s">
        <v>136</v>
      </c>
      <c r="H5276" t="s">
        <v>58</v>
      </c>
      <c r="I5276" t="s">
        <v>129</v>
      </c>
      <c r="J5276" t="s">
        <v>130</v>
      </c>
      <c r="K5276" t="s">
        <v>137</v>
      </c>
      <c r="L5276" t="s">
        <v>15090</v>
      </c>
      <c r="M5276" t="s">
        <v>15091</v>
      </c>
      <c r="N5276">
        <v>4.7729999999999997</v>
      </c>
      <c r="O5276">
        <v>0</v>
      </c>
      <c r="P5276">
        <v>0</v>
      </c>
      <c r="Q5276">
        <v>0</v>
      </c>
      <c r="R5276">
        <v>0</v>
      </c>
      <c r="S5276">
        <v>15</v>
      </c>
      <c r="T5276">
        <v>2491</v>
      </c>
      <c r="U5276">
        <v>0</v>
      </c>
      <c r="V5276">
        <v>0</v>
      </c>
      <c r="W5276">
        <v>0</v>
      </c>
      <c r="X5276">
        <v>0</v>
      </c>
      <c r="Y5276">
        <v>71.599999999999994</v>
      </c>
      <c r="Z5276">
        <v>11890.58</v>
      </c>
    </row>
    <row r="5277" spans="1:26" x14ac:dyDescent="0.3">
      <c r="A5277">
        <v>3007890</v>
      </c>
      <c r="B5277">
        <v>1</v>
      </c>
      <c r="C5277" t="s">
        <v>75</v>
      </c>
      <c r="D5277" t="s">
        <v>95</v>
      </c>
      <c r="E5277" t="s">
        <v>145</v>
      </c>
      <c r="F5277" t="s">
        <v>15092</v>
      </c>
      <c r="G5277" t="s">
        <v>147</v>
      </c>
      <c r="H5277" t="s">
        <v>61</v>
      </c>
      <c r="I5277" t="s">
        <v>129</v>
      </c>
      <c r="J5277" t="s">
        <v>130</v>
      </c>
      <c r="K5277" t="s">
        <v>131</v>
      </c>
      <c r="L5277" t="s">
        <v>15093</v>
      </c>
      <c r="M5277" t="s">
        <v>15094</v>
      </c>
      <c r="N5277">
        <v>0.92200000000000004</v>
      </c>
      <c r="O5277">
        <v>0</v>
      </c>
      <c r="P5277">
        <v>3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2.77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3012479</v>
      </c>
      <c r="B5278">
        <v>1</v>
      </c>
      <c r="C5278" t="s">
        <v>75</v>
      </c>
      <c r="D5278" t="s">
        <v>81</v>
      </c>
      <c r="E5278" t="s">
        <v>145</v>
      </c>
      <c r="F5278" t="s">
        <v>15095</v>
      </c>
      <c r="G5278" t="s">
        <v>256</v>
      </c>
      <c r="H5278" t="s">
        <v>61</v>
      </c>
      <c r="I5278" t="s">
        <v>129</v>
      </c>
      <c r="J5278" t="s">
        <v>130</v>
      </c>
      <c r="K5278" t="s">
        <v>131</v>
      </c>
      <c r="L5278" t="s">
        <v>15096</v>
      </c>
      <c r="M5278" t="s">
        <v>15097</v>
      </c>
      <c r="N5278">
        <v>1.4550000000000001</v>
      </c>
      <c r="O5278">
        <v>0</v>
      </c>
      <c r="P5278">
        <v>3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4.37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3001492</v>
      </c>
      <c r="B5279">
        <v>1</v>
      </c>
      <c r="C5279" t="s">
        <v>75</v>
      </c>
      <c r="D5279" t="s">
        <v>95</v>
      </c>
      <c r="E5279" t="s">
        <v>164</v>
      </c>
      <c r="F5279" t="s">
        <v>15098</v>
      </c>
      <c r="G5279" t="s">
        <v>142</v>
      </c>
      <c r="H5279" t="s">
        <v>61</v>
      </c>
      <c r="I5279" t="s">
        <v>129</v>
      </c>
      <c r="J5279" t="s">
        <v>130</v>
      </c>
      <c r="K5279" t="s">
        <v>131</v>
      </c>
      <c r="L5279" t="s">
        <v>15099</v>
      </c>
      <c r="M5279" t="s">
        <v>15100</v>
      </c>
      <c r="N5279">
        <v>2.996</v>
      </c>
      <c r="O5279">
        <v>0</v>
      </c>
      <c r="P5279">
        <v>24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71.900000000000006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3002209</v>
      </c>
      <c r="B5280">
        <v>1</v>
      </c>
      <c r="C5280" t="s">
        <v>75</v>
      </c>
      <c r="D5280" t="s">
        <v>79</v>
      </c>
      <c r="E5280" t="s">
        <v>153</v>
      </c>
      <c r="F5280" t="s">
        <v>15101</v>
      </c>
      <c r="G5280" t="s">
        <v>192</v>
      </c>
      <c r="H5280" t="s">
        <v>58</v>
      </c>
      <c r="I5280" t="s">
        <v>129</v>
      </c>
      <c r="J5280" t="s">
        <v>130</v>
      </c>
      <c r="K5280" t="s">
        <v>137</v>
      </c>
      <c r="L5280" t="s">
        <v>15102</v>
      </c>
      <c r="M5280" t="s">
        <v>15103</v>
      </c>
      <c r="N5280">
        <v>7.8250000000000002</v>
      </c>
      <c r="O5280">
        <v>5</v>
      </c>
      <c r="P5280">
        <v>366</v>
      </c>
      <c r="Q5280">
        <v>0</v>
      </c>
      <c r="R5280">
        <v>0</v>
      </c>
      <c r="S5280">
        <v>0</v>
      </c>
      <c r="T5280">
        <v>0</v>
      </c>
      <c r="U5280">
        <v>39.130000000000003</v>
      </c>
      <c r="V5280">
        <v>2863.95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3002546</v>
      </c>
      <c r="B5281">
        <v>1</v>
      </c>
      <c r="C5281" t="s">
        <v>106</v>
      </c>
      <c r="D5281" t="s">
        <v>107</v>
      </c>
      <c r="E5281" t="s">
        <v>221</v>
      </c>
      <c r="F5281" t="s">
        <v>15104</v>
      </c>
      <c r="G5281" t="s">
        <v>192</v>
      </c>
      <c r="H5281" t="s">
        <v>58</v>
      </c>
      <c r="I5281" t="s">
        <v>129</v>
      </c>
      <c r="J5281" t="s">
        <v>130</v>
      </c>
      <c r="K5281" t="s">
        <v>137</v>
      </c>
      <c r="L5281" t="s">
        <v>15105</v>
      </c>
      <c r="M5281" t="s">
        <v>15106</v>
      </c>
      <c r="N5281">
        <v>9.5540000000000003</v>
      </c>
      <c r="O5281">
        <v>0</v>
      </c>
      <c r="P5281">
        <v>0</v>
      </c>
      <c r="Q5281">
        <v>108</v>
      </c>
      <c r="R5281">
        <v>22</v>
      </c>
      <c r="S5281">
        <v>0</v>
      </c>
      <c r="T5281">
        <v>0</v>
      </c>
      <c r="U5281">
        <v>0</v>
      </c>
      <c r="V5281">
        <v>0</v>
      </c>
      <c r="W5281">
        <v>1031.8499999999999</v>
      </c>
      <c r="X5281">
        <v>210.19</v>
      </c>
      <c r="Y5281">
        <v>0</v>
      </c>
      <c r="Z5281">
        <v>0</v>
      </c>
    </row>
    <row r="5282" spans="1:26" x14ac:dyDescent="0.3">
      <c r="A5282">
        <v>3010671</v>
      </c>
      <c r="B5282">
        <v>1</v>
      </c>
      <c r="C5282" t="s">
        <v>75</v>
      </c>
      <c r="D5282" t="s">
        <v>96</v>
      </c>
      <c r="E5282" t="s">
        <v>221</v>
      </c>
      <c r="F5282" t="s">
        <v>15107</v>
      </c>
      <c r="G5282" t="s">
        <v>128</v>
      </c>
      <c r="H5282" t="s">
        <v>58</v>
      </c>
      <c r="I5282" t="s">
        <v>129</v>
      </c>
      <c r="J5282" t="s">
        <v>130</v>
      </c>
      <c r="K5282" t="s">
        <v>131</v>
      </c>
      <c r="L5282" t="s">
        <v>15108</v>
      </c>
      <c r="M5282" t="s">
        <v>15109</v>
      </c>
      <c r="N5282">
        <v>0.44700000000000001</v>
      </c>
      <c r="O5282">
        <v>0</v>
      </c>
      <c r="P5282">
        <v>264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117.92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3001401</v>
      </c>
      <c r="B5283">
        <v>1</v>
      </c>
      <c r="C5283" t="s">
        <v>75</v>
      </c>
      <c r="D5283" t="s">
        <v>97</v>
      </c>
      <c r="E5283" t="s">
        <v>134</v>
      </c>
      <c r="F5283" t="s">
        <v>15110</v>
      </c>
      <c r="G5283" t="s">
        <v>136</v>
      </c>
      <c r="H5283" t="s">
        <v>58</v>
      </c>
      <c r="I5283" t="s">
        <v>129</v>
      </c>
      <c r="J5283" t="s">
        <v>130</v>
      </c>
      <c r="K5283" t="s">
        <v>137</v>
      </c>
      <c r="L5283" t="s">
        <v>15111</v>
      </c>
      <c r="M5283" t="s">
        <v>15112</v>
      </c>
      <c r="N5283">
        <v>1.141</v>
      </c>
      <c r="O5283">
        <v>1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1.1399999999999999</v>
      </c>
      <c r="V5283">
        <v>0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3004695</v>
      </c>
      <c r="B5284">
        <v>1</v>
      </c>
      <c r="C5284" t="s">
        <v>75</v>
      </c>
      <c r="D5284" t="s">
        <v>81</v>
      </c>
      <c r="E5284" t="s">
        <v>140</v>
      </c>
      <c r="F5284" t="s">
        <v>15113</v>
      </c>
      <c r="G5284" t="s">
        <v>192</v>
      </c>
      <c r="H5284" t="s">
        <v>61</v>
      </c>
      <c r="I5284" t="s">
        <v>129</v>
      </c>
      <c r="J5284" t="s">
        <v>130</v>
      </c>
      <c r="K5284" t="s">
        <v>137</v>
      </c>
      <c r="L5284" t="s">
        <v>15114</v>
      </c>
      <c r="M5284" t="s">
        <v>15115</v>
      </c>
      <c r="N5284">
        <v>7.0220000000000002</v>
      </c>
      <c r="O5284">
        <v>0</v>
      </c>
      <c r="P5284">
        <v>42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294.92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3005828</v>
      </c>
      <c r="B5285">
        <v>1</v>
      </c>
      <c r="C5285" t="s">
        <v>75</v>
      </c>
      <c r="D5285" t="s">
        <v>89</v>
      </c>
      <c r="E5285" t="s">
        <v>164</v>
      </c>
      <c r="F5285" t="s">
        <v>15116</v>
      </c>
      <c r="G5285" t="s">
        <v>378</v>
      </c>
      <c r="H5285" t="s">
        <v>61</v>
      </c>
      <c r="I5285" t="s">
        <v>129</v>
      </c>
      <c r="J5285" t="s">
        <v>59</v>
      </c>
      <c r="K5285" t="s">
        <v>131</v>
      </c>
      <c r="L5285" t="s">
        <v>15117</v>
      </c>
      <c r="M5285" t="s">
        <v>15118</v>
      </c>
      <c r="N5285">
        <v>3.7549999999999999</v>
      </c>
      <c r="O5285">
        <v>0</v>
      </c>
      <c r="P5285">
        <v>125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469.42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3009497</v>
      </c>
      <c r="B5286">
        <v>1</v>
      </c>
      <c r="C5286" t="s">
        <v>75</v>
      </c>
      <c r="D5286" t="s">
        <v>83</v>
      </c>
      <c r="E5286" t="s">
        <v>140</v>
      </c>
      <c r="F5286" t="s">
        <v>15119</v>
      </c>
      <c r="G5286" t="s">
        <v>166</v>
      </c>
      <c r="H5286" t="s">
        <v>61</v>
      </c>
      <c r="I5286" t="s">
        <v>129</v>
      </c>
      <c r="J5286" t="s">
        <v>130</v>
      </c>
      <c r="K5286" t="s">
        <v>131</v>
      </c>
      <c r="L5286" t="s">
        <v>15120</v>
      </c>
      <c r="M5286" t="s">
        <v>15121</v>
      </c>
      <c r="N5286">
        <v>5.3970000000000002</v>
      </c>
      <c r="O5286">
        <v>0</v>
      </c>
      <c r="P5286">
        <v>0</v>
      </c>
      <c r="Q5286">
        <v>0</v>
      </c>
      <c r="R5286">
        <v>68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366.99</v>
      </c>
      <c r="Y5286">
        <v>0</v>
      </c>
      <c r="Z5286">
        <v>0</v>
      </c>
    </row>
    <row r="5287" spans="1:26" x14ac:dyDescent="0.3">
      <c r="A5287">
        <v>3012879</v>
      </c>
      <c r="B5287">
        <v>1</v>
      </c>
      <c r="C5287" t="s">
        <v>75</v>
      </c>
      <c r="D5287" t="s">
        <v>97</v>
      </c>
      <c r="E5287" t="s">
        <v>145</v>
      </c>
      <c r="F5287" t="s">
        <v>15122</v>
      </c>
      <c r="G5287" t="s">
        <v>206</v>
      </c>
      <c r="H5287" t="s">
        <v>61</v>
      </c>
      <c r="I5287" t="s">
        <v>129</v>
      </c>
      <c r="J5287" t="s">
        <v>130</v>
      </c>
      <c r="K5287" t="s">
        <v>131</v>
      </c>
      <c r="L5287" t="s">
        <v>15123</v>
      </c>
      <c r="M5287" t="s">
        <v>15124</v>
      </c>
      <c r="N5287">
        <v>1.8280000000000001</v>
      </c>
      <c r="O5287">
        <v>0</v>
      </c>
      <c r="P5287">
        <v>23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42.04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3020302</v>
      </c>
      <c r="B5288">
        <v>1</v>
      </c>
      <c r="C5288" t="s">
        <v>75</v>
      </c>
      <c r="D5288" t="s">
        <v>82</v>
      </c>
      <c r="E5288" t="s">
        <v>153</v>
      </c>
      <c r="F5288" t="s">
        <v>15125</v>
      </c>
      <c r="G5288" t="s">
        <v>378</v>
      </c>
      <c r="H5288" t="s">
        <v>58</v>
      </c>
      <c r="I5288" t="s">
        <v>129</v>
      </c>
      <c r="J5288" t="s">
        <v>59</v>
      </c>
      <c r="K5288" t="s">
        <v>131</v>
      </c>
      <c r="L5288" t="s">
        <v>15126</v>
      </c>
      <c r="M5288" t="s">
        <v>15127</v>
      </c>
      <c r="N5288">
        <v>0.747</v>
      </c>
      <c r="O5288">
        <v>8</v>
      </c>
      <c r="P5288">
        <v>21795</v>
      </c>
      <c r="Q5288">
        <v>0</v>
      </c>
      <c r="R5288">
        <v>0</v>
      </c>
      <c r="S5288">
        <v>0</v>
      </c>
      <c r="T5288">
        <v>0</v>
      </c>
      <c r="U5288">
        <v>5.97</v>
      </c>
      <c r="V5288">
        <v>16274.54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3002490</v>
      </c>
      <c r="B5289">
        <v>1</v>
      </c>
      <c r="C5289" t="s">
        <v>75</v>
      </c>
      <c r="D5289" t="s">
        <v>74</v>
      </c>
      <c r="E5289" t="s">
        <v>140</v>
      </c>
      <c r="F5289" t="s">
        <v>15128</v>
      </c>
      <c r="G5289" t="s">
        <v>192</v>
      </c>
      <c r="H5289" t="s">
        <v>61</v>
      </c>
      <c r="I5289" t="s">
        <v>129</v>
      </c>
      <c r="J5289" t="s">
        <v>130</v>
      </c>
      <c r="K5289" t="s">
        <v>137</v>
      </c>
      <c r="L5289" t="s">
        <v>15129</v>
      </c>
      <c r="M5289" t="s">
        <v>15130</v>
      </c>
      <c r="N5289">
        <v>1.752</v>
      </c>
      <c r="O5289">
        <v>0</v>
      </c>
      <c r="P5289">
        <v>63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110.41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3009792</v>
      </c>
      <c r="B5290">
        <v>1</v>
      </c>
      <c r="C5290" t="s">
        <v>106</v>
      </c>
      <c r="D5290" t="s">
        <v>107</v>
      </c>
      <c r="E5290" t="s">
        <v>169</v>
      </c>
      <c r="F5290" t="s">
        <v>15131</v>
      </c>
      <c r="G5290" t="s">
        <v>161</v>
      </c>
      <c r="H5290" t="s">
        <v>61</v>
      </c>
      <c r="I5290" t="s">
        <v>129</v>
      </c>
      <c r="J5290" t="s">
        <v>130</v>
      </c>
      <c r="K5290" t="s">
        <v>131</v>
      </c>
      <c r="L5290" t="s">
        <v>15132</v>
      </c>
      <c r="M5290" t="s">
        <v>15133</v>
      </c>
      <c r="N5290">
        <v>0.61699999999999999</v>
      </c>
      <c r="O5290">
        <v>0</v>
      </c>
      <c r="P5290">
        <v>180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111.1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3008828</v>
      </c>
      <c r="B5291">
        <v>1</v>
      </c>
      <c r="C5291" t="s">
        <v>75</v>
      </c>
      <c r="D5291" t="s">
        <v>74</v>
      </c>
      <c r="E5291" t="s">
        <v>134</v>
      </c>
      <c r="F5291" t="s">
        <v>15134</v>
      </c>
      <c r="G5291" t="s">
        <v>2610</v>
      </c>
      <c r="H5291" t="s">
        <v>56</v>
      </c>
      <c r="I5291" t="s">
        <v>129</v>
      </c>
      <c r="J5291" t="s">
        <v>130</v>
      </c>
      <c r="K5291" t="s">
        <v>137</v>
      </c>
      <c r="L5291" t="s">
        <v>15135</v>
      </c>
      <c r="M5291" t="s">
        <v>15136</v>
      </c>
      <c r="N5291">
        <v>1.32</v>
      </c>
      <c r="O5291">
        <v>0</v>
      </c>
      <c r="P5291">
        <v>0</v>
      </c>
      <c r="Q5291">
        <v>13</v>
      </c>
      <c r="R5291">
        <v>1188</v>
      </c>
      <c r="S5291">
        <v>31</v>
      </c>
      <c r="T5291">
        <v>375</v>
      </c>
      <c r="U5291">
        <v>0</v>
      </c>
      <c r="V5291">
        <v>0</v>
      </c>
      <c r="W5291">
        <v>17.16</v>
      </c>
      <c r="X5291">
        <v>1568.18</v>
      </c>
      <c r="Y5291">
        <v>40.92</v>
      </c>
      <c r="Z5291">
        <v>495.01</v>
      </c>
    </row>
    <row r="5292" spans="1:26" x14ac:dyDescent="0.3">
      <c r="A5292">
        <v>3005806</v>
      </c>
      <c r="B5292">
        <v>1</v>
      </c>
      <c r="C5292" t="s">
        <v>75</v>
      </c>
      <c r="D5292" t="s">
        <v>89</v>
      </c>
      <c r="E5292" t="s">
        <v>164</v>
      </c>
      <c r="F5292" t="s">
        <v>15137</v>
      </c>
      <c r="G5292" t="s">
        <v>378</v>
      </c>
      <c r="H5292" t="s">
        <v>61</v>
      </c>
      <c r="I5292" t="s">
        <v>129</v>
      </c>
      <c r="J5292" t="s">
        <v>59</v>
      </c>
      <c r="K5292" t="s">
        <v>131</v>
      </c>
      <c r="L5292" t="s">
        <v>15138</v>
      </c>
      <c r="M5292" t="s">
        <v>15139</v>
      </c>
      <c r="N5292">
        <v>3.7269999999999999</v>
      </c>
      <c r="O5292">
        <v>0</v>
      </c>
      <c r="P5292">
        <v>110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410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3006137</v>
      </c>
      <c r="B5293">
        <v>1</v>
      </c>
      <c r="C5293" t="s">
        <v>75</v>
      </c>
      <c r="D5293" t="s">
        <v>95</v>
      </c>
      <c r="E5293" t="s">
        <v>169</v>
      </c>
      <c r="F5293" t="s">
        <v>6790</v>
      </c>
      <c r="G5293" t="s">
        <v>378</v>
      </c>
      <c r="H5293" t="s">
        <v>61</v>
      </c>
      <c r="I5293" t="s">
        <v>129</v>
      </c>
      <c r="J5293" t="s">
        <v>59</v>
      </c>
      <c r="K5293" t="s">
        <v>131</v>
      </c>
      <c r="L5293" t="s">
        <v>15140</v>
      </c>
      <c r="M5293" t="s">
        <v>15141</v>
      </c>
      <c r="N5293">
        <v>2.3940000000000001</v>
      </c>
      <c r="O5293">
        <v>0</v>
      </c>
      <c r="P5293">
        <v>321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768.63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3001228</v>
      </c>
      <c r="B5294">
        <v>1</v>
      </c>
      <c r="C5294" t="s">
        <v>106</v>
      </c>
      <c r="D5294" t="s">
        <v>111</v>
      </c>
      <c r="E5294" t="s">
        <v>153</v>
      </c>
      <c r="F5294" t="s">
        <v>9244</v>
      </c>
      <c r="G5294" t="s">
        <v>192</v>
      </c>
      <c r="H5294" t="s">
        <v>58</v>
      </c>
      <c r="I5294" t="s">
        <v>129</v>
      </c>
      <c r="J5294" t="s">
        <v>130</v>
      </c>
      <c r="K5294" t="s">
        <v>137</v>
      </c>
      <c r="L5294" t="s">
        <v>15142</v>
      </c>
      <c r="M5294" t="s">
        <v>15143</v>
      </c>
      <c r="N5294">
        <v>3.02</v>
      </c>
      <c r="O5294">
        <v>0</v>
      </c>
      <c r="P5294">
        <v>0</v>
      </c>
      <c r="Q5294">
        <v>0</v>
      </c>
      <c r="R5294">
        <v>0</v>
      </c>
      <c r="S5294">
        <v>1</v>
      </c>
      <c r="T5294">
        <v>64</v>
      </c>
      <c r="U5294">
        <v>0</v>
      </c>
      <c r="V5294">
        <v>0</v>
      </c>
      <c r="W5294">
        <v>0</v>
      </c>
      <c r="X5294">
        <v>0</v>
      </c>
      <c r="Y5294">
        <v>3.02</v>
      </c>
      <c r="Z5294">
        <v>193.3</v>
      </c>
    </row>
    <row r="5295" spans="1:26" x14ac:dyDescent="0.3">
      <c r="A5295">
        <v>3005424</v>
      </c>
      <c r="B5295">
        <v>1</v>
      </c>
      <c r="C5295" t="s">
        <v>75</v>
      </c>
      <c r="D5295" t="s">
        <v>97</v>
      </c>
      <c r="E5295" t="s">
        <v>140</v>
      </c>
      <c r="F5295" t="s">
        <v>15144</v>
      </c>
      <c r="G5295" t="s">
        <v>192</v>
      </c>
      <c r="H5295" t="s">
        <v>61</v>
      </c>
      <c r="I5295" t="s">
        <v>129</v>
      </c>
      <c r="J5295" t="s">
        <v>130</v>
      </c>
      <c r="K5295" t="s">
        <v>137</v>
      </c>
      <c r="L5295" t="s">
        <v>15145</v>
      </c>
      <c r="M5295" t="s">
        <v>15146</v>
      </c>
      <c r="N5295">
        <v>3.8540000000000001</v>
      </c>
      <c r="O5295">
        <v>0</v>
      </c>
      <c r="P5295">
        <v>182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701.47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3009426</v>
      </c>
      <c r="B5296">
        <v>1</v>
      </c>
      <c r="C5296" t="s">
        <v>75</v>
      </c>
      <c r="D5296" t="s">
        <v>92</v>
      </c>
      <c r="E5296" t="s">
        <v>164</v>
      </c>
      <c r="F5296" t="s">
        <v>15147</v>
      </c>
      <c r="G5296" t="s">
        <v>185</v>
      </c>
      <c r="H5296" t="s">
        <v>61</v>
      </c>
      <c r="I5296" t="s">
        <v>129</v>
      </c>
      <c r="J5296" t="s">
        <v>130</v>
      </c>
      <c r="K5296" t="s">
        <v>131</v>
      </c>
      <c r="L5296" t="s">
        <v>15148</v>
      </c>
      <c r="M5296" t="s">
        <v>15149</v>
      </c>
      <c r="N5296">
        <v>1.776</v>
      </c>
      <c r="O5296">
        <v>0</v>
      </c>
      <c r="P5296">
        <v>54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95.89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3004729</v>
      </c>
      <c r="B5297">
        <v>1</v>
      </c>
      <c r="C5297" t="s">
        <v>75</v>
      </c>
      <c r="D5297" t="s">
        <v>89</v>
      </c>
      <c r="E5297" t="s">
        <v>164</v>
      </c>
      <c r="F5297" t="s">
        <v>15150</v>
      </c>
      <c r="G5297" t="s">
        <v>378</v>
      </c>
      <c r="H5297" t="s">
        <v>61</v>
      </c>
      <c r="I5297" t="s">
        <v>129</v>
      </c>
      <c r="J5297" t="s">
        <v>59</v>
      </c>
      <c r="K5297" t="s">
        <v>131</v>
      </c>
      <c r="L5297" t="s">
        <v>15151</v>
      </c>
      <c r="M5297" t="s">
        <v>15152</v>
      </c>
      <c r="N5297">
        <v>3.411</v>
      </c>
      <c r="O5297">
        <v>0</v>
      </c>
      <c r="P5297">
        <v>23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78.459999999999994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3002486</v>
      </c>
      <c r="B5298">
        <v>1</v>
      </c>
      <c r="C5298" t="s">
        <v>75</v>
      </c>
      <c r="D5298" t="s">
        <v>99</v>
      </c>
      <c r="E5298" t="s">
        <v>221</v>
      </c>
      <c r="F5298" t="s">
        <v>15153</v>
      </c>
      <c r="G5298" t="s">
        <v>136</v>
      </c>
      <c r="H5298" t="s">
        <v>58</v>
      </c>
      <c r="I5298" t="s">
        <v>129</v>
      </c>
      <c r="J5298" t="s">
        <v>130</v>
      </c>
      <c r="K5298" t="s">
        <v>137</v>
      </c>
      <c r="L5298" t="s">
        <v>15154</v>
      </c>
      <c r="M5298" t="s">
        <v>15155</v>
      </c>
      <c r="N5298">
        <v>0.85099999999999998</v>
      </c>
      <c r="O5298">
        <v>0</v>
      </c>
      <c r="P5298">
        <v>0</v>
      </c>
      <c r="Q5298">
        <v>0</v>
      </c>
      <c r="R5298">
        <v>0</v>
      </c>
      <c r="S5298">
        <v>7</v>
      </c>
      <c r="T5298">
        <v>632</v>
      </c>
      <c r="U5298">
        <v>0</v>
      </c>
      <c r="V5298">
        <v>0</v>
      </c>
      <c r="W5298">
        <v>0</v>
      </c>
      <c r="X5298">
        <v>0</v>
      </c>
      <c r="Y5298">
        <v>5.96</v>
      </c>
      <c r="Z5298">
        <v>537.9</v>
      </c>
    </row>
    <row r="5299" spans="1:26" x14ac:dyDescent="0.3">
      <c r="A5299">
        <v>3017482</v>
      </c>
      <c r="B5299">
        <v>1</v>
      </c>
      <c r="C5299" t="s">
        <v>106</v>
      </c>
      <c r="D5299" t="s">
        <v>115</v>
      </c>
      <c r="E5299" t="s">
        <v>140</v>
      </c>
      <c r="F5299" t="s">
        <v>15156</v>
      </c>
      <c r="G5299" t="s">
        <v>185</v>
      </c>
      <c r="H5299" t="s">
        <v>61</v>
      </c>
      <c r="I5299" t="s">
        <v>129</v>
      </c>
      <c r="J5299" t="s">
        <v>130</v>
      </c>
      <c r="K5299" t="s">
        <v>131</v>
      </c>
      <c r="L5299" t="s">
        <v>15157</v>
      </c>
      <c r="M5299" t="s">
        <v>15158</v>
      </c>
      <c r="N5299">
        <v>3.5350000000000001</v>
      </c>
      <c r="O5299">
        <v>0</v>
      </c>
      <c r="P5299">
        <v>2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7.07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3016266</v>
      </c>
      <c r="B5300">
        <v>1</v>
      </c>
      <c r="C5300" t="s">
        <v>75</v>
      </c>
      <c r="D5300" t="s">
        <v>92</v>
      </c>
      <c r="E5300" t="s">
        <v>221</v>
      </c>
      <c r="F5300" t="s">
        <v>15159</v>
      </c>
      <c r="G5300" t="s">
        <v>192</v>
      </c>
      <c r="H5300" t="s">
        <v>58</v>
      </c>
      <c r="I5300" t="s">
        <v>129</v>
      </c>
      <c r="J5300" t="s">
        <v>130</v>
      </c>
      <c r="K5300" t="s">
        <v>137</v>
      </c>
      <c r="L5300" t="s">
        <v>15160</v>
      </c>
      <c r="M5300" t="s">
        <v>15161</v>
      </c>
      <c r="N5300">
        <v>4.8609999999999998</v>
      </c>
      <c r="O5300">
        <v>42</v>
      </c>
      <c r="P5300">
        <v>568</v>
      </c>
      <c r="Q5300">
        <v>0</v>
      </c>
      <c r="R5300">
        <v>0</v>
      </c>
      <c r="S5300">
        <v>0</v>
      </c>
      <c r="T5300">
        <v>0</v>
      </c>
      <c r="U5300">
        <v>204.17</v>
      </c>
      <c r="V5300">
        <v>2761.11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3005942</v>
      </c>
      <c r="B5301">
        <v>1</v>
      </c>
      <c r="C5301" t="s">
        <v>75</v>
      </c>
      <c r="D5301" t="s">
        <v>95</v>
      </c>
      <c r="E5301" t="s">
        <v>221</v>
      </c>
      <c r="F5301" t="s">
        <v>5735</v>
      </c>
      <c r="G5301" t="s">
        <v>128</v>
      </c>
      <c r="H5301" t="s">
        <v>58</v>
      </c>
      <c r="I5301" t="s">
        <v>129</v>
      </c>
      <c r="J5301" t="s">
        <v>130</v>
      </c>
      <c r="K5301" t="s">
        <v>131</v>
      </c>
      <c r="L5301" t="s">
        <v>15162</v>
      </c>
      <c r="M5301" t="s">
        <v>15163</v>
      </c>
      <c r="N5301">
        <v>2.0179999999999998</v>
      </c>
      <c r="O5301">
        <v>2</v>
      </c>
      <c r="P5301">
        <v>3963</v>
      </c>
      <c r="Q5301">
        <v>0</v>
      </c>
      <c r="R5301">
        <v>0</v>
      </c>
      <c r="S5301">
        <v>0</v>
      </c>
      <c r="T5301">
        <v>0</v>
      </c>
      <c r="U5301">
        <v>4.04</v>
      </c>
      <c r="V5301">
        <v>7997.21</v>
      </c>
      <c r="W5301">
        <v>0</v>
      </c>
      <c r="X5301">
        <v>0</v>
      </c>
      <c r="Y5301">
        <v>0</v>
      </c>
      <c r="Z5301">
        <v>0</v>
      </c>
    </row>
    <row r="5302" spans="1:26" x14ac:dyDescent="0.3">
      <c r="A5302">
        <v>3004675</v>
      </c>
      <c r="B5302">
        <v>1</v>
      </c>
      <c r="C5302" t="s">
        <v>106</v>
      </c>
      <c r="D5302" t="s">
        <v>112</v>
      </c>
      <c r="E5302" t="s">
        <v>221</v>
      </c>
      <c r="F5302" t="s">
        <v>15164</v>
      </c>
      <c r="G5302" t="s">
        <v>128</v>
      </c>
      <c r="H5302" t="s">
        <v>58</v>
      </c>
      <c r="I5302" t="s">
        <v>129</v>
      </c>
      <c r="J5302" t="s">
        <v>130</v>
      </c>
      <c r="K5302" t="s">
        <v>131</v>
      </c>
      <c r="L5302" t="s">
        <v>15165</v>
      </c>
      <c r="M5302" t="s">
        <v>15166</v>
      </c>
      <c r="N5302">
        <v>0.122</v>
      </c>
      <c r="O5302">
        <v>10</v>
      </c>
      <c r="P5302">
        <v>0</v>
      </c>
      <c r="Q5302">
        <v>427</v>
      </c>
      <c r="R5302">
        <v>110</v>
      </c>
      <c r="S5302">
        <v>195</v>
      </c>
      <c r="T5302">
        <v>5246</v>
      </c>
      <c r="U5302">
        <v>1.22</v>
      </c>
      <c r="V5302">
        <v>0</v>
      </c>
      <c r="W5302">
        <v>51.95</v>
      </c>
      <c r="X5302">
        <v>13.38</v>
      </c>
      <c r="Y5302">
        <v>23.73</v>
      </c>
      <c r="Z5302">
        <v>638.26</v>
      </c>
    </row>
    <row r="5303" spans="1:26" x14ac:dyDescent="0.3">
      <c r="A5303">
        <v>3016115</v>
      </c>
      <c r="B5303">
        <v>1</v>
      </c>
      <c r="C5303" t="s">
        <v>75</v>
      </c>
      <c r="D5303" t="s">
        <v>104</v>
      </c>
      <c r="E5303" t="s">
        <v>169</v>
      </c>
      <c r="F5303" t="s">
        <v>15167</v>
      </c>
      <c r="G5303" t="s">
        <v>192</v>
      </c>
      <c r="H5303" t="s">
        <v>61</v>
      </c>
      <c r="I5303" t="s">
        <v>129</v>
      </c>
      <c r="J5303" t="s">
        <v>130</v>
      </c>
      <c r="K5303" t="s">
        <v>137</v>
      </c>
      <c r="L5303" t="s">
        <v>15168</v>
      </c>
      <c r="M5303" t="s">
        <v>15169</v>
      </c>
      <c r="N5303">
        <v>7.3140000000000001</v>
      </c>
      <c r="O5303">
        <v>0</v>
      </c>
      <c r="P5303">
        <v>319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2333.13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3019041</v>
      </c>
      <c r="B5304">
        <v>1</v>
      </c>
      <c r="C5304" t="s">
        <v>75</v>
      </c>
      <c r="D5304" t="s">
        <v>91</v>
      </c>
      <c r="E5304" t="s">
        <v>134</v>
      </c>
      <c r="F5304" t="s">
        <v>15170</v>
      </c>
      <c r="G5304" t="s">
        <v>128</v>
      </c>
      <c r="H5304" t="s">
        <v>58</v>
      </c>
      <c r="I5304" t="s">
        <v>129</v>
      </c>
      <c r="J5304" t="s">
        <v>130</v>
      </c>
      <c r="K5304" t="s">
        <v>131</v>
      </c>
      <c r="L5304" t="s">
        <v>15171</v>
      </c>
      <c r="M5304" t="s">
        <v>15172</v>
      </c>
      <c r="N5304">
        <v>1.7290000000000001</v>
      </c>
      <c r="O5304">
        <v>1</v>
      </c>
      <c r="P5304">
        <v>8567</v>
      </c>
      <c r="Q5304">
        <v>0</v>
      </c>
      <c r="R5304">
        <v>0</v>
      </c>
      <c r="S5304">
        <v>0</v>
      </c>
      <c r="T5304">
        <v>0</v>
      </c>
      <c r="U5304">
        <v>1.73</v>
      </c>
      <c r="V5304">
        <v>14813.77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3005618</v>
      </c>
      <c r="B5305">
        <v>1</v>
      </c>
      <c r="C5305" t="s">
        <v>75</v>
      </c>
      <c r="D5305" t="s">
        <v>74</v>
      </c>
      <c r="E5305" t="s">
        <v>164</v>
      </c>
      <c r="F5305" t="s">
        <v>15173</v>
      </c>
      <c r="G5305" t="s">
        <v>185</v>
      </c>
      <c r="H5305" t="s">
        <v>61</v>
      </c>
      <c r="I5305" t="s">
        <v>129</v>
      </c>
      <c r="J5305" t="s">
        <v>130</v>
      </c>
      <c r="K5305" t="s">
        <v>131</v>
      </c>
      <c r="L5305" t="s">
        <v>15174</v>
      </c>
      <c r="M5305" t="s">
        <v>15175</v>
      </c>
      <c r="N5305">
        <v>1.895</v>
      </c>
      <c r="O5305">
        <v>0</v>
      </c>
      <c r="P5305">
        <v>45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85.28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3009533</v>
      </c>
      <c r="B5306">
        <v>1</v>
      </c>
      <c r="C5306" t="s">
        <v>75</v>
      </c>
      <c r="D5306" t="s">
        <v>103</v>
      </c>
      <c r="E5306" t="s">
        <v>145</v>
      </c>
      <c r="F5306" t="s">
        <v>15176</v>
      </c>
      <c r="G5306" t="s">
        <v>206</v>
      </c>
      <c r="H5306" t="s">
        <v>61</v>
      </c>
      <c r="I5306" t="s">
        <v>129</v>
      </c>
      <c r="J5306" t="s">
        <v>130</v>
      </c>
      <c r="K5306" t="s">
        <v>131</v>
      </c>
      <c r="L5306" t="s">
        <v>15177</v>
      </c>
      <c r="M5306" t="s">
        <v>15178</v>
      </c>
      <c r="N5306">
        <v>0.95799999999999996</v>
      </c>
      <c r="O5306">
        <v>0</v>
      </c>
      <c r="P5306">
        <v>14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13.41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3013169</v>
      </c>
      <c r="B5307">
        <v>1</v>
      </c>
      <c r="C5307" t="s">
        <v>75</v>
      </c>
      <c r="D5307" t="s">
        <v>78</v>
      </c>
      <c r="E5307" t="s">
        <v>134</v>
      </c>
      <c r="F5307" t="s">
        <v>15179</v>
      </c>
      <c r="G5307" t="s">
        <v>128</v>
      </c>
      <c r="H5307" t="s">
        <v>58</v>
      </c>
      <c r="I5307" t="s">
        <v>129</v>
      </c>
      <c r="J5307" t="s">
        <v>130</v>
      </c>
      <c r="K5307" t="s">
        <v>131</v>
      </c>
      <c r="L5307" t="s">
        <v>15180</v>
      </c>
      <c r="M5307" t="s">
        <v>15181</v>
      </c>
      <c r="N5307">
        <v>1.504</v>
      </c>
      <c r="O5307">
        <v>0</v>
      </c>
      <c r="P5307">
        <v>7258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10915.23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3007102</v>
      </c>
      <c r="B5308">
        <v>1</v>
      </c>
      <c r="C5308" t="s">
        <v>75</v>
      </c>
      <c r="D5308" t="s">
        <v>82</v>
      </c>
      <c r="E5308" t="s">
        <v>169</v>
      </c>
      <c r="F5308" t="s">
        <v>3308</v>
      </c>
      <c r="G5308" t="s">
        <v>192</v>
      </c>
      <c r="H5308" t="s">
        <v>61</v>
      </c>
      <c r="I5308" t="s">
        <v>129</v>
      </c>
      <c r="J5308" t="s">
        <v>130</v>
      </c>
      <c r="K5308" t="s">
        <v>137</v>
      </c>
      <c r="L5308" t="s">
        <v>15182</v>
      </c>
      <c r="M5308" t="s">
        <v>15183</v>
      </c>
      <c r="N5308">
        <v>7.1790000000000003</v>
      </c>
      <c r="O5308">
        <v>0</v>
      </c>
      <c r="P5308">
        <v>889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6382.53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3017165</v>
      </c>
      <c r="B5309">
        <v>1</v>
      </c>
      <c r="C5309" t="s">
        <v>106</v>
      </c>
      <c r="D5309" t="s">
        <v>120</v>
      </c>
      <c r="E5309" t="s">
        <v>140</v>
      </c>
      <c r="F5309" t="s">
        <v>15184</v>
      </c>
      <c r="G5309" t="s">
        <v>185</v>
      </c>
      <c r="H5309" t="s">
        <v>61</v>
      </c>
      <c r="I5309" t="s">
        <v>129</v>
      </c>
      <c r="J5309" t="s">
        <v>130</v>
      </c>
      <c r="K5309" t="s">
        <v>131</v>
      </c>
      <c r="L5309" t="s">
        <v>15185</v>
      </c>
      <c r="M5309" t="s">
        <v>15186</v>
      </c>
      <c r="N5309">
        <v>5.2930000000000001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5.29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3006136</v>
      </c>
      <c r="B5310">
        <v>1</v>
      </c>
      <c r="C5310" t="s">
        <v>75</v>
      </c>
      <c r="D5310" t="s">
        <v>74</v>
      </c>
      <c r="E5310" t="s">
        <v>164</v>
      </c>
      <c r="F5310" t="s">
        <v>15187</v>
      </c>
      <c r="G5310" t="s">
        <v>256</v>
      </c>
      <c r="H5310" t="s">
        <v>61</v>
      </c>
      <c r="I5310" t="s">
        <v>129</v>
      </c>
      <c r="J5310" t="s">
        <v>130</v>
      </c>
      <c r="K5310" t="s">
        <v>131</v>
      </c>
      <c r="L5310" t="s">
        <v>15188</v>
      </c>
      <c r="M5310" t="s">
        <v>15189</v>
      </c>
      <c r="N5310">
        <v>0.80900000000000005</v>
      </c>
      <c r="O5310">
        <v>0</v>
      </c>
      <c r="P5310">
        <v>59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47.73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3008065</v>
      </c>
      <c r="B5311">
        <v>1</v>
      </c>
      <c r="C5311" t="s">
        <v>75</v>
      </c>
      <c r="D5311" t="s">
        <v>104</v>
      </c>
      <c r="E5311" t="s">
        <v>164</v>
      </c>
      <c r="F5311" t="s">
        <v>15190</v>
      </c>
      <c r="G5311" t="s">
        <v>185</v>
      </c>
      <c r="H5311" t="s">
        <v>61</v>
      </c>
      <c r="I5311" t="s">
        <v>129</v>
      </c>
      <c r="J5311" t="s">
        <v>130</v>
      </c>
      <c r="K5311" t="s">
        <v>131</v>
      </c>
      <c r="L5311" t="s">
        <v>15191</v>
      </c>
      <c r="M5311" t="s">
        <v>15192</v>
      </c>
      <c r="N5311">
        <v>3.512</v>
      </c>
      <c r="O5311">
        <v>0</v>
      </c>
      <c r="P5311">
        <v>18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63.22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3011895</v>
      </c>
      <c r="B5312">
        <v>1</v>
      </c>
      <c r="C5312" t="s">
        <v>75</v>
      </c>
      <c r="D5312" t="s">
        <v>82</v>
      </c>
      <c r="E5312" t="s">
        <v>145</v>
      </c>
      <c r="F5312" t="s">
        <v>15193</v>
      </c>
      <c r="G5312" t="s">
        <v>161</v>
      </c>
      <c r="H5312" t="s">
        <v>61</v>
      </c>
      <c r="I5312" t="s">
        <v>129</v>
      </c>
      <c r="J5312" t="s">
        <v>130</v>
      </c>
      <c r="K5312" t="s">
        <v>131</v>
      </c>
      <c r="L5312" t="s">
        <v>15194</v>
      </c>
      <c r="M5312" t="s">
        <v>15195</v>
      </c>
      <c r="N5312">
        <v>0.28599999999999998</v>
      </c>
      <c r="O5312">
        <v>0</v>
      </c>
      <c r="P5312">
        <v>3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0.86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3014357</v>
      </c>
      <c r="B5313">
        <v>1</v>
      </c>
      <c r="C5313" t="s">
        <v>75</v>
      </c>
      <c r="D5313" t="s">
        <v>90</v>
      </c>
      <c r="E5313" t="s">
        <v>169</v>
      </c>
      <c r="F5313" t="s">
        <v>15196</v>
      </c>
      <c r="G5313" t="s">
        <v>171</v>
      </c>
      <c r="H5313" t="s">
        <v>61</v>
      </c>
      <c r="I5313" t="s">
        <v>129</v>
      </c>
      <c r="J5313" t="s">
        <v>130</v>
      </c>
      <c r="K5313" t="s">
        <v>131</v>
      </c>
      <c r="L5313" t="s">
        <v>15197</v>
      </c>
      <c r="M5313" t="s">
        <v>15198</v>
      </c>
      <c r="N5313">
        <v>4.585</v>
      </c>
      <c r="O5313">
        <v>0</v>
      </c>
      <c r="P5313">
        <v>94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431.02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3006503</v>
      </c>
      <c r="B5314">
        <v>1</v>
      </c>
      <c r="C5314" t="s">
        <v>75</v>
      </c>
      <c r="D5314" t="s">
        <v>91</v>
      </c>
      <c r="E5314" t="s">
        <v>134</v>
      </c>
      <c r="F5314" t="s">
        <v>15199</v>
      </c>
      <c r="G5314" t="s">
        <v>128</v>
      </c>
      <c r="H5314" t="s">
        <v>58</v>
      </c>
      <c r="I5314" t="s">
        <v>129</v>
      </c>
      <c r="J5314" t="s">
        <v>130</v>
      </c>
      <c r="K5314" t="s">
        <v>131</v>
      </c>
      <c r="L5314" t="s">
        <v>15200</v>
      </c>
      <c r="M5314" t="s">
        <v>15080</v>
      </c>
      <c r="N5314">
        <v>0.496</v>
      </c>
      <c r="O5314">
        <v>2</v>
      </c>
      <c r="P5314">
        <v>15725</v>
      </c>
      <c r="Q5314">
        <v>0</v>
      </c>
      <c r="R5314">
        <v>0</v>
      </c>
      <c r="S5314">
        <v>0</v>
      </c>
      <c r="T5314">
        <v>0</v>
      </c>
      <c r="U5314">
        <v>0.99</v>
      </c>
      <c r="V5314">
        <v>7800.53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3010220</v>
      </c>
      <c r="B5315">
        <v>1</v>
      </c>
      <c r="C5315" t="s">
        <v>75</v>
      </c>
      <c r="D5315" t="s">
        <v>91</v>
      </c>
      <c r="E5315" t="s">
        <v>145</v>
      </c>
      <c r="F5315" t="s">
        <v>15201</v>
      </c>
      <c r="G5315" t="s">
        <v>256</v>
      </c>
      <c r="H5315" t="s">
        <v>61</v>
      </c>
      <c r="I5315" t="s">
        <v>129</v>
      </c>
      <c r="J5315" t="s">
        <v>130</v>
      </c>
      <c r="K5315" t="s">
        <v>131</v>
      </c>
      <c r="L5315" t="s">
        <v>15202</v>
      </c>
      <c r="M5315" t="s">
        <v>15203</v>
      </c>
      <c r="N5315">
        <v>1.34</v>
      </c>
      <c r="O5315">
        <v>0</v>
      </c>
      <c r="P5315">
        <v>12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16.079999999999998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3019341</v>
      </c>
      <c r="B5316">
        <v>1</v>
      </c>
      <c r="C5316" t="s">
        <v>75</v>
      </c>
      <c r="D5316" t="s">
        <v>99</v>
      </c>
      <c r="E5316" t="s">
        <v>169</v>
      </c>
      <c r="F5316" t="s">
        <v>15204</v>
      </c>
      <c r="G5316" t="s">
        <v>171</v>
      </c>
      <c r="H5316" t="s">
        <v>61</v>
      </c>
      <c r="I5316" t="s">
        <v>129</v>
      </c>
      <c r="J5316" t="s">
        <v>130</v>
      </c>
      <c r="K5316" t="s">
        <v>131</v>
      </c>
      <c r="L5316" t="s">
        <v>15205</v>
      </c>
      <c r="M5316" t="s">
        <v>15206</v>
      </c>
      <c r="N5316">
        <v>3.9359999999999999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240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944.74</v>
      </c>
    </row>
    <row r="5317" spans="1:26" x14ac:dyDescent="0.3">
      <c r="A5317">
        <v>3019616</v>
      </c>
      <c r="B5317">
        <v>1</v>
      </c>
      <c r="C5317" t="s">
        <v>75</v>
      </c>
      <c r="D5317" t="s">
        <v>96</v>
      </c>
      <c r="E5317" t="s">
        <v>164</v>
      </c>
      <c r="F5317" t="s">
        <v>15207</v>
      </c>
      <c r="G5317" t="s">
        <v>185</v>
      </c>
      <c r="H5317" t="s">
        <v>61</v>
      </c>
      <c r="I5317" t="s">
        <v>129</v>
      </c>
      <c r="J5317" t="s">
        <v>130</v>
      </c>
      <c r="K5317" t="s">
        <v>131</v>
      </c>
      <c r="L5317" t="s">
        <v>15208</v>
      </c>
      <c r="M5317" t="s">
        <v>15209</v>
      </c>
      <c r="N5317">
        <v>2.6789999999999998</v>
      </c>
      <c r="O5317">
        <v>0</v>
      </c>
      <c r="P5317">
        <v>3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8.0399999999999991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3013429</v>
      </c>
      <c r="B5318">
        <v>1</v>
      </c>
      <c r="C5318" t="s">
        <v>75</v>
      </c>
      <c r="D5318" t="s">
        <v>90</v>
      </c>
      <c r="E5318" t="s">
        <v>153</v>
      </c>
      <c r="F5318" t="s">
        <v>15210</v>
      </c>
      <c r="G5318" t="s">
        <v>161</v>
      </c>
      <c r="H5318" t="s">
        <v>58</v>
      </c>
      <c r="I5318" t="s">
        <v>129</v>
      </c>
      <c r="J5318" t="s">
        <v>130</v>
      </c>
      <c r="K5318" t="s">
        <v>131</v>
      </c>
      <c r="L5318" t="s">
        <v>15211</v>
      </c>
      <c r="M5318" t="s">
        <v>15212</v>
      </c>
      <c r="N5318">
        <v>3.0310000000000001</v>
      </c>
      <c r="O5318">
        <v>0</v>
      </c>
      <c r="P5318">
        <v>0</v>
      </c>
      <c r="Q5318">
        <v>0</v>
      </c>
      <c r="R5318">
        <v>13</v>
      </c>
      <c r="S5318">
        <v>0</v>
      </c>
      <c r="T5318">
        <v>4</v>
      </c>
      <c r="U5318">
        <v>0</v>
      </c>
      <c r="V5318">
        <v>0</v>
      </c>
      <c r="W5318">
        <v>0</v>
      </c>
      <c r="X5318">
        <v>39.4</v>
      </c>
      <c r="Y5318">
        <v>0</v>
      </c>
      <c r="Z5318">
        <v>12.12</v>
      </c>
    </row>
    <row r="5319" spans="1:26" x14ac:dyDescent="0.3">
      <c r="A5319">
        <v>3019997</v>
      </c>
      <c r="B5319">
        <v>1</v>
      </c>
      <c r="C5319" t="s">
        <v>75</v>
      </c>
      <c r="D5319" t="s">
        <v>94</v>
      </c>
      <c r="E5319" t="s">
        <v>169</v>
      </c>
      <c r="F5319" t="s">
        <v>15213</v>
      </c>
      <c r="G5319" t="s">
        <v>171</v>
      </c>
      <c r="H5319" t="s">
        <v>61</v>
      </c>
      <c r="I5319" t="s">
        <v>129</v>
      </c>
      <c r="J5319" t="s">
        <v>130</v>
      </c>
      <c r="K5319" t="s">
        <v>131</v>
      </c>
      <c r="L5319" t="s">
        <v>15214</v>
      </c>
      <c r="M5319" t="s">
        <v>15215</v>
      </c>
      <c r="N5319">
        <v>1.4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47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65.8</v>
      </c>
    </row>
    <row r="5320" spans="1:26" x14ac:dyDescent="0.3">
      <c r="A5320">
        <v>3011881</v>
      </c>
      <c r="B5320">
        <v>1</v>
      </c>
      <c r="C5320" t="s">
        <v>75</v>
      </c>
      <c r="D5320" t="s">
        <v>89</v>
      </c>
      <c r="E5320" t="s">
        <v>134</v>
      </c>
      <c r="F5320" t="s">
        <v>15216</v>
      </c>
      <c r="G5320" t="s">
        <v>452</v>
      </c>
      <c r="H5320" t="s">
        <v>58</v>
      </c>
      <c r="I5320" t="s">
        <v>129</v>
      </c>
      <c r="J5320" t="s">
        <v>130</v>
      </c>
      <c r="K5320" t="s">
        <v>131</v>
      </c>
      <c r="L5320" t="s">
        <v>15217</v>
      </c>
      <c r="M5320" t="s">
        <v>15063</v>
      </c>
      <c r="N5320">
        <v>1.1970000000000001</v>
      </c>
      <c r="O5320">
        <v>6</v>
      </c>
      <c r="P5320">
        <v>22825</v>
      </c>
      <c r="Q5320">
        <v>0</v>
      </c>
      <c r="R5320">
        <v>0</v>
      </c>
      <c r="S5320">
        <v>0</v>
      </c>
      <c r="T5320">
        <v>0</v>
      </c>
      <c r="U5320">
        <v>7.18</v>
      </c>
      <c r="V5320">
        <v>27330.93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3017102</v>
      </c>
      <c r="B5321">
        <v>1</v>
      </c>
      <c r="C5321" t="s">
        <v>75</v>
      </c>
      <c r="D5321" t="s">
        <v>89</v>
      </c>
      <c r="E5321" t="s">
        <v>164</v>
      </c>
      <c r="F5321" t="s">
        <v>15218</v>
      </c>
      <c r="G5321" t="s">
        <v>185</v>
      </c>
      <c r="H5321" t="s">
        <v>61</v>
      </c>
      <c r="I5321" t="s">
        <v>129</v>
      </c>
      <c r="J5321" t="s">
        <v>130</v>
      </c>
      <c r="K5321" t="s">
        <v>131</v>
      </c>
      <c r="L5321" t="s">
        <v>15219</v>
      </c>
      <c r="M5321" t="s">
        <v>15220</v>
      </c>
      <c r="N5321">
        <v>0.81200000000000006</v>
      </c>
      <c r="O5321">
        <v>0</v>
      </c>
      <c r="P5321">
        <v>6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4.87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3002121</v>
      </c>
      <c r="B5322">
        <v>1</v>
      </c>
      <c r="C5322" t="s">
        <v>75</v>
      </c>
      <c r="D5322" t="s">
        <v>81</v>
      </c>
      <c r="E5322" t="s">
        <v>134</v>
      </c>
      <c r="F5322" t="s">
        <v>15221</v>
      </c>
      <c r="G5322" t="s">
        <v>128</v>
      </c>
      <c r="H5322" t="s">
        <v>58</v>
      </c>
      <c r="I5322" t="s">
        <v>129</v>
      </c>
      <c r="J5322" t="s">
        <v>130</v>
      </c>
      <c r="K5322" t="s">
        <v>131</v>
      </c>
      <c r="L5322" t="s">
        <v>15222</v>
      </c>
      <c r="M5322" t="s">
        <v>15223</v>
      </c>
      <c r="N5322">
        <v>1.2150000000000001</v>
      </c>
      <c r="O5322">
        <v>14</v>
      </c>
      <c r="P5322">
        <v>16852</v>
      </c>
      <c r="Q5322">
        <v>0</v>
      </c>
      <c r="R5322">
        <v>0</v>
      </c>
      <c r="S5322">
        <v>0</v>
      </c>
      <c r="T5322">
        <v>0</v>
      </c>
      <c r="U5322">
        <v>17.010000000000002</v>
      </c>
      <c r="V5322">
        <v>20470.5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3005942</v>
      </c>
      <c r="B5323">
        <v>2</v>
      </c>
      <c r="C5323" t="s">
        <v>75</v>
      </c>
      <c r="D5323" t="s">
        <v>95</v>
      </c>
      <c r="E5323" t="s">
        <v>153</v>
      </c>
      <c r="F5323" t="s">
        <v>15224</v>
      </c>
      <c r="G5323" t="s">
        <v>128</v>
      </c>
      <c r="H5323" t="s">
        <v>58</v>
      </c>
      <c r="I5323" t="s">
        <v>129</v>
      </c>
      <c r="J5323" t="s">
        <v>130</v>
      </c>
      <c r="K5323" t="s">
        <v>131</v>
      </c>
      <c r="L5323" t="s">
        <v>15163</v>
      </c>
      <c r="M5323" t="s">
        <v>15225</v>
      </c>
      <c r="N5323">
        <v>1.4339999999999999</v>
      </c>
      <c r="O5323">
        <v>0</v>
      </c>
      <c r="P5323">
        <v>794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1138.32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3020274</v>
      </c>
      <c r="B5324">
        <v>1</v>
      </c>
      <c r="C5324" t="s">
        <v>75</v>
      </c>
      <c r="D5324" t="s">
        <v>82</v>
      </c>
      <c r="E5324" t="s">
        <v>134</v>
      </c>
      <c r="F5324" t="s">
        <v>15226</v>
      </c>
      <c r="G5324" t="s">
        <v>378</v>
      </c>
      <c r="H5324" t="s">
        <v>58</v>
      </c>
      <c r="I5324" t="s">
        <v>129</v>
      </c>
      <c r="J5324" t="s">
        <v>59</v>
      </c>
      <c r="K5324" t="s">
        <v>131</v>
      </c>
      <c r="L5324" t="s">
        <v>15227</v>
      </c>
      <c r="M5324" t="s">
        <v>15228</v>
      </c>
      <c r="N5324">
        <v>0.84399999999999997</v>
      </c>
      <c r="O5324">
        <v>9</v>
      </c>
      <c r="P5324">
        <v>22401</v>
      </c>
      <c r="Q5324">
        <v>0</v>
      </c>
      <c r="R5324">
        <v>0</v>
      </c>
      <c r="S5324">
        <v>0</v>
      </c>
      <c r="T5324">
        <v>0</v>
      </c>
      <c r="U5324">
        <v>7.6</v>
      </c>
      <c r="V5324">
        <v>18903.96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3013372</v>
      </c>
      <c r="B5325">
        <v>1</v>
      </c>
      <c r="C5325" t="s">
        <v>75</v>
      </c>
      <c r="D5325" t="s">
        <v>94</v>
      </c>
      <c r="E5325" t="s">
        <v>169</v>
      </c>
      <c r="F5325" t="s">
        <v>9872</v>
      </c>
      <c r="G5325" t="s">
        <v>136</v>
      </c>
      <c r="H5325" t="s">
        <v>61</v>
      </c>
      <c r="I5325" t="s">
        <v>129</v>
      </c>
      <c r="J5325" t="s">
        <v>130</v>
      </c>
      <c r="K5325" t="s">
        <v>137</v>
      </c>
      <c r="L5325" t="s">
        <v>15229</v>
      </c>
      <c r="M5325" t="s">
        <v>15230</v>
      </c>
      <c r="N5325">
        <v>5.4050000000000002</v>
      </c>
      <c r="O5325">
        <v>0</v>
      </c>
      <c r="P5325">
        <v>0</v>
      </c>
      <c r="Q5325">
        <v>0</v>
      </c>
      <c r="R5325">
        <v>58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313.51</v>
      </c>
      <c r="Y5325">
        <v>0</v>
      </c>
      <c r="Z5325">
        <v>0</v>
      </c>
    </row>
    <row r="5326" spans="1:26" x14ac:dyDescent="0.3">
      <c r="A5326">
        <v>3004488</v>
      </c>
      <c r="B5326">
        <v>1</v>
      </c>
      <c r="C5326" t="s">
        <v>75</v>
      </c>
      <c r="D5326" t="s">
        <v>97</v>
      </c>
      <c r="E5326" t="s">
        <v>153</v>
      </c>
      <c r="F5326" t="s">
        <v>14724</v>
      </c>
      <c r="G5326" t="s">
        <v>192</v>
      </c>
      <c r="H5326" t="s">
        <v>58</v>
      </c>
      <c r="I5326" t="s">
        <v>129</v>
      </c>
      <c r="J5326" t="s">
        <v>130</v>
      </c>
      <c r="K5326" t="s">
        <v>137</v>
      </c>
      <c r="L5326" t="s">
        <v>15231</v>
      </c>
      <c r="M5326" t="s">
        <v>15232</v>
      </c>
      <c r="N5326">
        <v>6.843</v>
      </c>
      <c r="O5326">
        <v>0</v>
      </c>
      <c r="P5326">
        <v>454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3106.5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3002298</v>
      </c>
      <c r="B5327">
        <v>1</v>
      </c>
      <c r="C5327" t="s">
        <v>75</v>
      </c>
      <c r="D5327" t="s">
        <v>82</v>
      </c>
      <c r="E5327" t="s">
        <v>169</v>
      </c>
      <c r="F5327" t="s">
        <v>15233</v>
      </c>
      <c r="G5327" t="s">
        <v>192</v>
      </c>
      <c r="H5327" t="s">
        <v>61</v>
      </c>
      <c r="I5327" t="s">
        <v>129</v>
      </c>
      <c r="J5327" t="s">
        <v>130</v>
      </c>
      <c r="K5327" t="s">
        <v>137</v>
      </c>
      <c r="L5327" t="s">
        <v>15234</v>
      </c>
      <c r="M5327" t="s">
        <v>15235</v>
      </c>
      <c r="N5327">
        <v>0.61299999999999999</v>
      </c>
      <c r="O5327">
        <v>0</v>
      </c>
      <c r="P5327">
        <v>181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110.91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3004713</v>
      </c>
      <c r="B5328">
        <v>1</v>
      </c>
      <c r="C5328" t="s">
        <v>75</v>
      </c>
      <c r="D5328" t="s">
        <v>81</v>
      </c>
      <c r="E5328" t="s">
        <v>140</v>
      </c>
      <c r="F5328" t="s">
        <v>15236</v>
      </c>
      <c r="G5328" t="s">
        <v>192</v>
      </c>
      <c r="H5328" t="s">
        <v>61</v>
      </c>
      <c r="I5328" t="s">
        <v>129</v>
      </c>
      <c r="J5328" t="s">
        <v>130</v>
      </c>
      <c r="K5328" t="s">
        <v>137</v>
      </c>
      <c r="L5328" t="s">
        <v>15237</v>
      </c>
      <c r="M5328" t="s">
        <v>15238</v>
      </c>
      <c r="N5328">
        <v>5.83</v>
      </c>
      <c r="O5328">
        <v>0</v>
      </c>
      <c r="P5328">
        <v>135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787.01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3004716</v>
      </c>
      <c r="B5329">
        <v>1</v>
      </c>
      <c r="C5329" t="s">
        <v>75</v>
      </c>
      <c r="D5329" t="s">
        <v>81</v>
      </c>
      <c r="E5329" t="s">
        <v>140</v>
      </c>
      <c r="F5329" t="s">
        <v>15239</v>
      </c>
      <c r="G5329" t="s">
        <v>192</v>
      </c>
      <c r="H5329" t="s">
        <v>61</v>
      </c>
      <c r="I5329" t="s">
        <v>129</v>
      </c>
      <c r="J5329" t="s">
        <v>130</v>
      </c>
      <c r="K5329" t="s">
        <v>137</v>
      </c>
      <c r="L5329" t="s">
        <v>15240</v>
      </c>
      <c r="M5329" t="s">
        <v>15241</v>
      </c>
      <c r="N5329">
        <v>6.0060000000000002</v>
      </c>
      <c r="O5329">
        <v>0</v>
      </c>
      <c r="P5329">
        <v>39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234.23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3010666</v>
      </c>
      <c r="B5330">
        <v>1</v>
      </c>
      <c r="C5330" t="s">
        <v>75</v>
      </c>
      <c r="D5330" t="s">
        <v>76</v>
      </c>
      <c r="E5330" t="s">
        <v>145</v>
      </c>
      <c r="F5330" t="s">
        <v>15242</v>
      </c>
      <c r="G5330" t="s">
        <v>206</v>
      </c>
      <c r="H5330" t="s">
        <v>61</v>
      </c>
      <c r="I5330" t="s">
        <v>129</v>
      </c>
      <c r="J5330" t="s">
        <v>130</v>
      </c>
      <c r="K5330" t="s">
        <v>131</v>
      </c>
      <c r="L5330" t="s">
        <v>15243</v>
      </c>
      <c r="M5330" t="s">
        <v>15244</v>
      </c>
      <c r="N5330">
        <v>4.0999999999999996</v>
      </c>
      <c r="O5330">
        <v>0</v>
      </c>
      <c r="P5330">
        <v>2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8.1999999999999993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3008937</v>
      </c>
      <c r="B5331">
        <v>1</v>
      </c>
      <c r="C5331" t="s">
        <v>75</v>
      </c>
      <c r="D5331" t="s">
        <v>92</v>
      </c>
      <c r="E5331" t="s">
        <v>153</v>
      </c>
      <c r="F5331" t="s">
        <v>15245</v>
      </c>
      <c r="G5331" t="s">
        <v>171</v>
      </c>
      <c r="H5331" t="s">
        <v>58</v>
      </c>
      <c r="I5331" t="s">
        <v>129</v>
      </c>
      <c r="J5331" t="s">
        <v>130</v>
      </c>
      <c r="K5331" t="s">
        <v>131</v>
      </c>
      <c r="L5331" t="s">
        <v>15246</v>
      </c>
      <c r="M5331" t="s">
        <v>15247</v>
      </c>
      <c r="N5331">
        <v>0.46500000000000002</v>
      </c>
      <c r="O5331">
        <v>1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0.46</v>
      </c>
      <c r="V5331">
        <v>0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3015538</v>
      </c>
      <c r="B5332">
        <v>1</v>
      </c>
      <c r="C5332" t="s">
        <v>75</v>
      </c>
      <c r="D5332" t="s">
        <v>77</v>
      </c>
      <c r="E5332" t="s">
        <v>169</v>
      </c>
      <c r="F5332" t="s">
        <v>15248</v>
      </c>
      <c r="G5332" t="s">
        <v>192</v>
      </c>
      <c r="H5332" t="s">
        <v>61</v>
      </c>
      <c r="I5332" t="s">
        <v>129</v>
      </c>
      <c r="J5332" t="s">
        <v>130</v>
      </c>
      <c r="K5332" t="s">
        <v>137</v>
      </c>
      <c r="L5332" t="s">
        <v>15249</v>
      </c>
      <c r="M5332" t="s">
        <v>15250</v>
      </c>
      <c r="N5332">
        <v>6.9279999999999999</v>
      </c>
      <c r="O5332">
        <v>0</v>
      </c>
      <c r="P5332">
        <v>0</v>
      </c>
      <c r="Q5332">
        <v>0</v>
      </c>
      <c r="R5332">
        <v>63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436.47</v>
      </c>
      <c r="Y5332">
        <v>0</v>
      </c>
      <c r="Z5332">
        <v>0</v>
      </c>
    </row>
    <row r="5333" spans="1:26" x14ac:dyDescent="0.3">
      <c r="A5333">
        <v>3020318</v>
      </c>
      <c r="B5333">
        <v>1</v>
      </c>
      <c r="C5333" t="s">
        <v>106</v>
      </c>
      <c r="D5333" t="s">
        <v>112</v>
      </c>
      <c r="E5333" t="s">
        <v>221</v>
      </c>
      <c r="F5333" t="s">
        <v>10333</v>
      </c>
      <c r="G5333" t="s">
        <v>128</v>
      </c>
      <c r="H5333" t="s">
        <v>58</v>
      </c>
      <c r="I5333" t="s">
        <v>129</v>
      </c>
      <c r="J5333" t="s">
        <v>130</v>
      </c>
      <c r="K5333" t="s">
        <v>131</v>
      </c>
      <c r="L5333" t="s">
        <v>15251</v>
      </c>
      <c r="M5333" t="s">
        <v>15252</v>
      </c>
      <c r="N5333">
        <v>0.33500000000000002</v>
      </c>
      <c r="O5333">
        <v>0</v>
      </c>
      <c r="P5333">
        <v>0</v>
      </c>
      <c r="Q5333">
        <v>302</v>
      </c>
      <c r="R5333">
        <v>2892</v>
      </c>
      <c r="S5333">
        <v>2</v>
      </c>
      <c r="T5333">
        <v>862</v>
      </c>
      <c r="U5333">
        <v>0</v>
      </c>
      <c r="V5333">
        <v>0</v>
      </c>
      <c r="W5333">
        <v>101.17</v>
      </c>
      <c r="X5333">
        <v>968.82</v>
      </c>
      <c r="Y5333">
        <v>0.67</v>
      </c>
      <c r="Z5333">
        <v>288.77</v>
      </c>
    </row>
    <row r="5334" spans="1:26" x14ac:dyDescent="0.3">
      <c r="A5334">
        <v>3020401</v>
      </c>
      <c r="B5334">
        <v>1</v>
      </c>
      <c r="C5334" t="s">
        <v>106</v>
      </c>
      <c r="D5334" t="s">
        <v>112</v>
      </c>
      <c r="E5334" t="s">
        <v>221</v>
      </c>
      <c r="F5334" t="s">
        <v>15253</v>
      </c>
      <c r="G5334" t="s">
        <v>128</v>
      </c>
      <c r="H5334" t="s">
        <v>58</v>
      </c>
      <c r="I5334" t="s">
        <v>129</v>
      </c>
      <c r="J5334" t="s">
        <v>130</v>
      </c>
      <c r="K5334" t="s">
        <v>131</v>
      </c>
      <c r="L5334" t="s">
        <v>15254</v>
      </c>
      <c r="M5334" t="s">
        <v>15255</v>
      </c>
      <c r="N5334">
        <v>2.157</v>
      </c>
      <c r="O5334">
        <v>0</v>
      </c>
      <c r="P5334">
        <v>0</v>
      </c>
      <c r="Q5334">
        <v>295</v>
      </c>
      <c r="R5334">
        <v>1885</v>
      </c>
      <c r="S5334">
        <v>0</v>
      </c>
      <c r="T5334">
        <v>0</v>
      </c>
      <c r="U5334">
        <v>0</v>
      </c>
      <c r="V5334">
        <v>0</v>
      </c>
      <c r="W5334">
        <v>636.26</v>
      </c>
      <c r="X5334">
        <v>4065.58</v>
      </c>
      <c r="Y5334">
        <v>0</v>
      </c>
      <c r="Z5334">
        <v>0</v>
      </c>
    </row>
    <row r="5335" spans="1:26" x14ac:dyDescent="0.3">
      <c r="A5335">
        <v>3004638</v>
      </c>
      <c r="B5335">
        <v>1</v>
      </c>
      <c r="C5335" t="s">
        <v>75</v>
      </c>
      <c r="D5335" t="s">
        <v>82</v>
      </c>
      <c r="E5335" t="s">
        <v>169</v>
      </c>
      <c r="F5335" t="s">
        <v>15256</v>
      </c>
      <c r="G5335" t="s">
        <v>136</v>
      </c>
      <c r="H5335" t="s">
        <v>61</v>
      </c>
      <c r="I5335" t="s">
        <v>129</v>
      </c>
      <c r="J5335" t="s">
        <v>130</v>
      </c>
      <c r="K5335" t="s">
        <v>137</v>
      </c>
      <c r="L5335" t="s">
        <v>15257</v>
      </c>
      <c r="M5335" t="s">
        <v>15258</v>
      </c>
      <c r="N5335">
        <v>3.5790000000000002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3.58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3008506</v>
      </c>
      <c r="B5336">
        <v>1</v>
      </c>
      <c r="C5336" t="s">
        <v>75</v>
      </c>
      <c r="D5336" t="s">
        <v>81</v>
      </c>
      <c r="E5336" t="s">
        <v>145</v>
      </c>
      <c r="F5336" t="s">
        <v>15259</v>
      </c>
      <c r="G5336" t="s">
        <v>206</v>
      </c>
      <c r="H5336" t="s">
        <v>61</v>
      </c>
      <c r="I5336" t="s">
        <v>129</v>
      </c>
      <c r="J5336" t="s">
        <v>130</v>
      </c>
      <c r="K5336" t="s">
        <v>131</v>
      </c>
      <c r="L5336" t="s">
        <v>15260</v>
      </c>
      <c r="M5336" t="s">
        <v>15261</v>
      </c>
      <c r="N5336">
        <v>2.6619999999999999</v>
      </c>
      <c r="O5336">
        <v>0</v>
      </c>
      <c r="P5336">
        <v>7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18.63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3002508</v>
      </c>
      <c r="B5337">
        <v>1</v>
      </c>
      <c r="C5337" t="s">
        <v>106</v>
      </c>
      <c r="D5337" t="s">
        <v>107</v>
      </c>
      <c r="E5337" t="s">
        <v>221</v>
      </c>
      <c r="F5337" t="s">
        <v>15262</v>
      </c>
      <c r="G5337" t="s">
        <v>192</v>
      </c>
      <c r="H5337" t="s">
        <v>58</v>
      </c>
      <c r="I5337" t="s">
        <v>129</v>
      </c>
      <c r="J5337" t="s">
        <v>130</v>
      </c>
      <c r="K5337" t="s">
        <v>137</v>
      </c>
      <c r="L5337" t="s">
        <v>15263</v>
      </c>
      <c r="M5337" t="s">
        <v>15264</v>
      </c>
      <c r="N5337">
        <v>9.1760000000000002</v>
      </c>
      <c r="O5337">
        <v>0</v>
      </c>
      <c r="P5337">
        <v>0</v>
      </c>
      <c r="Q5337">
        <v>108</v>
      </c>
      <c r="R5337">
        <v>22</v>
      </c>
      <c r="S5337">
        <v>0</v>
      </c>
      <c r="T5337">
        <v>0</v>
      </c>
      <c r="U5337">
        <v>0</v>
      </c>
      <c r="V5337">
        <v>0</v>
      </c>
      <c r="W5337">
        <v>991.05</v>
      </c>
      <c r="X5337">
        <v>201.88</v>
      </c>
      <c r="Y5337">
        <v>0</v>
      </c>
      <c r="Z5337">
        <v>0</v>
      </c>
    </row>
    <row r="5338" spans="1:26" x14ac:dyDescent="0.3">
      <c r="A5338">
        <v>3015452</v>
      </c>
      <c r="B5338">
        <v>1</v>
      </c>
      <c r="C5338" t="s">
        <v>75</v>
      </c>
      <c r="D5338" t="s">
        <v>103</v>
      </c>
      <c r="E5338" t="s">
        <v>169</v>
      </c>
      <c r="F5338" t="s">
        <v>15265</v>
      </c>
      <c r="G5338" t="s">
        <v>256</v>
      </c>
      <c r="H5338" t="s">
        <v>61</v>
      </c>
      <c r="I5338" t="s">
        <v>129</v>
      </c>
      <c r="J5338" t="s">
        <v>130</v>
      </c>
      <c r="K5338" t="s">
        <v>131</v>
      </c>
      <c r="L5338" t="s">
        <v>15266</v>
      </c>
      <c r="M5338" t="s">
        <v>15267</v>
      </c>
      <c r="N5338">
        <v>1.288</v>
      </c>
      <c r="O5338">
        <v>0</v>
      </c>
      <c r="P5338">
        <v>178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229.35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3018302</v>
      </c>
      <c r="B5339">
        <v>1</v>
      </c>
      <c r="C5339" t="s">
        <v>75</v>
      </c>
      <c r="D5339" t="s">
        <v>104</v>
      </c>
      <c r="E5339" t="s">
        <v>140</v>
      </c>
      <c r="F5339" t="s">
        <v>15268</v>
      </c>
      <c r="G5339" t="s">
        <v>161</v>
      </c>
      <c r="H5339" t="s">
        <v>61</v>
      </c>
      <c r="I5339" t="s">
        <v>129</v>
      </c>
      <c r="J5339" t="s">
        <v>130</v>
      </c>
      <c r="K5339" t="s">
        <v>131</v>
      </c>
      <c r="L5339" t="s">
        <v>15269</v>
      </c>
      <c r="M5339" t="s">
        <v>13777</v>
      </c>
      <c r="N5339">
        <v>6.0060000000000002</v>
      </c>
      <c r="O5339">
        <v>0</v>
      </c>
      <c r="P5339">
        <v>22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132.13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3008127</v>
      </c>
      <c r="B5340">
        <v>1</v>
      </c>
      <c r="C5340" t="s">
        <v>75</v>
      </c>
      <c r="D5340" t="s">
        <v>77</v>
      </c>
      <c r="E5340" t="s">
        <v>145</v>
      </c>
      <c r="F5340" t="s">
        <v>15270</v>
      </c>
      <c r="G5340" t="s">
        <v>206</v>
      </c>
      <c r="H5340" t="s">
        <v>61</v>
      </c>
      <c r="I5340" t="s">
        <v>129</v>
      </c>
      <c r="J5340" t="s">
        <v>130</v>
      </c>
      <c r="K5340" t="s">
        <v>131</v>
      </c>
      <c r="L5340" t="s">
        <v>15271</v>
      </c>
      <c r="M5340" t="s">
        <v>15272</v>
      </c>
      <c r="N5340">
        <v>3.17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3.17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3004518</v>
      </c>
      <c r="B5341">
        <v>1</v>
      </c>
      <c r="C5341" t="s">
        <v>75</v>
      </c>
      <c r="D5341" t="s">
        <v>99</v>
      </c>
      <c r="E5341" t="s">
        <v>221</v>
      </c>
      <c r="F5341" t="s">
        <v>9612</v>
      </c>
      <c r="G5341" t="s">
        <v>192</v>
      </c>
      <c r="H5341" t="s">
        <v>58</v>
      </c>
      <c r="I5341" t="s">
        <v>129</v>
      </c>
      <c r="J5341" t="s">
        <v>130</v>
      </c>
      <c r="K5341" t="s">
        <v>137</v>
      </c>
      <c r="L5341" t="s">
        <v>15273</v>
      </c>
      <c r="M5341" t="s">
        <v>15274</v>
      </c>
      <c r="N5341">
        <v>4.5720000000000001</v>
      </c>
      <c r="O5341">
        <v>13</v>
      </c>
      <c r="P5341">
        <v>763</v>
      </c>
      <c r="Q5341">
        <v>0</v>
      </c>
      <c r="R5341">
        <v>0</v>
      </c>
      <c r="S5341">
        <v>1</v>
      </c>
      <c r="T5341">
        <v>0</v>
      </c>
      <c r="U5341">
        <v>59.44</v>
      </c>
      <c r="V5341">
        <v>3488.61</v>
      </c>
      <c r="W5341">
        <v>0</v>
      </c>
      <c r="X5341">
        <v>0</v>
      </c>
      <c r="Y5341">
        <v>4.57</v>
      </c>
      <c r="Z5341">
        <v>0</v>
      </c>
    </row>
    <row r="5342" spans="1:26" x14ac:dyDescent="0.3">
      <c r="A5342">
        <v>3017235</v>
      </c>
      <c r="B5342">
        <v>1</v>
      </c>
      <c r="C5342" t="s">
        <v>75</v>
      </c>
      <c r="D5342" t="s">
        <v>98</v>
      </c>
      <c r="E5342" t="s">
        <v>164</v>
      </c>
      <c r="F5342" t="s">
        <v>15275</v>
      </c>
      <c r="G5342" t="s">
        <v>185</v>
      </c>
      <c r="H5342" t="s">
        <v>61</v>
      </c>
      <c r="I5342" t="s">
        <v>129</v>
      </c>
      <c r="J5342" t="s">
        <v>130</v>
      </c>
      <c r="K5342" t="s">
        <v>131</v>
      </c>
      <c r="L5342" t="s">
        <v>15276</v>
      </c>
      <c r="M5342" t="s">
        <v>15277</v>
      </c>
      <c r="N5342">
        <v>2.056</v>
      </c>
      <c r="O5342">
        <v>0</v>
      </c>
      <c r="P5342">
        <v>56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115.14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3004722</v>
      </c>
      <c r="B5343">
        <v>1</v>
      </c>
      <c r="C5343" t="s">
        <v>75</v>
      </c>
      <c r="D5343" t="s">
        <v>81</v>
      </c>
      <c r="E5343" t="s">
        <v>140</v>
      </c>
      <c r="F5343" t="s">
        <v>15278</v>
      </c>
      <c r="G5343" t="s">
        <v>192</v>
      </c>
      <c r="H5343" t="s">
        <v>61</v>
      </c>
      <c r="I5343" t="s">
        <v>129</v>
      </c>
      <c r="J5343" t="s">
        <v>130</v>
      </c>
      <c r="K5343" t="s">
        <v>137</v>
      </c>
      <c r="L5343" t="s">
        <v>15279</v>
      </c>
      <c r="M5343" t="s">
        <v>15280</v>
      </c>
      <c r="N5343">
        <v>6.7850000000000001</v>
      </c>
      <c r="O5343">
        <v>0</v>
      </c>
      <c r="P5343">
        <v>85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576.75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3007072</v>
      </c>
      <c r="B5344">
        <v>1</v>
      </c>
      <c r="C5344" t="s">
        <v>106</v>
      </c>
      <c r="D5344" t="s">
        <v>121</v>
      </c>
      <c r="E5344" t="s">
        <v>221</v>
      </c>
      <c r="F5344" t="s">
        <v>7167</v>
      </c>
      <c r="G5344" t="s">
        <v>128</v>
      </c>
      <c r="H5344" t="s">
        <v>58</v>
      </c>
      <c r="I5344" t="s">
        <v>129</v>
      </c>
      <c r="J5344" t="s">
        <v>130</v>
      </c>
      <c r="K5344" t="s">
        <v>131</v>
      </c>
      <c r="L5344" t="s">
        <v>15281</v>
      </c>
      <c r="M5344" t="s">
        <v>15282</v>
      </c>
      <c r="N5344">
        <v>8.2000000000000003E-2</v>
      </c>
      <c r="O5344">
        <v>32</v>
      </c>
      <c r="P5344">
        <v>3116</v>
      </c>
      <c r="Q5344">
        <v>0</v>
      </c>
      <c r="R5344">
        <v>0</v>
      </c>
      <c r="S5344">
        <v>0</v>
      </c>
      <c r="T5344">
        <v>0</v>
      </c>
      <c r="U5344">
        <v>2.61</v>
      </c>
      <c r="V5344">
        <v>254.47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3013950</v>
      </c>
      <c r="B5345">
        <v>1</v>
      </c>
      <c r="C5345" t="s">
        <v>75</v>
      </c>
      <c r="D5345" t="s">
        <v>83</v>
      </c>
      <c r="E5345" t="s">
        <v>140</v>
      </c>
      <c r="F5345" t="s">
        <v>15283</v>
      </c>
      <c r="G5345" t="s">
        <v>161</v>
      </c>
      <c r="H5345" t="s">
        <v>61</v>
      </c>
      <c r="I5345" t="s">
        <v>129</v>
      </c>
      <c r="J5345" t="s">
        <v>130</v>
      </c>
      <c r="K5345" t="s">
        <v>131</v>
      </c>
      <c r="L5345" t="s">
        <v>15284</v>
      </c>
      <c r="M5345" t="s">
        <v>14909</v>
      </c>
      <c r="N5345">
        <v>6.5469999999999997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59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386.24</v>
      </c>
    </row>
    <row r="5346" spans="1:26" x14ac:dyDescent="0.3">
      <c r="A5346">
        <v>3011924</v>
      </c>
      <c r="B5346">
        <v>1</v>
      </c>
      <c r="C5346" t="s">
        <v>75</v>
      </c>
      <c r="D5346" t="s">
        <v>74</v>
      </c>
      <c r="E5346" t="s">
        <v>221</v>
      </c>
      <c r="F5346" t="s">
        <v>8150</v>
      </c>
      <c r="G5346" t="s">
        <v>602</v>
      </c>
      <c r="H5346" t="s">
        <v>58</v>
      </c>
      <c r="I5346" t="s">
        <v>129</v>
      </c>
      <c r="J5346" t="s">
        <v>130</v>
      </c>
      <c r="K5346" t="s">
        <v>131</v>
      </c>
      <c r="L5346" t="s">
        <v>15285</v>
      </c>
      <c r="M5346" t="s">
        <v>15286</v>
      </c>
      <c r="N5346">
        <v>3.581</v>
      </c>
      <c r="O5346">
        <v>83</v>
      </c>
      <c r="P5346">
        <v>2826</v>
      </c>
      <c r="Q5346">
        <v>0</v>
      </c>
      <c r="R5346">
        <v>0</v>
      </c>
      <c r="S5346">
        <v>0</v>
      </c>
      <c r="T5346">
        <v>0</v>
      </c>
      <c r="U5346">
        <v>297.23</v>
      </c>
      <c r="V5346">
        <v>10120.299999999999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3026790</v>
      </c>
      <c r="B5347">
        <v>1</v>
      </c>
      <c r="C5347" t="s">
        <v>106</v>
      </c>
      <c r="D5347" t="s">
        <v>119</v>
      </c>
      <c r="E5347" t="s">
        <v>221</v>
      </c>
      <c r="F5347" t="s">
        <v>15287</v>
      </c>
      <c r="G5347" t="s">
        <v>128</v>
      </c>
      <c r="H5347" t="s">
        <v>58</v>
      </c>
      <c r="I5347" t="s">
        <v>129</v>
      </c>
      <c r="J5347" t="s">
        <v>130</v>
      </c>
      <c r="K5347" t="s">
        <v>131</v>
      </c>
      <c r="L5347" t="s">
        <v>15288</v>
      </c>
      <c r="M5347" t="s">
        <v>15289</v>
      </c>
      <c r="N5347">
        <v>2.0419999999999998</v>
      </c>
      <c r="O5347">
        <v>3</v>
      </c>
      <c r="P5347">
        <v>4301</v>
      </c>
      <c r="Q5347">
        <v>0</v>
      </c>
      <c r="R5347">
        <v>0</v>
      </c>
      <c r="S5347">
        <v>0</v>
      </c>
      <c r="T5347">
        <v>0</v>
      </c>
      <c r="U5347">
        <v>6.13</v>
      </c>
      <c r="V5347">
        <v>8784.43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3041032</v>
      </c>
      <c r="B5348">
        <v>1</v>
      </c>
      <c r="C5348" t="s">
        <v>106</v>
      </c>
      <c r="D5348" t="s">
        <v>107</v>
      </c>
      <c r="E5348" t="s">
        <v>221</v>
      </c>
      <c r="F5348" t="s">
        <v>15290</v>
      </c>
      <c r="G5348" t="s">
        <v>128</v>
      </c>
      <c r="H5348" t="s">
        <v>58</v>
      </c>
      <c r="I5348" t="s">
        <v>129</v>
      </c>
      <c r="J5348" t="s">
        <v>130</v>
      </c>
      <c r="K5348" t="s">
        <v>131</v>
      </c>
      <c r="L5348" t="s">
        <v>15291</v>
      </c>
      <c r="M5348" t="s">
        <v>15292</v>
      </c>
      <c r="N5348">
        <v>0.24099999999999999</v>
      </c>
      <c r="O5348">
        <v>1</v>
      </c>
      <c r="P5348">
        <v>4498</v>
      </c>
      <c r="Q5348">
        <v>0</v>
      </c>
      <c r="R5348">
        <v>0</v>
      </c>
      <c r="S5348">
        <v>0</v>
      </c>
      <c r="T5348">
        <v>0</v>
      </c>
      <c r="U5348">
        <v>0.24</v>
      </c>
      <c r="V5348">
        <v>1084.3399999999999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3015318</v>
      </c>
      <c r="B5349">
        <v>1</v>
      </c>
      <c r="C5349" t="s">
        <v>75</v>
      </c>
      <c r="D5349" t="s">
        <v>85</v>
      </c>
      <c r="E5349" t="s">
        <v>126</v>
      </c>
      <c r="F5349" t="s">
        <v>15293</v>
      </c>
      <c r="G5349" t="s">
        <v>128</v>
      </c>
      <c r="H5349" t="s">
        <v>58</v>
      </c>
      <c r="I5349" t="s">
        <v>129</v>
      </c>
      <c r="J5349" t="s">
        <v>130</v>
      </c>
      <c r="K5349" t="s">
        <v>131</v>
      </c>
      <c r="L5349" t="s">
        <v>15294</v>
      </c>
      <c r="M5349" t="s">
        <v>15295</v>
      </c>
      <c r="N5349">
        <v>0.78300000000000003</v>
      </c>
      <c r="O5349">
        <v>0</v>
      </c>
      <c r="P5349">
        <v>0</v>
      </c>
      <c r="Q5349">
        <v>22</v>
      </c>
      <c r="R5349">
        <v>1423</v>
      </c>
      <c r="S5349">
        <v>0</v>
      </c>
      <c r="T5349">
        <v>0</v>
      </c>
      <c r="U5349">
        <v>0</v>
      </c>
      <c r="V5349">
        <v>0</v>
      </c>
      <c r="W5349">
        <v>17.23</v>
      </c>
      <c r="X5349">
        <v>1114.68</v>
      </c>
      <c r="Y5349">
        <v>0</v>
      </c>
      <c r="Z5349">
        <v>0</v>
      </c>
    </row>
    <row r="5350" spans="1:26" x14ac:dyDescent="0.3">
      <c r="A5350">
        <v>3000068</v>
      </c>
      <c r="B5350">
        <v>1</v>
      </c>
      <c r="C5350" t="s">
        <v>75</v>
      </c>
      <c r="D5350" t="s">
        <v>95</v>
      </c>
      <c r="E5350" t="s">
        <v>169</v>
      </c>
      <c r="F5350" t="s">
        <v>11293</v>
      </c>
      <c r="G5350" t="s">
        <v>136</v>
      </c>
      <c r="H5350" t="s">
        <v>61</v>
      </c>
      <c r="I5350" t="s">
        <v>129</v>
      </c>
      <c r="J5350" t="s">
        <v>130</v>
      </c>
      <c r="K5350" t="s">
        <v>137</v>
      </c>
      <c r="L5350" t="s">
        <v>15296</v>
      </c>
      <c r="M5350" t="s">
        <v>15297</v>
      </c>
      <c r="N5350">
        <v>1.966</v>
      </c>
      <c r="O5350">
        <v>0</v>
      </c>
      <c r="P5350">
        <v>1020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2005.15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3020653</v>
      </c>
      <c r="B5351">
        <v>1</v>
      </c>
      <c r="C5351" t="s">
        <v>75</v>
      </c>
      <c r="D5351" t="s">
        <v>86</v>
      </c>
      <c r="E5351" t="s">
        <v>169</v>
      </c>
      <c r="F5351" t="s">
        <v>15298</v>
      </c>
      <c r="G5351" t="s">
        <v>161</v>
      </c>
      <c r="H5351" t="s">
        <v>61</v>
      </c>
      <c r="I5351" t="s">
        <v>129</v>
      </c>
      <c r="J5351" t="s">
        <v>130</v>
      </c>
      <c r="K5351" t="s">
        <v>131</v>
      </c>
      <c r="L5351" t="s">
        <v>15299</v>
      </c>
      <c r="M5351" t="s">
        <v>15300</v>
      </c>
      <c r="N5351">
        <v>0.42499999999999999</v>
      </c>
      <c r="O5351">
        <v>0</v>
      </c>
      <c r="P5351">
        <v>201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85.45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3006152</v>
      </c>
      <c r="B5352">
        <v>1</v>
      </c>
      <c r="C5352" t="s">
        <v>75</v>
      </c>
      <c r="D5352" t="s">
        <v>103</v>
      </c>
      <c r="E5352" t="s">
        <v>126</v>
      </c>
      <c r="F5352" t="s">
        <v>15301</v>
      </c>
      <c r="G5352" t="s">
        <v>181</v>
      </c>
      <c r="H5352" t="s">
        <v>58</v>
      </c>
      <c r="I5352" t="s">
        <v>129</v>
      </c>
      <c r="J5352" t="s">
        <v>130</v>
      </c>
      <c r="K5352" t="s">
        <v>137</v>
      </c>
      <c r="L5352" t="s">
        <v>15302</v>
      </c>
      <c r="M5352" t="s">
        <v>15303</v>
      </c>
      <c r="N5352">
        <v>4.343</v>
      </c>
      <c r="O5352">
        <v>38</v>
      </c>
      <c r="P5352">
        <v>166</v>
      </c>
      <c r="Q5352">
        <v>0</v>
      </c>
      <c r="R5352">
        <v>0</v>
      </c>
      <c r="S5352">
        <v>0</v>
      </c>
      <c r="T5352">
        <v>0</v>
      </c>
      <c r="U5352">
        <v>165.04</v>
      </c>
      <c r="V5352">
        <v>720.95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3015170</v>
      </c>
      <c r="B5353">
        <v>1</v>
      </c>
      <c r="C5353" t="s">
        <v>75</v>
      </c>
      <c r="D5353" t="s">
        <v>81</v>
      </c>
      <c r="E5353" t="s">
        <v>145</v>
      </c>
      <c r="F5353" t="s">
        <v>15304</v>
      </c>
      <c r="G5353" t="s">
        <v>378</v>
      </c>
      <c r="H5353" t="s">
        <v>61</v>
      </c>
      <c r="I5353" t="s">
        <v>129</v>
      </c>
      <c r="J5353" t="s">
        <v>59</v>
      </c>
      <c r="K5353" t="s">
        <v>131</v>
      </c>
      <c r="L5353" t="s">
        <v>15305</v>
      </c>
      <c r="M5353" t="s">
        <v>15306</v>
      </c>
      <c r="N5353">
        <v>3.649</v>
      </c>
      <c r="O5353">
        <v>0</v>
      </c>
      <c r="P5353">
        <v>2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7.3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3014154</v>
      </c>
      <c r="B5354">
        <v>1</v>
      </c>
      <c r="C5354" t="s">
        <v>75</v>
      </c>
      <c r="D5354" t="s">
        <v>99</v>
      </c>
      <c r="E5354" t="s">
        <v>221</v>
      </c>
      <c r="F5354" t="s">
        <v>15307</v>
      </c>
      <c r="G5354" t="s">
        <v>128</v>
      </c>
      <c r="H5354" t="s">
        <v>58</v>
      </c>
      <c r="I5354" t="s">
        <v>129</v>
      </c>
      <c r="J5354" t="s">
        <v>130</v>
      </c>
      <c r="K5354" t="s">
        <v>131</v>
      </c>
      <c r="L5354" t="s">
        <v>15308</v>
      </c>
      <c r="M5354" t="s">
        <v>15309</v>
      </c>
      <c r="N5354">
        <v>1.0840000000000001</v>
      </c>
      <c r="O5354">
        <v>15</v>
      </c>
      <c r="P5354">
        <v>1887</v>
      </c>
      <c r="Q5354">
        <v>0</v>
      </c>
      <c r="R5354">
        <v>0</v>
      </c>
      <c r="S5354">
        <v>2</v>
      </c>
      <c r="T5354">
        <v>309</v>
      </c>
      <c r="U5354">
        <v>16.25</v>
      </c>
      <c r="V5354">
        <v>2044.77</v>
      </c>
      <c r="W5354">
        <v>0</v>
      </c>
      <c r="X5354">
        <v>0</v>
      </c>
      <c r="Y5354">
        <v>2.17</v>
      </c>
      <c r="Z5354">
        <v>334.84</v>
      </c>
    </row>
    <row r="5355" spans="1:26" x14ac:dyDescent="0.3">
      <c r="A5355">
        <v>3006072</v>
      </c>
      <c r="B5355">
        <v>1</v>
      </c>
      <c r="C5355" t="s">
        <v>106</v>
      </c>
      <c r="D5355" t="s">
        <v>122</v>
      </c>
      <c r="E5355" t="s">
        <v>126</v>
      </c>
      <c r="F5355" t="s">
        <v>15310</v>
      </c>
      <c r="G5355" t="s">
        <v>128</v>
      </c>
      <c r="H5355" t="s">
        <v>58</v>
      </c>
      <c r="I5355" t="s">
        <v>129</v>
      </c>
      <c r="J5355" t="s">
        <v>130</v>
      </c>
      <c r="K5355" t="s">
        <v>131</v>
      </c>
      <c r="L5355" t="s">
        <v>15311</v>
      </c>
      <c r="M5355" t="s">
        <v>15312</v>
      </c>
      <c r="N5355">
        <v>2.7879999999999998</v>
      </c>
      <c r="O5355">
        <v>9</v>
      </c>
      <c r="P5355">
        <v>243</v>
      </c>
      <c r="Q5355">
        <v>0</v>
      </c>
      <c r="R5355">
        <v>0</v>
      </c>
      <c r="S5355">
        <v>0</v>
      </c>
      <c r="T5355">
        <v>0</v>
      </c>
      <c r="U5355">
        <v>25.1</v>
      </c>
      <c r="V5355">
        <v>677.57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3037560</v>
      </c>
      <c r="B5356">
        <v>1</v>
      </c>
      <c r="C5356" t="s">
        <v>75</v>
      </c>
      <c r="D5356" t="s">
        <v>89</v>
      </c>
      <c r="E5356" t="s">
        <v>140</v>
      </c>
      <c r="F5356" t="s">
        <v>15313</v>
      </c>
      <c r="G5356" t="s">
        <v>142</v>
      </c>
      <c r="H5356" t="s">
        <v>61</v>
      </c>
      <c r="I5356" t="s">
        <v>129</v>
      </c>
      <c r="J5356" t="s">
        <v>130</v>
      </c>
      <c r="K5356" t="s">
        <v>131</v>
      </c>
      <c r="L5356" t="s">
        <v>15314</v>
      </c>
      <c r="M5356" t="s">
        <v>15315</v>
      </c>
      <c r="N5356">
        <v>0.85599999999999998</v>
      </c>
      <c r="O5356">
        <v>0</v>
      </c>
      <c r="P5356">
        <v>248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212.35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3008579</v>
      </c>
      <c r="B5357">
        <v>1</v>
      </c>
      <c r="C5357" t="s">
        <v>75</v>
      </c>
      <c r="D5357" t="s">
        <v>82</v>
      </c>
      <c r="E5357" t="s">
        <v>169</v>
      </c>
      <c r="F5357" t="s">
        <v>15316</v>
      </c>
      <c r="G5357" t="s">
        <v>142</v>
      </c>
      <c r="H5357" t="s">
        <v>61</v>
      </c>
      <c r="I5357" t="s">
        <v>129</v>
      </c>
      <c r="J5357" t="s">
        <v>130</v>
      </c>
      <c r="K5357" t="s">
        <v>131</v>
      </c>
      <c r="L5357" t="s">
        <v>15317</v>
      </c>
      <c r="M5357" t="s">
        <v>15318</v>
      </c>
      <c r="N5357">
        <v>1.026</v>
      </c>
      <c r="O5357">
        <v>0</v>
      </c>
      <c r="P5357">
        <v>692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709.78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3017134</v>
      </c>
      <c r="B5358">
        <v>1</v>
      </c>
      <c r="C5358" t="s">
        <v>106</v>
      </c>
      <c r="D5358" t="s">
        <v>119</v>
      </c>
      <c r="E5358" t="s">
        <v>145</v>
      </c>
      <c r="F5358" t="s">
        <v>15319</v>
      </c>
      <c r="G5358" t="s">
        <v>378</v>
      </c>
      <c r="H5358" t="s">
        <v>61</v>
      </c>
      <c r="I5358" t="s">
        <v>129</v>
      </c>
      <c r="J5358" t="s">
        <v>59</v>
      </c>
      <c r="K5358" t="s">
        <v>131</v>
      </c>
      <c r="L5358" t="s">
        <v>15320</v>
      </c>
      <c r="M5358" t="s">
        <v>15321</v>
      </c>
      <c r="N5358">
        <v>2.5409999999999999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2.54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3008433</v>
      </c>
      <c r="B5359">
        <v>1</v>
      </c>
      <c r="C5359" t="s">
        <v>106</v>
      </c>
      <c r="D5359" t="s">
        <v>115</v>
      </c>
      <c r="E5359" t="s">
        <v>140</v>
      </c>
      <c r="F5359" t="s">
        <v>15322</v>
      </c>
      <c r="G5359" t="s">
        <v>378</v>
      </c>
      <c r="H5359" t="s">
        <v>61</v>
      </c>
      <c r="I5359" t="s">
        <v>129</v>
      </c>
      <c r="J5359" t="s">
        <v>59</v>
      </c>
      <c r="K5359" t="s">
        <v>131</v>
      </c>
      <c r="L5359" t="s">
        <v>15323</v>
      </c>
      <c r="M5359" t="s">
        <v>15324</v>
      </c>
      <c r="N5359">
        <v>0.80600000000000005</v>
      </c>
      <c r="O5359">
        <v>0</v>
      </c>
      <c r="P5359">
        <v>0</v>
      </c>
      <c r="Q5359">
        <v>0</v>
      </c>
      <c r="R5359">
        <v>23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18.54</v>
      </c>
      <c r="Y5359">
        <v>0</v>
      </c>
      <c r="Z5359">
        <v>0</v>
      </c>
    </row>
    <row r="5360" spans="1:26" x14ac:dyDescent="0.3">
      <c r="A5360">
        <v>3011330</v>
      </c>
      <c r="B5360">
        <v>1</v>
      </c>
      <c r="C5360" t="s">
        <v>75</v>
      </c>
      <c r="D5360" t="s">
        <v>81</v>
      </c>
      <c r="E5360" t="s">
        <v>145</v>
      </c>
      <c r="F5360" t="s">
        <v>15325</v>
      </c>
      <c r="G5360" t="s">
        <v>206</v>
      </c>
      <c r="H5360" t="s">
        <v>61</v>
      </c>
      <c r="I5360" t="s">
        <v>129</v>
      </c>
      <c r="J5360" t="s">
        <v>130</v>
      </c>
      <c r="K5360" t="s">
        <v>131</v>
      </c>
      <c r="L5360" t="s">
        <v>15326</v>
      </c>
      <c r="M5360" t="s">
        <v>2529</v>
      </c>
      <c r="N5360">
        <v>2.331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2.33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3009011</v>
      </c>
      <c r="B5361">
        <v>1</v>
      </c>
      <c r="C5361" t="s">
        <v>75</v>
      </c>
      <c r="D5361" t="s">
        <v>91</v>
      </c>
      <c r="E5361" t="s">
        <v>145</v>
      </c>
      <c r="F5361" t="s">
        <v>15327</v>
      </c>
      <c r="G5361" t="s">
        <v>256</v>
      </c>
      <c r="H5361" t="s">
        <v>61</v>
      </c>
      <c r="I5361" t="s">
        <v>129</v>
      </c>
      <c r="J5361" t="s">
        <v>130</v>
      </c>
      <c r="K5361" t="s">
        <v>131</v>
      </c>
      <c r="L5361" t="s">
        <v>15328</v>
      </c>
      <c r="M5361" t="s">
        <v>15329</v>
      </c>
      <c r="N5361">
        <v>1.43</v>
      </c>
      <c r="O5361">
        <v>0</v>
      </c>
      <c r="P5361">
        <v>21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30.03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3004816</v>
      </c>
      <c r="B5362">
        <v>1</v>
      </c>
      <c r="C5362" t="s">
        <v>75</v>
      </c>
      <c r="D5362" t="s">
        <v>91</v>
      </c>
      <c r="E5362" t="s">
        <v>153</v>
      </c>
      <c r="F5362" t="s">
        <v>15330</v>
      </c>
      <c r="G5362" t="s">
        <v>128</v>
      </c>
      <c r="H5362" t="s">
        <v>58</v>
      </c>
      <c r="I5362" t="s">
        <v>129</v>
      </c>
      <c r="J5362" t="s">
        <v>130</v>
      </c>
      <c r="K5362" t="s">
        <v>131</v>
      </c>
      <c r="L5362" t="s">
        <v>15331</v>
      </c>
      <c r="M5362" t="s">
        <v>15332</v>
      </c>
      <c r="N5362">
        <v>2.915</v>
      </c>
      <c r="O5362">
        <v>2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5.83</v>
      </c>
      <c r="V5362">
        <v>0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3008860</v>
      </c>
      <c r="B5363">
        <v>1</v>
      </c>
      <c r="C5363" t="s">
        <v>106</v>
      </c>
      <c r="D5363" t="s">
        <v>115</v>
      </c>
      <c r="E5363" t="s">
        <v>145</v>
      </c>
      <c r="F5363" t="s">
        <v>15333</v>
      </c>
      <c r="G5363" t="s">
        <v>378</v>
      </c>
      <c r="H5363" t="s">
        <v>61</v>
      </c>
      <c r="I5363" t="s">
        <v>129</v>
      </c>
      <c r="J5363" t="s">
        <v>59</v>
      </c>
      <c r="K5363" t="s">
        <v>131</v>
      </c>
      <c r="L5363" t="s">
        <v>15334</v>
      </c>
      <c r="M5363" t="s">
        <v>15335</v>
      </c>
      <c r="N5363">
        <v>1.889</v>
      </c>
      <c r="O5363">
        <v>0</v>
      </c>
      <c r="P5363">
        <v>10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18.89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3017313</v>
      </c>
      <c r="B5364">
        <v>1</v>
      </c>
      <c r="C5364" t="s">
        <v>75</v>
      </c>
      <c r="D5364" t="s">
        <v>83</v>
      </c>
      <c r="E5364" t="s">
        <v>221</v>
      </c>
      <c r="F5364" t="s">
        <v>15336</v>
      </c>
      <c r="G5364" t="s">
        <v>136</v>
      </c>
      <c r="H5364" t="s">
        <v>58</v>
      </c>
      <c r="I5364" t="s">
        <v>129</v>
      </c>
      <c r="J5364" t="s">
        <v>130</v>
      </c>
      <c r="K5364" t="s">
        <v>137</v>
      </c>
      <c r="L5364" t="s">
        <v>10182</v>
      </c>
      <c r="M5364" t="s">
        <v>15337</v>
      </c>
      <c r="N5364">
        <v>8.0329999999999995</v>
      </c>
      <c r="O5364">
        <v>0</v>
      </c>
      <c r="P5364">
        <v>0</v>
      </c>
      <c r="Q5364">
        <v>14</v>
      </c>
      <c r="R5364">
        <v>1403</v>
      </c>
      <c r="S5364">
        <v>5</v>
      </c>
      <c r="T5364">
        <v>3323</v>
      </c>
      <c r="U5364">
        <v>0</v>
      </c>
      <c r="V5364">
        <v>0</v>
      </c>
      <c r="W5364">
        <v>112.46</v>
      </c>
      <c r="X5364">
        <v>11269.99</v>
      </c>
      <c r="Y5364">
        <v>40.159999999999997</v>
      </c>
      <c r="Z5364">
        <v>26692.92</v>
      </c>
    </row>
    <row r="5365" spans="1:26" x14ac:dyDescent="0.3">
      <c r="A5365">
        <v>3018723</v>
      </c>
      <c r="B5365">
        <v>1</v>
      </c>
      <c r="C5365" t="s">
        <v>75</v>
      </c>
      <c r="D5365" t="s">
        <v>104</v>
      </c>
      <c r="E5365" t="s">
        <v>221</v>
      </c>
      <c r="F5365" t="s">
        <v>15338</v>
      </c>
      <c r="G5365" t="s">
        <v>161</v>
      </c>
      <c r="H5365" t="s">
        <v>58</v>
      </c>
      <c r="I5365" t="s">
        <v>129</v>
      </c>
      <c r="J5365" t="s">
        <v>130</v>
      </c>
      <c r="K5365" t="s">
        <v>131</v>
      </c>
      <c r="L5365" t="s">
        <v>15339</v>
      </c>
      <c r="M5365" t="s">
        <v>15340</v>
      </c>
      <c r="N5365">
        <v>0.753</v>
      </c>
      <c r="O5365">
        <v>21</v>
      </c>
      <c r="P5365">
        <v>694</v>
      </c>
      <c r="Q5365">
        <v>0</v>
      </c>
      <c r="R5365">
        <v>0</v>
      </c>
      <c r="S5365">
        <v>9</v>
      </c>
      <c r="T5365">
        <v>111</v>
      </c>
      <c r="U5365">
        <v>15.81</v>
      </c>
      <c r="V5365">
        <v>522.49</v>
      </c>
      <c r="W5365">
        <v>0</v>
      </c>
      <c r="X5365">
        <v>0</v>
      </c>
      <c r="Y5365">
        <v>6.78</v>
      </c>
      <c r="Z5365">
        <v>83.57</v>
      </c>
    </row>
    <row r="5366" spans="1:26" x14ac:dyDescent="0.3">
      <c r="A5366">
        <v>3004481</v>
      </c>
      <c r="B5366">
        <v>1</v>
      </c>
      <c r="C5366" t="s">
        <v>75</v>
      </c>
      <c r="D5366" t="s">
        <v>90</v>
      </c>
      <c r="E5366" t="s">
        <v>169</v>
      </c>
      <c r="F5366" t="s">
        <v>6268</v>
      </c>
      <c r="G5366" t="s">
        <v>192</v>
      </c>
      <c r="H5366" t="s">
        <v>61</v>
      </c>
      <c r="I5366" t="s">
        <v>129</v>
      </c>
      <c r="J5366" t="s">
        <v>130</v>
      </c>
      <c r="K5366" t="s">
        <v>137</v>
      </c>
      <c r="L5366" t="s">
        <v>15341</v>
      </c>
      <c r="M5366" t="s">
        <v>15342</v>
      </c>
      <c r="N5366">
        <v>8.1440000000000001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74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602.65</v>
      </c>
    </row>
    <row r="5367" spans="1:26" x14ac:dyDescent="0.3">
      <c r="A5367">
        <v>3001272</v>
      </c>
      <c r="B5367">
        <v>1</v>
      </c>
      <c r="C5367" t="s">
        <v>75</v>
      </c>
      <c r="D5367" t="s">
        <v>92</v>
      </c>
      <c r="E5367" t="s">
        <v>221</v>
      </c>
      <c r="F5367" t="s">
        <v>15343</v>
      </c>
      <c r="G5367" t="s">
        <v>136</v>
      </c>
      <c r="H5367" t="s">
        <v>58</v>
      </c>
      <c r="I5367" t="s">
        <v>129</v>
      </c>
      <c r="J5367" t="s">
        <v>130</v>
      </c>
      <c r="K5367" t="s">
        <v>137</v>
      </c>
      <c r="L5367" t="s">
        <v>15344</v>
      </c>
      <c r="M5367" t="s">
        <v>15345</v>
      </c>
      <c r="N5367">
        <v>2.3889999999999998</v>
      </c>
      <c r="O5367">
        <v>447</v>
      </c>
      <c r="P5367">
        <v>4178</v>
      </c>
      <c r="Q5367">
        <v>0</v>
      </c>
      <c r="R5367">
        <v>0</v>
      </c>
      <c r="S5367">
        <v>0</v>
      </c>
      <c r="T5367">
        <v>0</v>
      </c>
      <c r="U5367">
        <v>1067.83</v>
      </c>
      <c r="V5367">
        <v>9980.7800000000007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3016777</v>
      </c>
      <c r="B5368">
        <v>1</v>
      </c>
      <c r="C5368" t="s">
        <v>75</v>
      </c>
      <c r="D5368" t="s">
        <v>100</v>
      </c>
      <c r="E5368" t="s">
        <v>169</v>
      </c>
      <c r="F5368" t="s">
        <v>15346</v>
      </c>
      <c r="G5368" t="s">
        <v>206</v>
      </c>
      <c r="H5368" t="s">
        <v>61</v>
      </c>
      <c r="I5368" t="s">
        <v>129</v>
      </c>
      <c r="J5368" t="s">
        <v>130</v>
      </c>
      <c r="K5368" t="s">
        <v>131</v>
      </c>
      <c r="L5368" t="s">
        <v>15347</v>
      </c>
      <c r="M5368" t="s">
        <v>15348</v>
      </c>
      <c r="N5368">
        <v>2.2320000000000002</v>
      </c>
      <c r="O5368">
        <v>0</v>
      </c>
      <c r="P5368">
        <v>43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95.96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3019094</v>
      </c>
      <c r="B5369">
        <v>1</v>
      </c>
      <c r="C5369" t="s">
        <v>75</v>
      </c>
      <c r="D5369" t="s">
        <v>83</v>
      </c>
      <c r="E5369" t="s">
        <v>221</v>
      </c>
      <c r="F5369" t="s">
        <v>15349</v>
      </c>
      <c r="G5369" t="s">
        <v>128</v>
      </c>
      <c r="H5369" t="s">
        <v>58</v>
      </c>
      <c r="I5369" t="s">
        <v>129</v>
      </c>
      <c r="J5369" t="s">
        <v>130</v>
      </c>
      <c r="K5369" t="s">
        <v>131</v>
      </c>
      <c r="L5369" t="s">
        <v>15350</v>
      </c>
      <c r="M5369" t="s">
        <v>15351</v>
      </c>
      <c r="N5369">
        <v>0.97099999999999997</v>
      </c>
      <c r="O5369">
        <v>0</v>
      </c>
      <c r="P5369">
        <v>0</v>
      </c>
      <c r="Q5369">
        <v>10</v>
      </c>
      <c r="R5369">
        <v>210</v>
      </c>
      <c r="S5369">
        <v>0</v>
      </c>
      <c r="T5369">
        <v>0</v>
      </c>
      <c r="U5369">
        <v>0</v>
      </c>
      <c r="V5369">
        <v>0</v>
      </c>
      <c r="W5369">
        <v>9.7100000000000009</v>
      </c>
      <c r="X5369">
        <v>203.88</v>
      </c>
      <c r="Y5369">
        <v>0</v>
      </c>
      <c r="Z5369">
        <v>0</v>
      </c>
    </row>
    <row r="5370" spans="1:26" x14ac:dyDescent="0.3">
      <c r="A5370">
        <v>3015023</v>
      </c>
      <c r="B5370">
        <v>1</v>
      </c>
      <c r="C5370" t="s">
        <v>75</v>
      </c>
      <c r="D5370" t="s">
        <v>97</v>
      </c>
      <c r="E5370" t="s">
        <v>169</v>
      </c>
      <c r="F5370" t="s">
        <v>15352</v>
      </c>
      <c r="G5370" t="s">
        <v>181</v>
      </c>
      <c r="H5370" t="s">
        <v>61</v>
      </c>
      <c r="I5370" t="s">
        <v>129</v>
      </c>
      <c r="J5370" t="s">
        <v>130</v>
      </c>
      <c r="K5370" t="s">
        <v>137</v>
      </c>
      <c r="L5370" t="s">
        <v>15353</v>
      </c>
      <c r="M5370" t="s">
        <v>15354</v>
      </c>
      <c r="N5370">
        <v>7.0019999999999998</v>
      </c>
      <c r="O5370">
        <v>0</v>
      </c>
      <c r="P5370">
        <v>4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28.01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3005753</v>
      </c>
      <c r="B5371">
        <v>1</v>
      </c>
      <c r="C5371" t="s">
        <v>75</v>
      </c>
      <c r="D5371" t="s">
        <v>84</v>
      </c>
      <c r="E5371" t="s">
        <v>221</v>
      </c>
      <c r="F5371" t="s">
        <v>15355</v>
      </c>
      <c r="G5371" t="s">
        <v>128</v>
      </c>
      <c r="H5371" t="s">
        <v>58</v>
      </c>
      <c r="I5371" t="s">
        <v>129</v>
      </c>
      <c r="J5371" t="s">
        <v>130</v>
      </c>
      <c r="K5371" t="s">
        <v>131</v>
      </c>
      <c r="L5371" t="s">
        <v>2681</v>
      </c>
      <c r="M5371" t="s">
        <v>2682</v>
      </c>
      <c r="N5371">
        <v>0.69599999999999995</v>
      </c>
      <c r="O5371">
        <v>1</v>
      </c>
      <c r="P5371">
        <v>1687</v>
      </c>
      <c r="Q5371">
        <v>0</v>
      </c>
      <c r="R5371">
        <v>0</v>
      </c>
      <c r="S5371">
        <v>0</v>
      </c>
      <c r="T5371">
        <v>0</v>
      </c>
      <c r="U5371">
        <v>0.7</v>
      </c>
      <c r="V5371">
        <v>1174.52</v>
      </c>
      <c r="W5371">
        <v>0</v>
      </c>
      <c r="X5371">
        <v>0</v>
      </c>
      <c r="Y5371">
        <v>0</v>
      </c>
      <c r="Z5371">
        <v>0</v>
      </c>
    </row>
    <row r="5372" spans="1:26" x14ac:dyDescent="0.3">
      <c r="A5372">
        <v>3012578</v>
      </c>
      <c r="B5372">
        <v>1</v>
      </c>
      <c r="C5372" t="s">
        <v>75</v>
      </c>
      <c r="D5372" t="s">
        <v>98</v>
      </c>
      <c r="E5372" t="s">
        <v>140</v>
      </c>
      <c r="F5372" t="s">
        <v>15356</v>
      </c>
      <c r="G5372" t="s">
        <v>452</v>
      </c>
      <c r="H5372" t="s">
        <v>61</v>
      </c>
      <c r="I5372" t="s">
        <v>129</v>
      </c>
      <c r="J5372" t="s">
        <v>130</v>
      </c>
      <c r="K5372" t="s">
        <v>131</v>
      </c>
      <c r="L5372" t="s">
        <v>15357</v>
      </c>
      <c r="M5372" t="s">
        <v>15358</v>
      </c>
      <c r="N5372">
        <v>3.544</v>
      </c>
      <c r="O5372">
        <v>0</v>
      </c>
      <c r="P5372">
        <v>56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198.48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3012869</v>
      </c>
      <c r="B5373">
        <v>1</v>
      </c>
      <c r="C5373" t="s">
        <v>75</v>
      </c>
      <c r="D5373" t="s">
        <v>97</v>
      </c>
      <c r="E5373" t="s">
        <v>221</v>
      </c>
      <c r="F5373" t="s">
        <v>15359</v>
      </c>
      <c r="G5373" t="s">
        <v>192</v>
      </c>
      <c r="H5373" t="s">
        <v>58</v>
      </c>
      <c r="I5373" t="s">
        <v>129</v>
      </c>
      <c r="J5373" t="s">
        <v>130</v>
      </c>
      <c r="K5373" t="s">
        <v>137</v>
      </c>
      <c r="L5373" t="s">
        <v>15360</v>
      </c>
      <c r="M5373" t="s">
        <v>15361</v>
      </c>
      <c r="N5373">
        <v>6.3719999999999999</v>
      </c>
      <c r="O5373">
        <v>0</v>
      </c>
      <c r="P5373">
        <v>38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242.12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3015929</v>
      </c>
      <c r="B5374">
        <v>1</v>
      </c>
      <c r="C5374" t="s">
        <v>75</v>
      </c>
      <c r="D5374" t="s">
        <v>83</v>
      </c>
      <c r="E5374" t="s">
        <v>153</v>
      </c>
      <c r="F5374" t="s">
        <v>15362</v>
      </c>
      <c r="G5374" t="s">
        <v>128</v>
      </c>
      <c r="H5374" t="s">
        <v>58</v>
      </c>
      <c r="I5374" t="s">
        <v>129</v>
      </c>
      <c r="J5374" t="s">
        <v>130</v>
      </c>
      <c r="K5374" t="s">
        <v>131</v>
      </c>
      <c r="L5374" t="s">
        <v>15363</v>
      </c>
      <c r="M5374" t="s">
        <v>15364</v>
      </c>
      <c r="N5374">
        <v>2.2709999999999999</v>
      </c>
      <c r="O5374">
        <v>0</v>
      </c>
      <c r="P5374">
        <v>0</v>
      </c>
      <c r="Q5374">
        <v>4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9.08</v>
      </c>
      <c r="X5374">
        <v>0</v>
      </c>
      <c r="Y5374">
        <v>0</v>
      </c>
      <c r="Z5374">
        <v>0</v>
      </c>
    </row>
    <row r="5375" spans="1:26" x14ac:dyDescent="0.3">
      <c r="A5375">
        <v>3005748</v>
      </c>
      <c r="B5375">
        <v>1</v>
      </c>
      <c r="C5375" t="s">
        <v>75</v>
      </c>
      <c r="D5375" t="s">
        <v>84</v>
      </c>
      <c r="E5375" t="s">
        <v>134</v>
      </c>
      <c r="F5375" t="s">
        <v>6861</v>
      </c>
      <c r="G5375" t="s">
        <v>352</v>
      </c>
      <c r="H5375" t="s">
        <v>58</v>
      </c>
      <c r="I5375" t="s">
        <v>129</v>
      </c>
      <c r="J5375" t="s">
        <v>130</v>
      </c>
      <c r="K5375" t="s">
        <v>131</v>
      </c>
      <c r="L5375" t="s">
        <v>15365</v>
      </c>
      <c r="M5375" t="s">
        <v>14850</v>
      </c>
      <c r="N5375">
        <v>9.2260000000000009</v>
      </c>
      <c r="O5375">
        <v>16</v>
      </c>
      <c r="P5375">
        <v>1054</v>
      </c>
      <c r="Q5375">
        <v>0</v>
      </c>
      <c r="R5375">
        <v>0</v>
      </c>
      <c r="S5375">
        <v>0</v>
      </c>
      <c r="T5375">
        <v>0</v>
      </c>
      <c r="U5375">
        <v>147.62</v>
      </c>
      <c r="V5375">
        <v>9724.51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3009266</v>
      </c>
      <c r="B5376">
        <v>1</v>
      </c>
      <c r="C5376" t="s">
        <v>75</v>
      </c>
      <c r="D5376" t="s">
        <v>82</v>
      </c>
      <c r="E5376" t="s">
        <v>169</v>
      </c>
      <c r="F5376" t="s">
        <v>15316</v>
      </c>
      <c r="G5376" t="s">
        <v>142</v>
      </c>
      <c r="H5376" t="s">
        <v>61</v>
      </c>
      <c r="I5376" t="s">
        <v>129</v>
      </c>
      <c r="J5376" t="s">
        <v>130</v>
      </c>
      <c r="K5376" t="s">
        <v>131</v>
      </c>
      <c r="L5376" t="s">
        <v>15366</v>
      </c>
      <c r="M5376" t="s">
        <v>15367</v>
      </c>
      <c r="N5376">
        <v>1.2330000000000001</v>
      </c>
      <c r="O5376">
        <v>0</v>
      </c>
      <c r="P5376">
        <v>692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852.92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3010486</v>
      </c>
      <c r="B5377">
        <v>1</v>
      </c>
      <c r="C5377" t="s">
        <v>75</v>
      </c>
      <c r="D5377" t="s">
        <v>83</v>
      </c>
      <c r="E5377" t="s">
        <v>164</v>
      </c>
      <c r="F5377" t="s">
        <v>15368</v>
      </c>
      <c r="G5377" t="s">
        <v>185</v>
      </c>
      <c r="H5377" t="s">
        <v>61</v>
      </c>
      <c r="I5377" t="s">
        <v>129</v>
      </c>
      <c r="J5377" t="s">
        <v>130</v>
      </c>
      <c r="K5377" t="s">
        <v>131</v>
      </c>
      <c r="L5377" t="s">
        <v>15369</v>
      </c>
      <c r="M5377" t="s">
        <v>15370</v>
      </c>
      <c r="N5377">
        <v>7.6059999999999999</v>
      </c>
      <c r="O5377">
        <v>0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7.61</v>
      </c>
      <c r="Y5377">
        <v>0</v>
      </c>
      <c r="Z5377">
        <v>0</v>
      </c>
    </row>
    <row r="5378" spans="1:26" x14ac:dyDescent="0.3">
      <c r="A5378">
        <v>3008189</v>
      </c>
      <c r="B5378">
        <v>1</v>
      </c>
      <c r="C5378" t="s">
        <v>75</v>
      </c>
      <c r="D5378" t="s">
        <v>95</v>
      </c>
      <c r="E5378" t="s">
        <v>145</v>
      </c>
      <c r="F5378" t="s">
        <v>15371</v>
      </c>
      <c r="G5378" t="s">
        <v>206</v>
      </c>
      <c r="H5378" t="s">
        <v>61</v>
      </c>
      <c r="I5378" t="s">
        <v>129</v>
      </c>
      <c r="J5378" t="s">
        <v>130</v>
      </c>
      <c r="K5378" t="s">
        <v>131</v>
      </c>
      <c r="L5378" t="s">
        <v>15372</v>
      </c>
      <c r="M5378" t="s">
        <v>15373</v>
      </c>
      <c r="N5378">
        <v>0.95399999999999996</v>
      </c>
      <c r="O5378">
        <v>0</v>
      </c>
      <c r="P5378">
        <v>20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19.079999999999998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3003954</v>
      </c>
      <c r="B5379">
        <v>1</v>
      </c>
      <c r="C5379" t="s">
        <v>75</v>
      </c>
      <c r="D5379" t="s">
        <v>77</v>
      </c>
      <c r="E5379" t="s">
        <v>145</v>
      </c>
      <c r="F5379" t="s">
        <v>15374</v>
      </c>
      <c r="G5379" t="s">
        <v>206</v>
      </c>
      <c r="H5379" t="s">
        <v>61</v>
      </c>
      <c r="I5379" t="s">
        <v>129</v>
      </c>
      <c r="J5379" t="s">
        <v>130</v>
      </c>
      <c r="K5379" t="s">
        <v>131</v>
      </c>
      <c r="L5379" t="s">
        <v>15375</v>
      </c>
      <c r="M5379" t="s">
        <v>15376</v>
      </c>
      <c r="N5379">
        <v>1.8380000000000001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1.84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3000063</v>
      </c>
      <c r="B5380">
        <v>1</v>
      </c>
      <c r="C5380" t="s">
        <v>75</v>
      </c>
      <c r="D5380" t="s">
        <v>98</v>
      </c>
      <c r="E5380" t="s">
        <v>140</v>
      </c>
      <c r="F5380" t="s">
        <v>15377</v>
      </c>
      <c r="G5380" t="s">
        <v>136</v>
      </c>
      <c r="H5380" t="s">
        <v>61</v>
      </c>
      <c r="I5380" t="s">
        <v>129</v>
      </c>
      <c r="J5380" t="s">
        <v>130</v>
      </c>
      <c r="K5380" t="s">
        <v>137</v>
      </c>
      <c r="L5380" t="s">
        <v>15378</v>
      </c>
      <c r="M5380" t="s">
        <v>15379</v>
      </c>
      <c r="N5380">
        <v>1.2689999999999999</v>
      </c>
      <c r="O5380">
        <v>0</v>
      </c>
      <c r="P5380">
        <v>19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24.12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3005951</v>
      </c>
      <c r="B5381">
        <v>1</v>
      </c>
      <c r="C5381" t="s">
        <v>106</v>
      </c>
      <c r="D5381" t="s">
        <v>115</v>
      </c>
      <c r="E5381" t="s">
        <v>153</v>
      </c>
      <c r="F5381" t="s">
        <v>15380</v>
      </c>
      <c r="G5381" t="s">
        <v>136</v>
      </c>
      <c r="H5381" t="s">
        <v>58</v>
      </c>
      <c r="I5381" t="s">
        <v>129</v>
      </c>
      <c r="J5381" t="s">
        <v>130</v>
      </c>
      <c r="K5381" t="s">
        <v>137</v>
      </c>
      <c r="L5381" t="s">
        <v>15381</v>
      </c>
      <c r="M5381" t="s">
        <v>15382</v>
      </c>
      <c r="N5381">
        <v>0.88</v>
      </c>
      <c r="O5381">
        <v>57</v>
      </c>
      <c r="P5381">
        <v>3603</v>
      </c>
      <c r="Q5381">
        <v>0</v>
      </c>
      <c r="R5381">
        <v>0</v>
      </c>
      <c r="S5381">
        <v>0</v>
      </c>
      <c r="T5381">
        <v>0</v>
      </c>
      <c r="U5381">
        <v>50.16</v>
      </c>
      <c r="V5381">
        <v>3170.64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3037560</v>
      </c>
      <c r="B5382">
        <v>2</v>
      </c>
      <c r="C5382" t="s">
        <v>75</v>
      </c>
      <c r="D5382" t="s">
        <v>89</v>
      </c>
      <c r="E5382" t="s">
        <v>169</v>
      </c>
      <c r="F5382" t="s">
        <v>15383</v>
      </c>
      <c r="G5382" t="s">
        <v>142</v>
      </c>
      <c r="H5382" t="s">
        <v>61</v>
      </c>
      <c r="I5382" t="s">
        <v>129</v>
      </c>
      <c r="J5382" t="s">
        <v>130</v>
      </c>
      <c r="K5382" t="s">
        <v>131</v>
      </c>
      <c r="L5382" t="s">
        <v>15315</v>
      </c>
      <c r="M5382" t="s">
        <v>15384</v>
      </c>
      <c r="N5382">
        <v>0.36699999999999999</v>
      </c>
      <c r="O5382">
        <v>0</v>
      </c>
      <c r="P5382">
        <v>756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277.11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3012938</v>
      </c>
      <c r="B5383">
        <v>1</v>
      </c>
      <c r="C5383" t="s">
        <v>75</v>
      </c>
      <c r="D5383" t="s">
        <v>104</v>
      </c>
      <c r="E5383" t="s">
        <v>145</v>
      </c>
      <c r="F5383" t="s">
        <v>15385</v>
      </c>
      <c r="G5383" t="s">
        <v>206</v>
      </c>
      <c r="H5383" t="s">
        <v>61</v>
      </c>
      <c r="I5383" t="s">
        <v>129</v>
      </c>
      <c r="J5383" t="s">
        <v>130</v>
      </c>
      <c r="K5383" t="s">
        <v>131</v>
      </c>
      <c r="L5383" t="s">
        <v>15386</v>
      </c>
      <c r="M5383" t="s">
        <v>15387</v>
      </c>
      <c r="N5383">
        <v>3.5409999999999999</v>
      </c>
      <c r="O5383">
        <v>0</v>
      </c>
      <c r="P5383">
        <v>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3.54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3004569</v>
      </c>
      <c r="B5384">
        <v>1</v>
      </c>
      <c r="C5384" t="s">
        <v>75</v>
      </c>
      <c r="D5384" t="s">
        <v>79</v>
      </c>
      <c r="E5384" t="s">
        <v>169</v>
      </c>
      <c r="F5384" t="s">
        <v>15388</v>
      </c>
      <c r="G5384" t="s">
        <v>192</v>
      </c>
      <c r="H5384" t="s">
        <v>61</v>
      </c>
      <c r="I5384" t="s">
        <v>129</v>
      </c>
      <c r="J5384" t="s">
        <v>130</v>
      </c>
      <c r="K5384" t="s">
        <v>137</v>
      </c>
      <c r="L5384" t="s">
        <v>15389</v>
      </c>
      <c r="M5384" t="s">
        <v>15390</v>
      </c>
      <c r="N5384">
        <v>1.0860000000000001</v>
      </c>
      <c r="O5384">
        <v>0</v>
      </c>
      <c r="P5384">
        <v>68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73.86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3010297</v>
      </c>
      <c r="B5385">
        <v>1</v>
      </c>
      <c r="C5385" t="s">
        <v>75</v>
      </c>
      <c r="D5385" t="s">
        <v>100</v>
      </c>
      <c r="E5385" t="s">
        <v>153</v>
      </c>
      <c r="F5385" t="s">
        <v>15391</v>
      </c>
      <c r="G5385" t="s">
        <v>2444</v>
      </c>
      <c r="H5385" t="s">
        <v>58</v>
      </c>
      <c r="I5385" t="s">
        <v>129</v>
      </c>
      <c r="J5385" t="s">
        <v>130</v>
      </c>
      <c r="K5385" t="s">
        <v>131</v>
      </c>
      <c r="L5385" t="s">
        <v>15392</v>
      </c>
      <c r="M5385" t="s">
        <v>6518</v>
      </c>
      <c r="N5385">
        <v>0.63900000000000001</v>
      </c>
      <c r="O5385">
        <v>0</v>
      </c>
      <c r="P5385">
        <v>233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148.99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3005316</v>
      </c>
      <c r="B5386">
        <v>1</v>
      </c>
      <c r="C5386" t="s">
        <v>75</v>
      </c>
      <c r="D5386" t="s">
        <v>83</v>
      </c>
      <c r="E5386" t="s">
        <v>153</v>
      </c>
      <c r="F5386" t="s">
        <v>15393</v>
      </c>
      <c r="G5386" t="s">
        <v>136</v>
      </c>
      <c r="H5386" t="s">
        <v>58</v>
      </c>
      <c r="I5386" t="s">
        <v>129</v>
      </c>
      <c r="J5386" t="s">
        <v>130</v>
      </c>
      <c r="K5386" t="s">
        <v>137</v>
      </c>
      <c r="L5386" t="s">
        <v>15394</v>
      </c>
      <c r="M5386" t="s">
        <v>15395</v>
      </c>
      <c r="N5386">
        <v>10.459</v>
      </c>
      <c r="O5386">
        <v>0</v>
      </c>
      <c r="P5386">
        <v>0</v>
      </c>
      <c r="Q5386">
        <v>1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10.46</v>
      </c>
      <c r="X5386">
        <v>0</v>
      </c>
      <c r="Y5386">
        <v>0</v>
      </c>
      <c r="Z5386">
        <v>0</v>
      </c>
    </row>
    <row r="5387" spans="1:26" x14ac:dyDescent="0.3">
      <c r="A5387">
        <v>3016179</v>
      </c>
      <c r="B5387">
        <v>1</v>
      </c>
      <c r="C5387" t="s">
        <v>106</v>
      </c>
      <c r="D5387" t="s">
        <v>107</v>
      </c>
      <c r="E5387" t="s">
        <v>169</v>
      </c>
      <c r="F5387" t="s">
        <v>15396</v>
      </c>
      <c r="G5387" t="s">
        <v>192</v>
      </c>
      <c r="H5387" t="s">
        <v>61</v>
      </c>
      <c r="I5387" t="s">
        <v>129</v>
      </c>
      <c r="J5387" t="s">
        <v>130</v>
      </c>
      <c r="K5387" t="s">
        <v>137</v>
      </c>
      <c r="L5387" t="s">
        <v>15397</v>
      </c>
      <c r="M5387" t="s">
        <v>15398</v>
      </c>
      <c r="N5387">
        <v>4.6619999999999999</v>
      </c>
      <c r="O5387">
        <v>0</v>
      </c>
      <c r="P5387">
        <v>25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116.55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3002208</v>
      </c>
      <c r="B5388">
        <v>1</v>
      </c>
      <c r="C5388" t="s">
        <v>75</v>
      </c>
      <c r="D5388" t="s">
        <v>94</v>
      </c>
      <c r="E5388" t="s">
        <v>153</v>
      </c>
      <c r="F5388" t="s">
        <v>15399</v>
      </c>
      <c r="G5388" t="s">
        <v>192</v>
      </c>
      <c r="H5388" t="s">
        <v>58</v>
      </c>
      <c r="I5388" t="s">
        <v>129</v>
      </c>
      <c r="J5388" t="s">
        <v>130</v>
      </c>
      <c r="K5388" t="s">
        <v>137</v>
      </c>
      <c r="L5388" t="s">
        <v>15400</v>
      </c>
      <c r="M5388" t="s">
        <v>15401</v>
      </c>
      <c r="N5388">
        <v>7.6349999999999998</v>
      </c>
      <c r="O5388">
        <v>0</v>
      </c>
      <c r="P5388">
        <v>0</v>
      </c>
      <c r="Q5388">
        <v>0</v>
      </c>
      <c r="R5388">
        <v>50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381.75</v>
      </c>
      <c r="Y5388">
        <v>0</v>
      </c>
      <c r="Z5388">
        <v>0</v>
      </c>
    </row>
    <row r="5389" spans="1:26" x14ac:dyDescent="0.3">
      <c r="A5389">
        <v>3003357</v>
      </c>
      <c r="B5389">
        <v>1</v>
      </c>
      <c r="C5389" t="s">
        <v>75</v>
      </c>
      <c r="D5389" t="s">
        <v>90</v>
      </c>
      <c r="E5389" t="s">
        <v>145</v>
      </c>
      <c r="F5389" t="s">
        <v>15402</v>
      </c>
      <c r="G5389" t="s">
        <v>206</v>
      </c>
      <c r="H5389" t="s">
        <v>61</v>
      </c>
      <c r="I5389" t="s">
        <v>129</v>
      </c>
      <c r="J5389" t="s">
        <v>130</v>
      </c>
      <c r="K5389" t="s">
        <v>131</v>
      </c>
      <c r="L5389" t="s">
        <v>15403</v>
      </c>
      <c r="M5389" t="s">
        <v>15404</v>
      </c>
      <c r="N5389">
        <v>2.952</v>
      </c>
      <c r="O5389">
        <v>0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2.95</v>
      </c>
      <c r="Y5389">
        <v>0</v>
      </c>
      <c r="Z5389">
        <v>0</v>
      </c>
    </row>
    <row r="5390" spans="1:26" x14ac:dyDescent="0.3">
      <c r="A5390">
        <v>3004425</v>
      </c>
      <c r="B5390">
        <v>1</v>
      </c>
      <c r="C5390" t="s">
        <v>75</v>
      </c>
      <c r="D5390" t="s">
        <v>103</v>
      </c>
      <c r="E5390" t="s">
        <v>164</v>
      </c>
      <c r="F5390" t="s">
        <v>15405</v>
      </c>
      <c r="G5390" t="s">
        <v>378</v>
      </c>
      <c r="H5390" t="s">
        <v>61</v>
      </c>
      <c r="I5390" t="s">
        <v>129</v>
      </c>
      <c r="J5390" t="s">
        <v>130</v>
      </c>
      <c r="K5390" t="s">
        <v>131</v>
      </c>
      <c r="L5390" t="s">
        <v>15406</v>
      </c>
      <c r="M5390" t="s">
        <v>15407</v>
      </c>
      <c r="N5390">
        <v>7.1</v>
      </c>
      <c r="O5390">
        <v>0</v>
      </c>
      <c r="P5390">
        <v>44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312.41000000000003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3000088</v>
      </c>
      <c r="B5391">
        <v>1</v>
      </c>
      <c r="C5391" t="s">
        <v>75</v>
      </c>
      <c r="D5391" t="s">
        <v>99</v>
      </c>
      <c r="E5391" t="s">
        <v>221</v>
      </c>
      <c r="F5391" t="s">
        <v>15408</v>
      </c>
      <c r="G5391" t="s">
        <v>192</v>
      </c>
      <c r="H5391" t="s">
        <v>58</v>
      </c>
      <c r="I5391" t="s">
        <v>129</v>
      </c>
      <c r="J5391" t="s">
        <v>130</v>
      </c>
      <c r="K5391" t="s">
        <v>137</v>
      </c>
      <c r="L5391" t="s">
        <v>15409</v>
      </c>
      <c r="M5391" t="s">
        <v>15410</v>
      </c>
      <c r="N5391">
        <v>9.2080000000000002</v>
      </c>
      <c r="O5391">
        <v>34</v>
      </c>
      <c r="P5391">
        <v>2258</v>
      </c>
      <c r="Q5391">
        <v>0</v>
      </c>
      <c r="R5391">
        <v>0</v>
      </c>
      <c r="S5391">
        <v>0</v>
      </c>
      <c r="T5391">
        <v>0</v>
      </c>
      <c r="U5391">
        <v>313.06</v>
      </c>
      <c r="V5391">
        <v>20790.54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3009691</v>
      </c>
      <c r="B5392">
        <v>1</v>
      </c>
      <c r="C5392" t="s">
        <v>106</v>
      </c>
      <c r="D5392" t="s">
        <v>112</v>
      </c>
      <c r="E5392" t="s">
        <v>153</v>
      </c>
      <c r="F5392" t="s">
        <v>15411</v>
      </c>
      <c r="G5392" t="s">
        <v>128</v>
      </c>
      <c r="H5392" t="s">
        <v>58</v>
      </c>
      <c r="I5392" t="s">
        <v>129</v>
      </c>
      <c r="J5392" t="s">
        <v>130</v>
      </c>
      <c r="K5392" t="s">
        <v>131</v>
      </c>
      <c r="L5392" t="s">
        <v>15412</v>
      </c>
      <c r="M5392" t="s">
        <v>15413</v>
      </c>
      <c r="N5392">
        <v>0.93500000000000005</v>
      </c>
      <c r="O5392">
        <v>0</v>
      </c>
      <c r="P5392">
        <v>0</v>
      </c>
      <c r="Q5392">
        <v>5</v>
      </c>
      <c r="R5392">
        <v>439</v>
      </c>
      <c r="S5392">
        <v>0</v>
      </c>
      <c r="T5392">
        <v>0</v>
      </c>
      <c r="U5392">
        <v>0</v>
      </c>
      <c r="V5392">
        <v>0</v>
      </c>
      <c r="W5392">
        <v>4.67</v>
      </c>
      <c r="X5392">
        <v>410.34</v>
      </c>
      <c r="Y5392">
        <v>0</v>
      </c>
      <c r="Z5392">
        <v>0</v>
      </c>
    </row>
    <row r="5393" spans="1:26" x14ac:dyDescent="0.3">
      <c r="A5393">
        <v>3002211</v>
      </c>
      <c r="B5393">
        <v>1</v>
      </c>
      <c r="C5393" t="s">
        <v>75</v>
      </c>
      <c r="D5393" t="s">
        <v>94</v>
      </c>
      <c r="E5393" t="s">
        <v>153</v>
      </c>
      <c r="F5393" t="s">
        <v>15414</v>
      </c>
      <c r="G5393" t="s">
        <v>192</v>
      </c>
      <c r="H5393" t="s">
        <v>58</v>
      </c>
      <c r="I5393" t="s">
        <v>129</v>
      </c>
      <c r="J5393" t="s">
        <v>130</v>
      </c>
      <c r="K5393" t="s">
        <v>137</v>
      </c>
      <c r="L5393" t="s">
        <v>15415</v>
      </c>
      <c r="M5393" t="s">
        <v>15416</v>
      </c>
      <c r="N5393">
        <v>8.1969999999999992</v>
      </c>
      <c r="O5393">
        <v>0</v>
      </c>
      <c r="P5393">
        <v>0</v>
      </c>
      <c r="Q5393">
        <v>0</v>
      </c>
      <c r="R5393">
        <v>46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377.04</v>
      </c>
      <c r="Y5393">
        <v>0</v>
      </c>
      <c r="Z5393">
        <v>0</v>
      </c>
    </row>
    <row r="5394" spans="1:26" x14ac:dyDescent="0.3">
      <c r="A5394">
        <v>3002306</v>
      </c>
      <c r="B5394">
        <v>1</v>
      </c>
      <c r="C5394" t="s">
        <v>75</v>
      </c>
      <c r="D5394" t="s">
        <v>82</v>
      </c>
      <c r="E5394" t="s">
        <v>169</v>
      </c>
      <c r="F5394" t="s">
        <v>15417</v>
      </c>
      <c r="G5394" t="s">
        <v>192</v>
      </c>
      <c r="H5394" t="s">
        <v>61</v>
      </c>
      <c r="I5394" t="s">
        <v>129</v>
      </c>
      <c r="J5394" t="s">
        <v>130</v>
      </c>
      <c r="K5394" t="s">
        <v>137</v>
      </c>
      <c r="L5394" t="s">
        <v>15418</v>
      </c>
      <c r="M5394" t="s">
        <v>15419</v>
      </c>
      <c r="N5394">
        <v>1.2490000000000001</v>
      </c>
      <c r="O5394">
        <v>0</v>
      </c>
      <c r="P5394">
        <v>580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724.19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3011611</v>
      </c>
      <c r="B5395">
        <v>1</v>
      </c>
      <c r="C5395" t="s">
        <v>106</v>
      </c>
      <c r="D5395" t="s">
        <v>122</v>
      </c>
      <c r="E5395" t="s">
        <v>145</v>
      </c>
      <c r="F5395" t="s">
        <v>15420</v>
      </c>
      <c r="G5395" t="s">
        <v>206</v>
      </c>
      <c r="H5395" t="s">
        <v>61</v>
      </c>
      <c r="I5395" t="s">
        <v>129</v>
      </c>
      <c r="J5395" t="s">
        <v>130</v>
      </c>
      <c r="K5395" t="s">
        <v>131</v>
      </c>
      <c r="L5395" t="s">
        <v>15421</v>
      </c>
      <c r="M5395" t="s">
        <v>15422</v>
      </c>
      <c r="N5395">
        <v>7.3789999999999996</v>
      </c>
      <c r="O5395">
        <v>0</v>
      </c>
      <c r="P5395">
        <v>11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81.17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3002724</v>
      </c>
      <c r="B5396">
        <v>1</v>
      </c>
      <c r="C5396" t="s">
        <v>75</v>
      </c>
      <c r="D5396" t="s">
        <v>95</v>
      </c>
      <c r="E5396" t="s">
        <v>169</v>
      </c>
      <c r="F5396" t="s">
        <v>448</v>
      </c>
      <c r="G5396" t="s">
        <v>171</v>
      </c>
      <c r="H5396" t="s">
        <v>61</v>
      </c>
      <c r="I5396" t="s">
        <v>129</v>
      </c>
      <c r="J5396" t="s">
        <v>130</v>
      </c>
      <c r="K5396" t="s">
        <v>131</v>
      </c>
      <c r="L5396" t="s">
        <v>15423</v>
      </c>
      <c r="M5396" t="s">
        <v>15424</v>
      </c>
      <c r="N5396">
        <v>8.5389999999999997</v>
      </c>
      <c r="O5396">
        <v>0</v>
      </c>
      <c r="P5396">
        <v>348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2971.74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3004573</v>
      </c>
      <c r="B5397">
        <v>1</v>
      </c>
      <c r="C5397" t="s">
        <v>75</v>
      </c>
      <c r="D5397" t="s">
        <v>79</v>
      </c>
      <c r="E5397" t="s">
        <v>140</v>
      </c>
      <c r="F5397" t="s">
        <v>15425</v>
      </c>
      <c r="G5397" t="s">
        <v>192</v>
      </c>
      <c r="H5397" t="s">
        <v>61</v>
      </c>
      <c r="I5397" t="s">
        <v>129</v>
      </c>
      <c r="J5397" t="s">
        <v>130</v>
      </c>
      <c r="K5397" t="s">
        <v>137</v>
      </c>
      <c r="L5397" t="s">
        <v>15426</v>
      </c>
      <c r="M5397" t="s">
        <v>15427</v>
      </c>
      <c r="N5397">
        <v>0.51200000000000001</v>
      </c>
      <c r="O5397">
        <v>0</v>
      </c>
      <c r="P5397">
        <v>28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14.35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3000069</v>
      </c>
      <c r="B5398">
        <v>1</v>
      </c>
      <c r="C5398" t="s">
        <v>75</v>
      </c>
      <c r="D5398" t="s">
        <v>95</v>
      </c>
      <c r="E5398" t="s">
        <v>140</v>
      </c>
      <c r="F5398" t="s">
        <v>15428</v>
      </c>
      <c r="G5398" t="s">
        <v>192</v>
      </c>
      <c r="H5398" t="s">
        <v>61</v>
      </c>
      <c r="I5398" t="s">
        <v>129</v>
      </c>
      <c r="J5398" t="s">
        <v>130</v>
      </c>
      <c r="K5398" t="s">
        <v>137</v>
      </c>
      <c r="L5398" t="s">
        <v>15429</v>
      </c>
      <c r="M5398" t="s">
        <v>15430</v>
      </c>
      <c r="N5398">
        <v>2.6779999999999999</v>
      </c>
      <c r="O5398">
        <v>0</v>
      </c>
      <c r="P5398">
        <v>85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227.63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3010802</v>
      </c>
      <c r="B5399">
        <v>1</v>
      </c>
      <c r="C5399" t="s">
        <v>106</v>
      </c>
      <c r="D5399" t="s">
        <v>120</v>
      </c>
      <c r="E5399" t="s">
        <v>153</v>
      </c>
      <c r="F5399" t="s">
        <v>15431</v>
      </c>
      <c r="G5399" t="s">
        <v>161</v>
      </c>
      <c r="H5399" t="s">
        <v>58</v>
      </c>
      <c r="I5399" t="s">
        <v>129</v>
      </c>
      <c r="J5399" t="s">
        <v>130</v>
      </c>
      <c r="K5399" t="s">
        <v>131</v>
      </c>
      <c r="L5399" t="s">
        <v>15432</v>
      </c>
      <c r="M5399" t="s">
        <v>15433</v>
      </c>
      <c r="N5399">
        <v>8.3719999999999999</v>
      </c>
      <c r="O5399">
        <v>3</v>
      </c>
      <c r="P5399">
        <v>364</v>
      </c>
      <c r="Q5399">
        <v>0</v>
      </c>
      <c r="R5399">
        <v>0</v>
      </c>
      <c r="S5399">
        <v>0</v>
      </c>
      <c r="T5399">
        <v>0</v>
      </c>
      <c r="U5399">
        <v>25.12</v>
      </c>
      <c r="V5399">
        <v>3047.29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3003648</v>
      </c>
      <c r="B5400">
        <v>1</v>
      </c>
      <c r="C5400" t="s">
        <v>106</v>
      </c>
      <c r="D5400" t="s">
        <v>118</v>
      </c>
      <c r="E5400" t="s">
        <v>145</v>
      </c>
      <c r="F5400" t="s">
        <v>15434</v>
      </c>
      <c r="G5400" t="s">
        <v>378</v>
      </c>
      <c r="H5400" t="s">
        <v>61</v>
      </c>
      <c r="I5400" t="s">
        <v>129</v>
      </c>
      <c r="J5400" t="s">
        <v>130</v>
      </c>
      <c r="K5400" t="s">
        <v>131</v>
      </c>
      <c r="L5400" t="s">
        <v>15435</v>
      </c>
      <c r="M5400" t="s">
        <v>15436</v>
      </c>
      <c r="N5400">
        <v>2.2599999999999998</v>
      </c>
      <c r="O5400">
        <v>0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2.2599999999999998</v>
      </c>
      <c r="Y5400">
        <v>0</v>
      </c>
      <c r="Z5400">
        <v>0</v>
      </c>
    </row>
    <row r="5401" spans="1:26" x14ac:dyDescent="0.3">
      <c r="A5401">
        <v>3018217</v>
      </c>
      <c r="B5401">
        <v>1</v>
      </c>
      <c r="C5401" t="s">
        <v>75</v>
      </c>
      <c r="D5401" t="s">
        <v>93</v>
      </c>
      <c r="E5401" t="s">
        <v>169</v>
      </c>
      <c r="F5401" t="s">
        <v>15437</v>
      </c>
      <c r="G5401" t="s">
        <v>161</v>
      </c>
      <c r="H5401" t="s">
        <v>61</v>
      </c>
      <c r="I5401" t="s">
        <v>129</v>
      </c>
      <c r="J5401" t="s">
        <v>130</v>
      </c>
      <c r="K5401" t="s">
        <v>131</v>
      </c>
      <c r="L5401" t="s">
        <v>15438</v>
      </c>
      <c r="M5401" t="s">
        <v>15439</v>
      </c>
      <c r="N5401">
        <v>1.6990000000000001</v>
      </c>
      <c r="O5401">
        <v>0</v>
      </c>
      <c r="P5401">
        <v>0</v>
      </c>
      <c r="Q5401">
        <v>0</v>
      </c>
      <c r="R5401">
        <v>21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35.69</v>
      </c>
      <c r="Y5401">
        <v>0</v>
      </c>
      <c r="Z5401">
        <v>0</v>
      </c>
    </row>
    <row r="5402" spans="1:26" x14ac:dyDescent="0.3">
      <c r="A5402">
        <v>3004869</v>
      </c>
      <c r="B5402">
        <v>1</v>
      </c>
      <c r="C5402" t="s">
        <v>75</v>
      </c>
      <c r="D5402" t="s">
        <v>82</v>
      </c>
      <c r="E5402" t="s">
        <v>153</v>
      </c>
      <c r="F5402" t="s">
        <v>14448</v>
      </c>
      <c r="G5402" t="s">
        <v>196</v>
      </c>
      <c r="H5402" t="s">
        <v>58</v>
      </c>
      <c r="I5402" t="s">
        <v>129</v>
      </c>
      <c r="J5402" t="s">
        <v>130</v>
      </c>
      <c r="K5402" t="s">
        <v>131</v>
      </c>
      <c r="L5402" t="s">
        <v>15440</v>
      </c>
      <c r="M5402" t="s">
        <v>15441</v>
      </c>
      <c r="N5402">
        <v>1.73</v>
      </c>
      <c r="O5402">
        <v>10</v>
      </c>
      <c r="P5402">
        <v>1043</v>
      </c>
      <c r="Q5402">
        <v>0</v>
      </c>
      <c r="R5402">
        <v>0</v>
      </c>
      <c r="S5402">
        <v>0</v>
      </c>
      <c r="T5402">
        <v>0</v>
      </c>
      <c r="U5402">
        <v>17.3</v>
      </c>
      <c r="V5402">
        <v>1804.1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3015591</v>
      </c>
      <c r="B5403">
        <v>1</v>
      </c>
      <c r="C5403" t="s">
        <v>75</v>
      </c>
      <c r="D5403" t="s">
        <v>104</v>
      </c>
      <c r="E5403" t="s">
        <v>221</v>
      </c>
      <c r="F5403" t="s">
        <v>15442</v>
      </c>
      <c r="G5403" t="s">
        <v>136</v>
      </c>
      <c r="H5403" t="s">
        <v>58</v>
      </c>
      <c r="I5403" t="s">
        <v>129</v>
      </c>
      <c r="J5403" t="s">
        <v>130</v>
      </c>
      <c r="K5403" t="s">
        <v>137</v>
      </c>
      <c r="L5403" t="s">
        <v>15443</v>
      </c>
      <c r="M5403" t="s">
        <v>15444</v>
      </c>
      <c r="N5403">
        <v>7.86</v>
      </c>
      <c r="O5403">
        <v>1</v>
      </c>
      <c r="P5403">
        <v>1125</v>
      </c>
      <c r="Q5403">
        <v>0</v>
      </c>
      <c r="R5403">
        <v>0</v>
      </c>
      <c r="S5403">
        <v>0</v>
      </c>
      <c r="T5403">
        <v>0</v>
      </c>
      <c r="U5403">
        <v>7.86</v>
      </c>
      <c r="V5403">
        <v>8842.5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3004640</v>
      </c>
      <c r="B5404">
        <v>1</v>
      </c>
      <c r="C5404" t="s">
        <v>75</v>
      </c>
      <c r="D5404" t="s">
        <v>82</v>
      </c>
      <c r="E5404" t="s">
        <v>169</v>
      </c>
      <c r="F5404" t="s">
        <v>15445</v>
      </c>
      <c r="G5404" t="s">
        <v>136</v>
      </c>
      <c r="H5404" t="s">
        <v>61</v>
      </c>
      <c r="I5404" t="s">
        <v>129</v>
      </c>
      <c r="J5404" t="s">
        <v>130</v>
      </c>
      <c r="K5404" t="s">
        <v>137</v>
      </c>
      <c r="L5404" t="s">
        <v>15446</v>
      </c>
      <c r="M5404" t="s">
        <v>15447</v>
      </c>
      <c r="N5404">
        <v>3.6059999999999999</v>
      </c>
      <c r="O5404">
        <v>0</v>
      </c>
      <c r="P5404">
        <v>26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93.75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3004462</v>
      </c>
      <c r="B5405">
        <v>1</v>
      </c>
      <c r="C5405" t="s">
        <v>75</v>
      </c>
      <c r="D5405" t="s">
        <v>97</v>
      </c>
      <c r="E5405" t="s">
        <v>153</v>
      </c>
      <c r="F5405" t="s">
        <v>15448</v>
      </c>
      <c r="G5405" t="s">
        <v>181</v>
      </c>
      <c r="H5405" t="s">
        <v>58</v>
      </c>
      <c r="I5405" t="s">
        <v>129</v>
      </c>
      <c r="J5405" t="s">
        <v>130</v>
      </c>
      <c r="K5405" t="s">
        <v>137</v>
      </c>
      <c r="L5405" t="s">
        <v>15449</v>
      </c>
      <c r="M5405" t="s">
        <v>15450</v>
      </c>
      <c r="N5405">
        <v>2.746</v>
      </c>
      <c r="O5405">
        <v>0</v>
      </c>
      <c r="P5405">
        <v>43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118.08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3012264</v>
      </c>
      <c r="B5406">
        <v>1</v>
      </c>
      <c r="C5406" t="s">
        <v>75</v>
      </c>
      <c r="D5406" t="s">
        <v>92</v>
      </c>
      <c r="E5406" t="s">
        <v>153</v>
      </c>
      <c r="F5406" t="s">
        <v>15451</v>
      </c>
      <c r="G5406" t="s">
        <v>161</v>
      </c>
      <c r="H5406" t="s">
        <v>58</v>
      </c>
      <c r="I5406" t="s">
        <v>129</v>
      </c>
      <c r="J5406" t="s">
        <v>130</v>
      </c>
      <c r="K5406" t="s">
        <v>131</v>
      </c>
      <c r="L5406" t="s">
        <v>15452</v>
      </c>
      <c r="M5406" t="s">
        <v>15453</v>
      </c>
      <c r="N5406">
        <v>2.2389999999999999</v>
      </c>
      <c r="O5406">
        <v>70</v>
      </c>
      <c r="P5406">
        <v>37</v>
      </c>
      <c r="Q5406">
        <v>0</v>
      </c>
      <c r="R5406">
        <v>0</v>
      </c>
      <c r="S5406">
        <v>0</v>
      </c>
      <c r="T5406">
        <v>0</v>
      </c>
      <c r="U5406">
        <v>156.74</v>
      </c>
      <c r="V5406">
        <v>82.85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3002246</v>
      </c>
      <c r="B5407">
        <v>1</v>
      </c>
      <c r="C5407" t="s">
        <v>75</v>
      </c>
      <c r="D5407" t="s">
        <v>79</v>
      </c>
      <c r="E5407" t="s">
        <v>153</v>
      </c>
      <c r="F5407" t="s">
        <v>15454</v>
      </c>
      <c r="G5407" t="s">
        <v>192</v>
      </c>
      <c r="H5407" t="s">
        <v>58</v>
      </c>
      <c r="I5407" t="s">
        <v>129</v>
      </c>
      <c r="J5407" t="s">
        <v>130</v>
      </c>
      <c r="K5407" t="s">
        <v>137</v>
      </c>
      <c r="L5407" t="s">
        <v>15455</v>
      </c>
      <c r="M5407" t="s">
        <v>15456</v>
      </c>
      <c r="N5407">
        <v>8.2449999999999992</v>
      </c>
      <c r="O5407">
        <v>0</v>
      </c>
      <c r="P5407">
        <v>0</v>
      </c>
      <c r="Q5407">
        <v>2</v>
      </c>
      <c r="R5407">
        <v>23</v>
      </c>
      <c r="S5407">
        <v>0</v>
      </c>
      <c r="T5407">
        <v>0</v>
      </c>
      <c r="U5407">
        <v>0</v>
      </c>
      <c r="V5407">
        <v>0</v>
      </c>
      <c r="W5407">
        <v>16.489999999999998</v>
      </c>
      <c r="X5407">
        <v>189.64</v>
      </c>
      <c r="Y5407">
        <v>0</v>
      </c>
      <c r="Z5407">
        <v>0</v>
      </c>
    </row>
    <row r="5408" spans="1:26" x14ac:dyDescent="0.3">
      <c r="A5408">
        <v>3011563</v>
      </c>
      <c r="B5408">
        <v>1</v>
      </c>
      <c r="C5408" t="s">
        <v>75</v>
      </c>
      <c r="D5408" t="s">
        <v>83</v>
      </c>
      <c r="E5408" t="s">
        <v>126</v>
      </c>
      <c r="F5408" t="s">
        <v>3246</v>
      </c>
      <c r="G5408" t="s">
        <v>136</v>
      </c>
      <c r="H5408" t="s">
        <v>58</v>
      </c>
      <c r="I5408" t="s">
        <v>129</v>
      </c>
      <c r="J5408" t="s">
        <v>130</v>
      </c>
      <c r="K5408" t="s">
        <v>137</v>
      </c>
      <c r="L5408" t="s">
        <v>15457</v>
      </c>
      <c r="M5408" t="s">
        <v>15458</v>
      </c>
      <c r="N5408">
        <v>10.526</v>
      </c>
      <c r="O5408">
        <v>0</v>
      </c>
      <c r="P5408">
        <v>0</v>
      </c>
      <c r="Q5408">
        <v>2</v>
      </c>
      <c r="R5408">
        <v>49</v>
      </c>
      <c r="S5408">
        <v>0</v>
      </c>
      <c r="T5408">
        <v>0</v>
      </c>
      <c r="U5408">
        <v>0</v>
      </c>
      <c r="V5408">
        <v>0</v>
      </c>
      <c r="W5408">
        <v>21.05</v>
      </c>
      <c r="X5408">
        <v>515.75</v>
      </c>
      <c r="Y5408">
        <v>0</v>
      </c>
      <c r="Z5408">
        <v>0</v>
      </c>
    </row>
    <row r="5409" spans="1:26" x14ac:dyDescent="0.3">
      <c r="A5409">
        <v>3004628</v>
      </c>
      <c r="B5409">
        <v>1</v>
      </c>
      <c r="C5409" t="s">
        <v>75</v>
      </c>
      <c r="D5409" t="s">
        <v>82</v>
      </c>
      <c r="E5409" t="s">
        <v>153</v>
      </c>
      <c r="F5409" t="s">
        <v>15459</v>
      </c>
      <c r="G5409" t="s">
        <v>136</v>
      </c>
      <c r="H5409" t="s">
        <v>58</v>
      </c>
      <c r="I5409" t="s">
        <v>129</v>
      </c>
      <c r="J5409" t="s">
        <v>130</v>
      </c>
      <c r="K5409" t="s">
        <v>137</v>
      </c>
      <c r="L5409" t="s">
        <v>15460</v>
      </c>
      <c r="M5409" t="s">
        <v>15461</v>
      </c>
      <c r="N5409">
        <v>3.702</v>
      </c>
      <c r="O5409">
        <v>27</v>
      </c>
      <c r="P5409">
        <v>2038</v>
      </c>
      <c r="Q5409">
        <v>0</v>
      </c>
      <c r="R5409">
        <v>0</v>
      </c>
      <c r="S5409">
        <v>0</v>
      </c>
      <c r="T5409">
        <v>0</v>
      </c>
      <c r="U5409">
        <v>99.96</v>
      </c>
      <c r="V5409">
        <v>7545.13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3000193</v>
      </c>
      <c r="B5410">
        <v>1</v>
      </c>
      <c r="C5410" t="s">
        <v>75</v>
      </c>
      <c r="D5410" t="s">
        <v>92</v>
      </c>
      <c r="E5410" t="s">
        <v>126</v>
      </c>
      <c r="F5410" t="s">
        <v>15462</v>
      </c>
      <c r="G5410" t="s">
        <v>181</v>
      </c>
      <c r="H5410" t="s">
        <v>58</v>
      </c>
      <c r="I5410" t="s">
        <v>129</v>
      </c>
      <c r="J5410" t="s">
        <v>130</v>
      </c>
      <c r="K5410" t="s">
        <v>137</v>
      </c>
      <c r="L5410" t="s">
        <v>15463</v>
      </c>
      <c r="M5410" t="s">
        <v>15464</v>
      </c>
      <c r="N5410">
        <v>0.77600000000000002</v>
      </c>
      <c r="O5410">
        <v>12</v>
      </c>
      <c r="P5410">
        <v>163</v>
      </c>
      <c r="Q5410">
        <v>0</v>
      </c>
      <c r="R5410">
        <v>0</v>
      </c>
      <c r="S5410">
        <v>0</v>
      </c>
      <c r="T5410">
        <v>0</v>
      </c>
      <c r="U5410">
        <v>9.31</v>
      </c>
      <c r="V5410">
        <v>126.51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3011543</v>
      </c>
      <c r="B5411">
        <v>1</v>
      </c>
      <c r="C5411" t="s">
        <v>75</v>
      </c>
      <c r="D5411" t="s">
        <v>79</v>
      </c>
      <c r="E5411" t="s">
        <v>134</v>
      </c>
      <c r="F5411" t="s">
        <v>15465</v>
      </c>
      <c r="G5411" t="s">
        <v>2896</v>
      </c>
      <c r="H5411" t="s">
        <v>56</v>
      </c>
      <c r="I5411" t="s">
        <v>129</v>
      </c>
      <c r="J5411" t="s">
        <v>130</v>
      </c>
      <c r="K5411" t="s">
        <v>137</v>
      </c>
      <c r="L5411" t="s">
        <v>15466</v>
      </c>
      <c r="M5411" t="s">
        <v>15467</v>
      </c>
      <c r="N5411">
        <v>0.434</v>
      </c>
      <c r="O5411">
        <v>212</v>
      </c>
      <c r="P5411">
        <v>28947</v>
      </c>
      <c r="Q5411">
        <v>7</v>
      </c>
      <c r="R5411">
        <v>177</v>
      </c>
      <c r="S5411">
        <v>197</v>
      </c>
      <c r="T5411">
        <v>4005</v>
      </c>
      <c r="U5411">
        <v>91.98</v>
      </c>
      <c r="V5411">
        <v>12559.78</v>
      </c>
      <c r="W5411">
        <v>3.04</v>
      </c>
      <c r="X5411">
        <v>76.8</v>
      </c>
      <c r="Y5411">
        <v>85.48</v>
      </c>
      <c r="Z5411">
        <v>1737.73</v>
      </c>
    </row>
    <row r="5412" spans="1:26" x14ac:dyDescent="0.3">
      <c r="A5412">
        <v>3014931</v>
      </c>
      <c r="B5412">
        <v>1</v>
      </c>
      <c r="C5412" t="s">
        <v>106</v>
      </c>
      <c r="D5412" t="s">
        <v>114</v>
      </c>
      <c r="E5412" t="s">
        <v>153</v>
      </c>
      <c r="F5412" t="s">
        <v>15468</v>
      </c>
      <c r="G5412" t="s">
        <v>192</v>
      </c>
      <c r="H5412" t="s">
        <v>58</v>
      </c>
      <c r="I5412" t="s">
        <v>129</v>
      </c>
      <c r="J5412" t="s">
        <v>130</v>
      </c>
      <c r="K5412" t="s">
        <v>137</v>
      </c>
      <c r="L5412" t="s">
        <v>15469</v>
      </c>
      <c r="M5412" t="s">
        <v>15470</v>
      </c>
      <c r="N5412">
        <v>6.7869999999999999</v>
      </c>
      <c r="O5412">
        <v>0</v>
      </c>
      <c r="P5412">
        <v>0</v>
      </c>
      <c r="Q5412">
        <v>0</v>
      </c>
      <c r="R5412">
        <v>52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352.92</v>
      </c>
      <c r="Y5412">
        <v>0</v>
      </c>
      <c r="Z5412">
        <v>0</v>
      </c>
    </row>
    <row r="5413" spans="1:26" x14ac:dyDescent="0.3">
      <c r="A5413">
        <v>3006056</v>
      </c>
      <c r="B5413">
        <v>1</v>
      </c>
      <c r="C5413" t="s">
        <v>75</v>
      </c>
      <c r="D5413" t="s">
        <v>96</v>
      </c>
      <c r="E5413" t="s">
        <v>221</v>
      </c>
      <c r="F5413" t="s">
        <v>15471</v>
      </c>
      <c r="G5413" t="s">
        <v>192</v>
      </c>
      <c r="H5413" t="s">
        <v>58</v>
      </c>
      <c r="I5413" t="s">
        <v>129</v>
      </c>
      <c r="J5413" t="s">
        <v>130</v>
      </c>
      <c r="K5413" t="s">
        <v>137</v>
      </c>
      <c r="L5413" t="s">
        <v>15472</v>
      </c>
      <c r="M5413" t="s">
        <v>15473</v>
      </c>
      <c r="N5413">
        <v>2.456</v>
      </c>
      <c r="O5413">
        <v>1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2.46</v>
      </c>
      <c r="V5413">
        <v>0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3005955</v>
      </c>
      <c r="B5414">
        <v>1</v>
      </c>
      <c r="C5414" t="s">
        <v>75</v>
      </c>
      <c r="D5414" t="s">
        <v>95</v>
      </c>
      <c r="E5414" t="s">
        <v>140</v>
      </c>
      <c r="F5414" t="s">
        <v>15474</v>
      </c>
      <c r="G5414" t="s">
        <v>136</v>
      </c>
      <c r="H5414" t="s">
        <v>61</v>
      </c>
      <c r="I5414" t="s">
        <v>129</v>
      </c>
      <c r="J5414" t="s">
        <v>130</v>
      </c>
      <c r="K5414" t="s">
        <v>137</v>
      </c>
      <c r="L5414" t="s">
        <v>15475</v>
      </c>
      <c r="M5414" t="s">
        <v>15476</v>
      </c>
      <c r="N5414">
        <v>10.151</v>
      </c>
      <c r="O5414">
        <v>0</v>
      </c>
      <c r="P5414">
        <v>59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598.91999999999996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3007997</v>
      </c>
      <c r="B5415">
        <v>1</v>
      </c>
      <c r="C5415" t="s">
        <v>75</v>
      </c>
      <c r="D5415" t="s">
        <v>90</v>
      </c>
      <c r="E5415" t="s">
        <v>169</v>
      </c>
      <c r="F5415" t="s">
        <v>15477</v>
      </c>
      <c r="G5415" t="s">
        <v>192</v>
      </c>
      <c r="H5415" t="s">
        <v>61</v>
      </c>
      <c r="I5415" t="s">
        <v>129</v>
      </c>
      <c r="J5415" t="s">
        <v>130</v>
      </c>
      <c r="K5415" t="s">
        <v>137</v>
      </c>
      <c r="L5415" t="s">
        <v>15478</v>
      </c>
      <c r="M5415" t="s">
        <v>15479</v>
      </c>
      <c r="N5415">
        <v>6.69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75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501.79</v>
      </c>
    </row>
    <row r="5416" spans="1:26" x14ac:dyDescent="0.3">
      <c r="A5416">
        <v>3040740</v>
      </c>
      <c r="B5416">
        <v>1</v>
      </c>
      <c r="C5416" t="s">
        <v>106</v>
      </c>
      <c r="D5416" t="s">
        <v>122</v>
      </c>
      <c r="E5416" t="s">
        <v>153</v>
      </c>
      <c r="F5416" t="s">
        <v>15480</v>
      </c>
      <c r="G5416" t="s">
        <v>128</v>
      </c>
      <c r="H5416" t="s">
        <v>58</v>
      </c>
      <c r="I5416" t="s">
        <v>129</v>
      </c>
      <c r="J5416" t="s">
        <v>130</v>
      </c>
      <c r="K5416" t="s">
        <v>131</v>
      </c>
      <c r="L5416" t="s">
        <v>15481</v>
      </c>
      <c r="M5416" t="s">
        <v>15482</v>
      </c>
      <c r="N5416">
        <v>0.21299999999999999</v>
      </c>
      <c r="O5416">
        <v>2</v>
      </c>
      <c r="P5416">
        <v>2141</v>
      </c>
      <c r="Q5416">
        <v>0</v>
      </c>
      <c r="R5416">
        <v>0</v>
      </c>
      <c r="S5416">
        <v>0</v>
      </c>
      <c r="T5416">
        <v>0</v>
      </c>
      <c r="U5416">
        <v>0.43</v>
      </c>
      <c r="V5416">
        <v>455.9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3005266</v>
      </c>
      <c r="B5417">
        <v>1</v>
      </c>
      <c r="C5417" t="s">
        <v>106</v>
      </c>
      <c r="D5417" t="s">
        <v>107</v>
      </c>
      <c r="E5417" t="s">
        <v>169</v>
      </c>
      <c r="F5417" t="s">
        <v>14468</v>
      </c>
      <c r="G5417" t="s">
        <v>192</v>
      </c>
      <c r="H5417" t="s">
        <v>61</v>
      </c>
      <c r="I5417" t="s">
        <v>129</v>
      </c>
      <c r="J5417" t="s">
        <v>130</v>
      </c>
      <c r="K5417" t="s">
        <v>137</v>
      </c>
      <c r="L5417" t="s">
        <v>15483</v>
      </c>
      <c r="M5417" t="s">
        <v>15484</v>
      </c>
      <c r="N5417">
        <v>6.3609999999999998</v>
      </c>
      <c r="O5417">
        <v>0</v>
      </c>
      <c r="P5417">
        <v>6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38.17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3018734</v>
      </c>
      <c r="B5418">
        <v>1</v>
      </c>
      <c r="C5418" t="s">
        <v>75</v>
      </c>
      <c r="D5418" t="s">
        <v>97</v>
      </c>
      <c r="E5418" t="s">
        <v>153</v>
      </c>
      <c r="F5418" t="s">
        <v>15448</v>
      </c>
      <c r="G5418" t="s">
        <v>192</v>
      </c>
      <c r="H5418" t="s">
        <v>58</v>
      </c>
      <c r="I5418" t="s">
        <v>129</v>
      </c>
      <c r="J5418" t="s">
        <v>130</v>
      </c>
      <c r="K5418" t="s">
        <v>137</v>
      </c>
      <c r="L5418" t="s">
        <v>15485</v>
      </c>
      <c r="M5418" t="s">
        <v>11774</v>
      </c>
      <c r="N5418">
        <v>7.5970000000000004</v>
      </c>
      <c r="O5418">
        <v>0</v>
      </c>
      <c r="P5418">
        <v>43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326.67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3005236</v>
      </c>
      <c r="B5419">
        <v>1</v>
      </c>
      <c r="C5419" t="s">
        <v>75</v>
      </c>
      <c r="D5419" t="s">
        <v>77</v>
      </c>
      <c r="E5419" t="s">
        <v>169</v>
      </c>
      <c r="F5419" t="s">
        <v>1650</v>
      </c>
      <c r="G5419" t="s">
        <v>192</v>
      </c>
      <c r="H5419" t="s">
        <v>61</v>
      </c>
      <c r="I5419" t="s">
        <v>129</v>
      </c>
      <c r="J5419" t="s">
        <v>130</v>
      </c>
      <c r="K5419" t="s">
        <v>137</v>
      </c>
      <c r="L5419" t="s">
        <v>15486</v>
      </c>
      <c r="M5419" t="s">
        <v>15487</v>
      </c>
      <c r="N5419">
        <v>8.0920000000000005</v>
      </c>
      <c r="O5419">
        <v>0</v>
      </c>
      <c r="P5419">
        <v>116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938.66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3011432</v>
      </c>
      <c r="B5420">
        <v>1</v>
      </c>
      <c r="C5420" t="s">
        <v>75</v>
      </c>
      <c r="D5420" t="s">
        <v>83</v>
      </c>
      <c r="E5420" t="s">
        <v>126</v>
      </c>
      <c r="F5420" t="s">
        <v>3246</v>
      </c>
      <c r="G5420" t="s">
        <v>136</v>
      </c>
      <c r="H5420" t="s">
        <v>58</v>
      </c>
      <c r="I5420" t="s">
        <v>129</v>
      </c>
      <c r="J5420" t="s">
        <v>130</v>
      </c>
      <c r="K5420" t="s">
        <v>137</v>
      </c>
      <c r="L5420" t="s">
        <v>15488</v>
      </c>
      <c r="M5420" t="s">
        <v>15489</v>
      </c>
      <c r="N5420">
        <v>6.3819999999999997</v>
      </c>
      <c r="O5420">
        <v>0</v>
      </c>
      <c r="P5420">
        <v>0</v>
      </c>
      <c r="Q5420">
        <v>2</v>
      </c>
      <c r="R5420">
        <v>49</v>
      </c>
      <c r="S5420">
        <v>0</v>
      </c>
      <c r="T5420">
        <v>0</v>
      </c>
      <c r="U5420">
        <v>0</v>
      </c>
      <c r="V5420">
        <v>0</v>
      </c>
      <c r="W5420">
        <v>12.76</v>
      </c>
      <c r="X5420">
        <v>312.7</v>
      </c>
      <c r="Y5420">
        <v>0</v>
      </c>
      <c r="Z5420">
        <v>0</v>
      </c>
    </row>
    <row r="5421" spans="1:26" x14ac:dyDescent="0.3">
      <c r="A5421">
        <v>3008253</v>
      </c>
      <c r="B5421">
        <v>1</v>
      </c>
      <c r="C5421" t="s">
        <v>75</v>
      </c>
      <c r="D5421" t="s">
        <v>78</v>
      </c>
      <c r="E5421" t="s">
        <v>153</v>
      </c>
      <c r="F5421" t="s">
        <v>15490</v>
      </c>
      <c r="G5421" t="s">
        <v>374</v>
      </c>
      <c r="H5421" t="s">
        <v>58</v>
      </c>
      <c r="I5421" t="s">
        <v>129</v>
      </c>
      <c r="J5421" t="s">
        <v>130</v>
      </c>
      <c r="K5421" t="s">
        <v>137</v>
      </c>
      <c r="L5421" t="s">
        <v>15491</v>
      </c>
      <c r="M5421" t="s">
        <v>15492</v>
      </c>
      <c r="N5421">
        <v>6.6029999999999998</v>
      </c>
      <c r="O5421">
        <v>0</v>
      </c>
      <c r="P5421">
        <v>633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4179.5600000000004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3012623</v>
      </c>
      <c r="B5422">
        <v>1</v>
      </c>
      <c r="C5422" t="s">
        <v>75</v>
      </c>
      <c r="D5422" t="s">
        <v>104</v>
      </c>
      <c r="E5422" t="s">
        <v>221</v>
      </c>
      <c r="F5422" t="s">
        <v>15493</v>
      </c>
      <c r="G5422" t="s">
        <v>374</v>
      </c>
      <c r="H5422" t="s">
        <v>58</v>
      </c>
      <c r="I5422" t="s">
        <v>129</v>
      </c>
      <c r="J5422" t="s">
        <v>130</v>
      </c>
      <c r="K5422" t="s">
        <v>137</v>
      </c>
      <c r="L5422" t="s">
        <v>15494</v>
      </c>
      <c r="M5422" t="s">
        <v>15495</v>
      </c>
      <c r="N5422">
        <v>1.0209999999999999</v>
      </c>
      <c r="O5422">
        <v>73</v>
      </c>
      <c r="P5422">
        <v>13922</v>
      </c>
      <c r="Q5422">
        <v>7</v>
      </c>
      <c r="R5422">
        <v>604</v>
      </c>
      <c r="S5422">
        <v>10</v>
      </c>
      <c r="T5422">
        <v>1205</v>
      </c>
      <c r="U5422">
        <v>74.52</v>
      </c>
      <c r="V5422">
        <v>14212.04</v>
      </c>
      <c r="W5422">
        <v>7.15</v>
      </c>
      <c r="X5422">
        <v>616.58000000000004</v>
      </c>
      <c r="Y5422">
        <v>10.210000000000001</v>
      </c>
      <c r="Z5422">
        <v>1230.0999999999999</v>
      </c>
    </row>
    <row r="5423" spans="1:26" x14ac:dyDescent="0.3">
      <c r="A5423">
        <v>3000125</v>
      </c>
      <c r="B5423">
        <v>1</v>
      </c>
      <c r="C5423" t="s">
        <v>75</v>
      </c>
      <c r="D5423" t="s">
        <v>86</v>
      </c>
      <c r="E5423" t="s">
        <v>153</v>
      </c>
      <c r="F5423" t="s">
        <v>9979</v>
      </c>
      <c r="G5423" t="s">
        <v>192</v>
      </c>
      <c r="H5423" t="s">
        <v>58</v>
      </c>
      <c r="I5423" t="s">
        <v>129</v>
      </c>
      <c r="J5423" t="s">
        <v>130</v>
      </c>
      <c r="K5423" t="s">
        <v>137</v>
      </c>
      <c r="L5423" t="s">
        <v>15496</v>
      </c>
      <c r="M5423" t="s">
        <v>15497</v>
      </c>
      <c r="N5423">
        <v>1.21</v>
      </c>
      <c r="O5423">
        <v>22</v>
      </c>
      <c r="P5423">
        <v>40</v>
      </c>
      <c r="Q5423">
        <v>0</v>
      </c>
      <c r="R5423">
        <v>0</v>
      </c>
      <c r="S5423">
        <v>0</v>
      </c>
      <c r="T5423">
        <v>0</v>
      </c>
      <c r="U5423">
        <v>26.61</v>
      </c>
      <c r="V5423">
        <v>48.39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3017382</v>
      </c>
      <c r="B5424">
        <v>1</v>
      </c>
      <c r="C5424" t="s">
        <v>75</v>
      </c>
      <c r="D5424" t="s">
        <v>97</v>
      </c>
      <c r="E5424" t="s">
        <v>153</v>
      </c>
      <c r="F5424" t="s">
        <v>15498</v>
      </c>
      <c r="G5424" t="s">
        <v>192</v>
      </c>
      <c r="H5424" t="s">
        <v>58</v>
      </c>
      <c r="I5424" t="s">
        <v>129</v>
      </c>
      <c r="J5424" t="s">
        <v>130</v>
      </c>
      <c r="K5424" t="s">
        <v>137</v>
      </c>
      <c r="L5424" t="s">
        <v>15499</v>
      </c>
      <c r="M5424" t="s">
        <v>15500</v>
      </c>
      <c r="N5424">
        <v>9.5549999999999997</v>
      </c>
      <c r="O5424">
        <v>0</v>
      </c>
      <c r="P5424">
        <v>261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2493.9299999999998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3013119</v>
      </c>
      <c r="B5425">
        <v>1</v>
      </c>
      <c r="C5425" t="s">
        <v>75</v>
      </c>
      <c r="D5425" t="s">
        <v>91</v>
      </c>
      <c r="E5425" t="s">
        <v>134</v>
      </c>
      <c r="F5425" t="s">
        <v>15501</v>
      </c>
      <c r="G5425" t="s">
        <v>128</v>
      </c>
      <c r="H5425" t="s">
        <v>58</v>
      </c>
      <c r="I5425" t="s">
        <v>129</v>
      </c>
      <c r="J5425" t="s">
        <v>130</v>
      </c>
      <c r="K5425" t="s">
        <v>131</v>
      </c>
      <c r="L5425" t="s">
        <v>15502</v>
      </c>
      <c r="M5425" t="s">
        <v>15503</v>
      </c>
      <c r="N5425">
        <v>1.349</v>
      </c>
      <c r="O5425">
        <v>0</v>
      </c>
      <c r="P5425">
        <v>6065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8180.18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3000732</v>
      </c>
      <c r="B5426">
        <v>1</v>
      </c>
      <c r="C5426" t="s">
        <v>75</v>
      </c>
      <c r="D5426" t="s">
        <v>101</v>
      </c>
      <c r="E5426" t="s">
        <v>221</v>
      </c>
      <c r="F5426" t="s">
        <v>7293</v>
      </c>
      <c r="G5426" t="s">
        <v>136</v>
      </c>
      <c r="H5426" t="s">
        <v>58</v>
      </c>
      <c r="I5426" t="s">
        <v>129</v>
      </c>
      <c r="J5426" t="s">
        <v>130</v>
      </c>
      <c r="K5426" t="s">
        <v>137</v>
      </c>
      <c r="L5426" t="s">
        <v>15504</v>
      </c>
      <c r="M5426" t="s">
        <v>15505</v>
      </c>
      <c r="N5426">
        <v>2.7010000000000001</v>
      </c>
      <c r="O5426">
        <v>86</v>
      </c>
      <c r="P5426">
        <v>27</v>
      </c>
      <c r="Q5426">
        <v>0</v>
      </c>
      <c r="R5426">
        <v>0</v>
      </c>
      <c r="S5426">
        <v>0</v>
      </c>
      <c r="T5426">
        <v>0</v>
      </c>
      <c r="U5426">
        <v>232.3</v>
      </c>
      <c r="V5426">
        <v>72.930000000000007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3000191</v>
      </c>
      <c r="B5427">
        <v>1</v>
      </c>
      <c r="C5427" t="s">
        <v>75</v>
      </c>
      <c r="D5427" t="s">
        <v>81</v>
      </c>
      <c r="E5427" t="s">
        <v>164</v>
      </c>
      <c r="F5427" t="s">
        <v>15506</v>
      </c>
      <c r="G5427" t="s">
        <v>181</v>
      </c>
      <c r="H5427" t="s">
        <v>61</v>
      </c>
      <c r="I5427" t="s">
        <v>129</v>
      </c>
      <c r="J5427" t="s">
        <v>130</v>
      </c>
      <c r="K5427" t="s">
        <v>137</v>
      </c>
      <c r="L5427" t="s">
        <v>15507</v>
      </c>
      <c r="M5427" t="s">
        <v>15508</v>
      </c>
      <c r="N5427">
        <v>2.5059999999999998</v>
      </c>
      <c r="O5427">
        <v>0</v>
      </c>
      <c r="P5427">
        <v>7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17.54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3016312</v>
      </c>
      <c r="B5428">
        <v>1</v>
      </c>
      <c r="C5428" t="s">
        <v>75</v>
      </c>
      <c r="D5428" t="s">
        <v>92</v>
      </c>
      <c r="E5428" t="s">
        <v>221</v>
      </c>
      <c r="F5428" t="s">
        <v>15509</v>
      </c>
      <c r="G5428" t="s">
        <v>192</v>
      </c>
      <c r="H5428" t="s">
        <v>58</v>
      </c>
      <c r="I5428" t="s">
        <v>129</v>
      </c>
      <c r="J5428" t="s">
        <v>130</v>
      </c>
      <c r="K5428" t="s">
        <v>137</v>
      </c>
      <c r="L5428" t="s">
        <v>15510</v>
      </c>
      <c r="M5428" t="s">
        <v>15511</v>
      </c>
      <c r="N5428">
        <v>3.4569999999999999</v>
      </c>
      <c r="O5428">
        <v>29</v>
      </c>
      <c r="P5428">
        <v>162</v>
      </c>
      <c r="Q5428">
        <v>0</v>
      </c>
      <c r="R5428">
        <v>0</v>
      </c>
      <c r="S5428">
        <v>0</v>
      </c>
      <c r="T5428">
        <v>0</v>
      </c>
      <c r="U5428">
        <v>100.25</v>
      </c>
      <c r="V5428">
        <v>560.03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3016668</v>
      </c>
      <c r="B5429">
        <v>1</v>
      </c>
      <c r="C5429" t="s">
        <v>75</v>
      </c>
      <c r="D5429" t="s">
        <v>97</v>
      </c>
      <c r="E5429" t="s">
        <v>153</v>
      </c>
      <c r="F5429" t="s">
        <v>14724</v>
      </c>
      <c r="G5429" t="s">
        <v>192</v>
      </c>
      <c r="H5429" t="s">
        <v>58</v>
      </c>
      <c r="I5429" t="s">
        <v>129</v>
      </c>
      <c r="J5429" t="s">
        <v>130</v>
      </c>
      <c r="K5429" t="s">
        <v>137</v>
      </c>
      <c r="L5429" t="s">
        <v>15512</v>
      </c>
      <c r="M5429" t="s">
        <v>15513</v>
      </c>
      <c r="N5429">
        <v>7.3259999999999996</v>
      </c>
      <c r="O5429">
        <v>0</v>
      </c>
      <c r="P5429">
        <v>457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3347.78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3040909</v>
      </c>
      <c r="B5430">
        <v>1</v>
      </c>
      <c r="C5430" t="s">
        <v>106</v>
      </c>
      <c r="D5430" t="s">
        <v>121</v>
      </c>
      <c r="E5430" t="s">
        <v>153</v>
      </c>
      <c r="F5430" t="s">
        <v>15514</v>
      </c>
      <c r="G5430" t="s">
        <v>128</v>
      </c>
      <c r="H5430" t="s">
        <v>58</v>
      </c>
      <c r="I5430" t="s">
        <v>129</v>
      </c>
      <c r="J5430" t="s">
        <v>130</v>
      </c>
      <c r="K5430" t="s">
        <v>131</v>
      </c>
      <c r="L5430" t="s">
        <v>15515</v>
      </c>
      <c r="M5430" t="s">
        <v>15516</v>
      </c>
      <c r="N5430">
        <v>0.17699999999999999</v>
      </c>
      <c r="O5430">
        <v>0</v>
      </c>
      <c r="P5430">
        <v>654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115.73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3012924</v>
      </c>
      <c r="B5431">
        <v>1</v>
      </c>
      <c r="C5431" t="s">
        <v>75</v>
      </c>
      <c r="D5431" t="s">
        <v>81</v>
      </c>
      <c r="E5431" t="s">
        <v>164</v>
      </c>
      <c r="F5431" t="s">
        <v>15517</v>
      </c>
      <c r="G5431" t="s">
        <v>192</v>
      </c>
      <c r="H5431" t="s">
        <v>61</v>
      </c>
      <c r="I5431" t="s">
        <v>129</v>
      </c>
      <c r="J5431" t="s">
        <v>130</v>
      </c>
      <c r="K5431" t="s">
        <v>137</v>
      </c>
      <c r="L5431" t="s">
        <v>15518</v>
      </c>
      <c r="M5431" t="s">
        <v>15519</v>
      </c>
      <c r="N5431">
        <v>6.742</v>
      </c>
      <c r="O5431">
        <v>0</v>
      </c>
      <c r="P5431">
        <v>203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1368.56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3012440</v>
      </c>
      <c r="B5432">
        <v>1</v>
      </c>
      <c r="C5432" t="s">
        <v>75</v>
      </c>
      <c r="D5432" t="s">
        <v>104</v>
      </c>
      <c r="E5432" t="s">
        <v>140</v>
      </c>
      <c r="F5432" t="s">
        <v>15520</v>
      </c>
      <c r="G5432" t="s">
        <v>166</v>
      </c>
      <c r="H5432" t="s">
        <v>61</v>
      </c>
      <c r="I5432" t="s">
        <v>129</v>
      </c>
      <c r="J5432" t="s">
        <v>130</v>
      </c>
      <c r="K5432" t="s">
        <v>131</v>
      </c>
      <c r="L5432" t="s">
        <v>15521</v>
      </c>
      <c r="M5432" t="s">
        <v>15522</v>
      </c>
      <c r="N5432">
        <v>1.9470000000000001</v>
      </c>
      <c r="O5432">
        <v>0</v>
      </c>
      <c r="P5432">
        <v>43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83.7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3016772</v>
      </c>
      <c r="B5433">
        <v>1</v>
      </c>
      <c r="C5433" t="s">
        <v>75</v>
      </c>
      <c r="D5433" t="s">
        <v>103</v>
      </c>
      <c r="E5433" t="s">
        <v>126</v>
      </c>
      <c r="F5433" t="s">
        <v>15523</v>
      </c>
      <c r="G5433" t="s">
        <v>181</v>
      </c>
      <c r="H5433" t="s">
        <v>58</v>
      </c>
      <c r="I5433" t="s">
        <v>129</v>
      </c>
      <c r="J5433" t="s">
        <v>130</v>
      </c>
      <c r="K5433" t="s">
        <v>137</v>
      </c>
      <c r="L5433" t="s">
        <v>15524</v>
      </c>
      <c r="M5433" t="s">
        <v>15525</v>
      </c>
      <c r="N5433">
        <v>3.278</v>
      </c>
      <c r="O5433">
        <v>13</v>
      </c>
      <c r="P5433">
        <v>2</v>
      </c>
      <c r="Q5433">
        <v>0</v>
      </c>
      <c r="R5433">
        <v>0</v>
      </c>
      <c r="S5433">
        <v>0</v>
      </c>
      <c r="T5433">
        <v>0</v>
      </c>
      <c r="U5433">
        <v>42.61</v>
      </c>
      <c r="V5433">
        <v>6.56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3005224</v>
      </c>
      <c r="B5434">
        <v>1</v>
      </c>
      <c r="C5434" t="s">
        <v>75</v>
      </c>
      <c r="D5434" t="s">
        <v>80</v>
      </c>
      <c r="E5434" t="s">
        <v>169</v>
      </c>
      <c r="F5434" t="s">
        <v>15526</v>
      </c>
      <c r="G5434" t="s">
        <v>136</v>
      </c>
      <c r="H5434" t="s">
        <v>61</v>
      </c>
      <c r="I5434" t="s">
        <v>129</v>
      </c>
      <c r="J5434" t="s">
        <v>130</v>
      </c>
      <c r="K5434" t="s">
        <v>137</v>
      </c>
      <c r="L5434" t="s">
        <v>15527</v>
      </c>
      <c r="M5434" t="s">
        <v>15528</v>
      </c>
      <c r="N5434">
        <v>3.2549999999999999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57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185.54</v>
      </c>
    </row>
    <row r="5435" spans="1:26" x14ac:dyDescent="0.3">
      <c r="A5435">
        <v>3002615</v>
      </c>
      <c r="B5435">
        <v>1</v>
      </c>
      <c r="C5435" t="s">
        <v>106</v>
      </c>
      <c r="D5435" t="s">
        <v>122</v>
      </c>
      <c r="E5435" t="s">
        <v>145</v>
      </c>
      <c r="F5435" t="s">
        <v>1522</v>
      </c>
      <c r="G5435" t="s">
        <v>206</v>
      </c>
      <c r="H5435" t="s">
        <v>61</v>
      </c>
      <c r="I5435" t="s">
        <v>129</v>
      </c>
      <c r="J5435" t="s">
        <v>130</v>
      </c>
      <c r="K5435" t="s">
        <v>131</v>
      </c>
      <c r="L5435" t="s">
        <v>15529</v>
      </c>
      <c r="M5435" t="s">
        <v>15530</v>
      </c>
      <c r="N5435">
        <v>5</v>
      </c>
      <c r="O5435">
        <v>0</v>
      </c>
      <c r="P5435">
        <v>9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45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3011102</v>
      </c>
      <c r="B5436">
        <v>1</v>
      </c>
      <c r="C5436" t="s">
        <v>75</v>
      </c>
      <c r="D5436" t="s">
        <v>102</v>
      </c>
      <c r="E5436" t="s">
        <v>140</v>
      </c>
      <c r="F5436" t="s">
        <v>15531</v>
      </c>
      <c r="G5436" t="s">
        <v>142</v>
      </c>
      <c r="H5436" t="s">
        <v>61</v>
      </c>
      <c r="I5436" t="s">
        <v>129</v>
      </c>
      <c r="J5436" t="s">
        <v>130</v>
      </c>
      <c r="K5436" t="s">
        <v>131</v>
      </c>
      <c r="L5436" t="s">
        <v>15532</v>
      </c>
      <c r="M5436" t="s">
        <v>15533</v>
      </c>
      <c r="N5436">
        <v>3.375</v>
      </c>
      <c r="O5436">
        <v>0</v>
      </c>
      <c r="P5436">
        <v>137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462.37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3005330</v>
      </c>
      <c r="B5437">
        <v>1</v>
      </c>
      <c r="C5437" t="s">
        <v>75</v>
      </c>
      <c r="D5437" t="s">
        <v>79</v>
      </c>
      <c r="E5437" t="s">
        <v>153</v>
      </c>
      <c r="F5437" t="s">
        <v>15454</v>
      </c>
      <c r="G5437" t="s">
        <v>192</v>
      </c>
      <c r="H5437" t="s">
        <v>58</v>
      </c>
      <c r="I5437" t="s">
        <v>129</v>
      </c>
      <c r="J5437" t="s">
        <v>130</v>
      </c>
      <c r="K5437" t="s">
        <v>137</v>
      </c>
      <c r="L5437" t="s">
        <v>15534</v>
      </c>
      <c r="M5437" t="s">
        <v>15535</v>
      </c>
      <c r="N5437">
        <v>5.867</v>
      </c>
      <c r="O5437">
        <v>0</v>
      </c>
      <c r="P5437">
        <v>0</v>
      </c>
      <c r="Q5437">
        <v>2</v>
      </c>
      <c r="R5437">
        <v>23</v>
      </c>
      <c r="S5437">
        <v>0</v>
      </c>
      <c r="T5437">
        <v>0</v>
      </c>
      <c r="U5437">
        <v>0</v>
      </c>
      <c r="V5437">
        <v>0</v>
      </c>
      <c r="W5437">
        <v>11.73</v>
      </c>
      <c r="X5437">
        <v>134.94999999999999</v>
      </c>
      <c r="Y5437">
        <v>0</v>
      </c>
      <c r="Z5437">
        <v>0</v>
      </c>
    </row>
    <row r="5438" spans="1:26" x14ac:dyDescent="0.3">
      <c r="A5438">
        <v>3040905</v>
      </c>
      <c r="B5438">
        <v>1</v>
      </c>
      <c r="C5438" t="s">
        <v>106</v>
      </c>
      <c r="D5438" t="s">
        <v>121</v>
      </c>
      <c r="E5438" t="s">
        <v>221</v>
      </c>
      <c r="F5438" t="s">
        <v>15536</v>
      </c>
      <c r="G5438" t="s">
        <v>128</v>
      </c>
      <c r="H5438" t="s">
        <v>58</v>
      </c>
      <c r="I5438" t="s">
        <v>129</v>
      </c>
      <c r="J5438" t="s">
        <v>130</v>
      </c>
      <c r="K5438" t="s">
        <v>131</v>
      </c>
      <c r="L5438" t="s">
        <v>15515</v>
      </c>
      <c r="M5438" t="s">
        <v>15537</v>
      </c>
      <c r="N5438">
        <v>0.33100000000000002</v>
      </c>
      <c r="O5438">
        <v>18</v>
      </c>
      <c r="P5438">
        <v>179</v>
      </c>
      <c r="Q5438">
        <v>0</v>
      </c>
      <c r="R5438">
        <v>0</v>
      </c>
      <c r="S5438">
        <v>0</v>
      </c>
      <c r="T5438">
        <v>0</v>
      </c>
      <c r="U5438">
        <v>5.96</v>
      </c>
      <c r="V5438">
        <v>59.29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3008369</v>
      </c>
      <c r="B5439">
        <v>1</v>
      </c>
      <c r="C5439" t="s">
        <v>75</v>
      </c>
      <c r="D5439" t="s">
        <v>83</v>
      </c>
      <c r="E5439" t="s">
        <v>126</v>
      </c>
      <c r="F5439" t="s">
        <v>3246</v>
      </c>
      <c r="G5439" t="s">
        <v>136</v>
      </c>
      <c r="H5439" t="s">
        <v>58</v>
      </c>
      <c r="I5439" t="s">
        <v>129</v>
      </c>
      <c r="J5439" t="s">
        <v>130</v>
      </c>
      <c r="K5439" t="s">
        <v>137</v>
      </c>
      <c r="L5439" t="s">
        <v>15538</v>
      </c>
      <c r="M5439" t="s">
        <v>15539</v>
      </c>
      <c r="N5439">
        <v>3.0059999999999998</v>
      </c>
      <c r="O5439">
        <v>0</v>
      </c>
      <c r="P5439">
        <v>0</v>
      </c>
      <c r="Q5439">
        <v>2</v>
      </c>
      <c r="R5439">
        <v>49</v>
      </c>
      <c r="S5439">
        <v>0</v>
      </c>
      <c r="T5439">
        <v>0</v>
      </c>
      <c r="U5439">
        <v>0</v>
      </c>
      <c r="V5439">
        <v>0</v>
      </c>
      <c r="W5439">
        <v>6.01</v>
      </c>
      <c r="X5439">
        <v>147.27000000000001</v>
      </c>
      <c r="Y5439">
        <v>0</v>
      </c>
      <c r="Z5439">
        <v>0</v>
      </c>
    </row>
    <row r="5440" spans="1:26" x14ac:dyDescent="0.3">
      <c r="A5440">
        <v>3017383</v>
      </c>
      <c r="B5440">
        <v>1</v>
      </c>
      <c r="C5440" t="s">
        <v>75</v>
      </c>
      <c r="D5440" t="s">
        <v>97</v>
      </c>
      <c r="E5440" t="s">
        <v>153</v>
      </c>
      <c r="F5440" t="s">
        <v>10194</v>
      </c>
      <c r="G5440" t="s">
        <v>192</v>
      </c>
      <c r="H5440" t="s">
        <v>58</v>
      </c>
      <c r="I5440" t="s">
        <v>129</v>
      </c>
      <c r="J5440" t="s">
        <v>130</v>
      </c>
      <c r="K5440" t="s">
        <v>137</v>
      </c>
      <c r="L5440" t="s">
        <v>15540</v>
      </c>
      <c r="M5440" t="s">
        <v>15541</v>
      </c>
      <c r="N5440">
        <v>9.4809999999999999</v>
      </c>
      <c r="O5440">
        <v>0</v>
      </c>
      <c r="P5440">
        <v>229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2171.2399999999998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3009851</v>
      </c>
      <c r="B5441">
        <v>1</v>
      </c>
      <c r="C5441" t="s">
        <v>75</v>
      </c>
      <c r="D5441" t="s">
        <v>82</v>
      </c>
      <c r="E5441" t="s">
        <v>169</v>
      </c>
      <c r="F5441" t="s">
        <v>15316</v>
      </c>
      <c r="G5441" t="s">
        <v>270</v>
      </c>
      <c r="H5441" t="s">
        <v>61</v>
      </c>
      <c r="I5441" t="s">
        <v>129</v>
      </c>
      <c r="J5441" t="s">
        <v>130</v>
      </c>
      <c r="K5441" t="s">
        <v>131</v>
      </c>
      <c r="L5441" t="s">
        <v>15542</v>
      </c>
      <c r="M5441" t="s">
        <v>15543</v>
      </c>
      <c r="N5441">
        <v>2.1269999999999998</v>
      </c>
      <c r="O5441">
        <v>0</v>
      </c>
      <c r="P5441">
        <v>692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1472.03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3001456</v>
      </c>
      <c r="B5442">
        <v>1</v>
      </c>
      <c r="C5442" t="s">
        <v>75</v>
      </c>
      <c r="D5442" t="s">
        <v>97</v>
      </c>
      <c r="E5442" t="s">
        <v>153</v>
      </c>
      <c r="F5442" t="s">
        <v>15498</v>
      </c>
      <c r="G5442" t="s">
        <v>192</v>
      </c>
      <c r="H5442" t="s">
        <v>58</v>
      </c>
      <c r="I5442" t="s">
        <v>129</v>
      </c>
      <c r="J5442" t="s">
        <v>130</v>
      </c>
      <c r="K5442" t="s">
        <v>137</v>
      </c>
      <c r="L5442" t="s">
        <v>15544</v>
      </c>
      <c r="M5442" t="s">
        <v>15545</v>
      </c>
      <c r="N5442">
        <v>9</v>
      </c>
      <c r="O5442">
        <v>0</v>
      </c>
      <c r="P5442">
        <v>260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2339.9299999999998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3000070</v>
      </c>
      <c r="B5443">
        <v>1</v>
      </c>
      <c r="C5443" t="s">
        <v>75</v>
      </c>
      <c r="D5443" t="s">
        <v>104</v>
      </c>
      <c r="E5443" t="s">
        <v>140</v>
      </c>
      <c r="F5443" t="s">
        <v>14596</v>
      </c>
      <c r="G5443" t="s">
        <v>181</v>
      </c>
      <c r="H5443" t="s">
        <v>61</v>
      </c>
      <c r="I5443" t="s">
        <v>129</v>
      </c>
      <c r="J5443" t="s">
        <v>130</v>
      </c>
      <c r="K5443" t="s">
        <v>137</v>
      </c>
      <c r="L5443" t="s">
        <v>15546</v>
      </c>
      <c r="M5443" t="s">
        <v>15547</v>
      </c>
      <c r="N5443">
        <v>7.4850000000000003</v>
      </c>
      <c r="O5443">
        <v>0</v>
      </c>
      <c r="P5443">
        <v>122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913.2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3004658</v>
      </c>
      <c r="B5444">
        <v>1</v>
      </c>
      <c r="C5444" t="s">
        <v>75</v>
      </c>
      <c r="D5444" t="s">
        <v>95</v>
      </c>
      <c r="E5444" t="s">
        <v>221</v>
      </c>
      <c r="F5444" t="s">
        <v>15548</v>
      </c>
      <c r="G5444" t="s">
        <v>374</v>
      </c>
      <c r="H5444" t="s">
        <v>58</v>
      </c>
      <c r="I5444" t="s">
        <v>129</v>
      </c>
      <c r="J5444" t="s">
        <v>130</v>
      </c>
      <c r="K5444" t="s">
        <v>137</v>
      </c>
      <c r="L5444" t="s">
        <v>15549</v>
      </c>
      <c r="M5444" t="s">
        <v>15550</v>
      </c>
      <c r="N5444">
        <v>0.222</v>
      </c>
      <c r="O5444">
        <v>9</v>
      </c>
      <c r="P5444">
        <v>16860</v>
      </c>
      <c r="Q5444">
        <v>0</v>
      </c>
      <c r="R5444">
        <v>0</v>
      </c>
      <c r="S5444">
        <v>0</v>
      </c>
      <c r="T5444">
        <v>0</v>
      </c>
      <c r="U5444">
        <v>2</v>
      </c>
      <c r="V5444">
        <v>3741.98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3020256</v>
      </c>
      <c r="B5445">
        <v>1</v>
      </c>
      <c r="C5445" t="s">
        <v>75</v>
      </c>
      <c r="D5445" t="s">
        <v>76</v>
      </c>
      <c r="E5445" t="s">
        <v>145</v>
      </c>
      <c r="F5445" t="s">
        <v>15551</v>
      </c>
      <c r="G5445" t="s">
        <v>206</v>
      </c>
      <c r="H5445" t="s">
        <v>61</v>
      </c>
      <c r="I5445" t="s">
        <v>129</v>
      </c>
      <c r="J5445" t="s">
        <v>130</v>
      </c>
      <c r="K5445" t="s">
        <v>131</v>
      </c>
      <c r="L5445" t="s">
        <v>15552</v>
      </c>
      <c r="M5445" t="s">
        <v>15553</v>
      </c>
      <c r="N5445">
        <v>2.214</v>
      </c>
      <c r="O5445">
        <v>0</v>
      </c>
      <c r="P5445">
        <v>3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6.64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3013503</v>
      </c>
      <c r="B5446">
        <v>1</v>
      </c>
      <c r="C5446" t="s">
        <v>75</v>
      </c>
      <c r="D5446" t="s">
        <v>83</v>
      </c>
      <c r="E5446" t="s">
        <v>126</v>
      </c>
      <c r="F5446" t="s">
        <v>15554</v>
      </c>
      <c r="G5446" t="s">
        <v>161</v>
      </c>
      <c r="H5446" t="s">
        <v>58</v>
      </c>
      <c r="I5446" t="s">
        <v>129</v>
      </c>
      <c r="J5446" t="s">
        <v>130</v>
      </c>
      <c r="K5446" t="s">
        <v>131</v>
      </c>
      <c r="L5446" t="s">
        <v>15555</v>
      </c>
      <c r="M5446" t="s">
        <v>15556</v>
      </c>
      <c r="N5446">
        <v>0.74099999999999999</v>
      </c>
      <c r="O5446">
        <v>0</v>
      </c>
      <c r="P5446">
        <v>0</v>
      </c>
      <c r="Q5446">
        <v>8</v>
      </c>
      <c r="R5446">
        <v>67</v>
      </c>
      <c r="S5446">
        <v>0</v>
      </c>
      <c r="T5446">
        <v>0</v>
      </c>
      <c r="U5446">
        <v>0</v>
      </c>
      <c r="V5446">
        <v>0</v>
      </c>
      <c r="W5446">
        <v>5.92</v>
      </c>
      <c r="X5446">
        <v>49.62</v>
      </c>
      <c r="Y5446">
        <v>0</v>
      </c>
      <c r="Z5446">
        <v>0</v>
      </c>
    </row>
    <row r="5447" spans="1:26" x14ac:dyDescent="0.3">
      <c r="A5447">
        <v>3011196</v>
      </c>
      <c r="B5447">
        <v>1</v>
      </c>
      <c r="C5447" t="s">
        <v>75</v>
      </c>
      <c r="D5447" t="s">
        <v>99</v>
      </c>
      <c r="E5447" t="s">
        <v>140</v>
      </c>
      <c r="F5447" t="s">
        <v>15557</v>
      </c>
      <c r="G5447" t="s">
        <v>181</v>
      </c>
      <c r="H5447" t="s">
        <v>61</v>
      </c>
      <c r="I5447" t="s">
        <v>129</v>
      </c>
      <c r="J5447" t="s">
        <v>130</v>
      </c>
      <c r="K5447" t="s">
        <v>137</v>
      </c>
      <c r="L5447" t="s">
        <v>15558</v>
      </c>
      <c r="M5447" t="s">
        <v>15559</v>
      </c>
      <c r="N5447">
        <v>4.234</v>
      </c>
      <c r="O5447">
        <v>0</v>
      </c>
      <c r="P5447">
        <v>9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38.11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3013495</v>
      </c>
      <c r="B5448">
        <v>1</v>
      </c>
      <c r="C5448" t="s">
        <v>75</v>
      </c>
      <c r="D5448" t="s">
        <v>85</v>
      </c>
      <c r="E5448" t="s">
        <v>145</v>
      </c>
      <c r="F5448" t="s">
        <v>5658</v>
      </c>
      <c r="G5448" t="s">
        <v>206</v>
      </c>
      <c r="H5448" t="s">
        <v>61</v>
      </c>
      <c r="I5448" t="s">
        <v>129</v>
      </c>
      <c r="J5448" t="s">
        <v>130</v>
      </c>
      <c r="K5448" t="s">
        <v>131</v>
      </c>
      <c r="L5448" t="s">
        <v>15560</v>
      </c>
      <c r="M5448" t="s">
        <v>15561</v>
      </c>
      <c r="N5448">
        <v>1.08</v>
      </c>
      <c r="O5448">
        <v>0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1.08</v>
      </c>
      <c r="Y5448">
        <v>0</v>
      </c>
      <c r="Z5448">
        <v>0</v>
      </c>
    </row>
    <row r="5449" spans="1:26" x14ac:dyDescent="0.3">
      <c r="A5449">
        <v>3013502</v>
      </c>
      <c r="B5449">
        <v>1</v>
      </c>
      <c r="C5449" t="s">
        <v>75</v>
      </c>
      <c r="D5449" t="s">
        <v>89</v>
      </c>
      <c r="E5449" t="s">
        <v>145</v>
      </c>
      <c r="F5449" t="s">
        <v>15562</v>
      </c>
      <c r="G5449" t="s">
        <v>147</v>
      </c>
      <c r="H5449" t="s">
        <v>61</v>
      </c>
      <c r="I5449" t="s">
        <v>129</v>
      </c>
      <c r="J5449" t="s">
        <v>130</v>
      </c>
      <c r="K5449" t="s">
        <v>131</v>
      </c>
      <c r="L5449" t="s">
        <v>15563</v>
      </c>
      <c r="M5449" t="s">
        <v>15564</v>
      </c>
      <c r="N5449">
        <v>2.1589999999999998</v>
      </c>
      <c r="O5449">
        <v>0</v>
      </c>
      <c r="P5449">
        <v>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4.32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3013496</v>
      </c>
      <c r="B5450">
        <v>1</v>
      </c>
      <c r="C5450" t="s">
        <v>75</v>
      </c>
      <c r="D5450" t="s">
        <v>78</v>
      </c>
      <c r="E5450" t="s">
        <v>153</v>
      </c>
      <c r="F5450" t="s">
        <v>10414</v>
      </c>
      <c r="G5450" t="s">
        <v>128</v>
      </c>
      <c r="H5450" t="s">
        <v>58</v>
      </c>
      <c r="I5450" t="s">
        <v>129</v>
      </c>
      <c r="J5450" t="s">
        <v>130</v>
      </c>
      <c r="K5450" t="s">
        <v>131</v>
      </c>
      <c r="L5450" t="s">
        <v>15565</v>
      </c>
      <c r="M5450" t="s">
        <v>15566</v>
      </c>
      <c r="N5450">
        <v>5.194</v>
      </c>
      <c r="O5450">
        <v>17</v>
      </c>
      <c r="P5450">
        <v>150</v>
      </c>
      <c r="Q5450">
        <v>0</v>
      </c>
      <c r="R5450">
        <v>0</v>
      </c>
      <c r="S5450">
        <v>0</v>
      </c>
      <c r="T5450">
        <v>0</v>
      </c>
      <c r="U5450">
        <v>88.3</v>
      </c>
      <c r="V5450">
        <v>779.11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3020154</v>
      </c>
      <c r="B5451">
        <v>1</v>
      </c>
      <c r="C5451" t="s">
        <v>106</v>
      </c>
      <c r="D5451" t="s">
        <v>115</v>
      </c>
      <c r="E5451" t="s">
        <v>140</v>
      </c>
      <c r="F5451" t="s">
        <v>15567</v>
      </c>
      <c r="G5451" t="s">
        <v>161</v>
      </c>
      <c r="H5451" t="s">
        <v>61</v>
      </c>
      <c r="I5451" t="s">
        <v>129</v>
      </c>
      <c r="J5451" t="s">
        <v>130</v>
      </c>
      <c r="K5451" t="s">
        <v>131</v>
      </c>
      <c r="L5451" t="s">
        <v>15568</v>
      </c>
      <c r="M5451" t="s">
        <v>15569</v>
      </c>
      <c r="N5451">
        <v>0.497</v>
      </c>
      <c r="O5451">
        <v>0</v>
      </c>
      <c r="P5451">
        <v>23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11.43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3017205</v>
      </c>
      <c r="B5452">
        <v>1</v>
      </c>
      <c r="C5452" t="s">
        <v>75</v>
      </c>
      <c r="D5452" t="s">
        <v>84</v>
      </c>
      <c r="E5452" t="s">
        <v>134</v>
      </c>
      <c r="F5452" t="s">
        <v>15570</v>
      </c>
      <c r="G5452" t="s">
        <v>378</v>
      </c>
      <c r="H5452" t="s">
        <v>58</v>
      </c>
      <c r="I5452" t="s">
        <v>129</v>
      </c>
      <c r="J5452" t="s">
        <v>59</v>
      </c>
      <c r="K5452" t="s">
        <v>131</v>
      </c>
      <c r="L5452" t="s">
        <v>15571</v>
      </c>
      <c r="M5452" t="s">
        <v>15572</v>
      </c>
      <c r="N5452">
        <v>1.069</v>
      </c>
      <c r="O5452">
        <v>2</v>
      </c>
      <c r="P5452">
        <v>12846</v>
      </c>
      <c r="Q5452">
        <v>0</v>
      </c>
      <c r="R5452">
        <v>0</v>
      </c>
      <c r="S5452">
        <v>0</v>
      </c>
      <c r="T5452">
        <v>0</v>
      </c>
      <c r="U5452">
        <v>2.14</v>
      </c>
      <c r="V5452">
        <v>13731.76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3013207</v>
      </c>
      <c r="B5453">
        <v>1</v>
      </c>
      <c r="C5453" t="s">
        <v>75</v>
      </c>
      <c r="D5453" t="s">
        <v>83</v>
      </c>
      <c r="E5453" t="s">
        <v>153</v>
      </c>
      <c r="F5453" t="s">
        <v>15573</v>
      </c>
      <c r="G5453" t="s">
        <v>746</v>
      </c>
      <c r="H5453" t="s">
        <v>58</v>
      </c>
      <c r="I5453" t="s">
        <v>129</v>
      </c>
      <c r="J5453" t="s">
        <v>130</v>
      </c>
      <c r="K5453" t="s">
        <v>131</v>
      </c>
      <c r="L5453" t="s">
        <v>15574</v>
      </c>
      <c r="M5453" t="s">
        <v>15575</v>
      </c>
      <c r="N5453">
        <v>7.0110000000000001</v>
      </c>
      <c r="O5453">
        <v>0</v>
      </c>
      <c r="P5453">
        <v>0</v>
      </c>
      <c r="Q5453">
        <v>0</v>
      </c>
      <c r="R5453">
        <v>48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336.54</v>
      </c>
      <c r="Y5453">
        <v>0</v>
      </c>
      <c r="Z5453">
        <v>0</v>
      </c>
    </row>
    <row r="5454" spans="1:26" x14ac:dyDescent="0.3">
      <c r="A5454">
        <v>3013487</v>
      </c>
      <c r="B5454">
        <v>1</v>
      </c>
      <c r="C5454" t="s">
        <v>75</v>
      </c>
      <c r="D5454" t="s">
        <v>97</v>
      </c>
      <c r="E5454" t="s">
        <v>164</v>
      </c>
      <c r="F5454" t="s">
        <v>15576</v>
      </c>
      <c r="G5454" t="s">
        <v>142</v>
      </c>
      <c r="H5454" t="s">
        <v>61</v>
      </c>
      <c r="I5454" t="s">
        <v>129</v>
      </c>
      <c r="J5454" t="s">
        <v>130</v>
      </c>
      <c r="K5454" t="s">
        <v>131</v>
      </c>
      <c r="L5454" t="s">
        <v>15577</v>
      </c>
      <c r="M5454" t="s">
        <v>15578</v>
      </c>
      <c r="N5454">
        <v>5.9020000000000001</v>
      </c>
      <c r="O5454">
        <v>0</v>
      </c>
      <c r="P5454">
        <v>74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436.75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3017176</v>
      </c>
      <c r="B5455">
        <v>1</v>
      </c>
      <c r="C5455" t="s">
        <v>75</v>
      </c>
      <c r="D5455" t="s">
        <v>96</v>
      </c>
      <c r="E5455" t="s">
        <v>145</v>
      </c>
      <c r="F5455" t="s">
        <v>330</v>
      </c>
      <c r="G5455" t="s">
        <v>206</v>
      </c>
      <c r="H5455" t="s">
        <v>61</v>
      </c>
      <c r="I5455" t="s">
        <v>129</v>
      </c>
      <c r="J5455" t="s">
        <v>130</v>
      </c>
      <c r="K5455" t="s">
        <v>131</v>
      </c>
      <c r="L5455" t="s">
        <v>15579</v>
      </c>
      <c r="M5455" t="s">
        <v>15580</v>
      </c>
      <c r="N5455">
        <v>8.0830000000000002</v>
      </c>
      <c r="O5455">
        <v>0</v>
      </c>
      <c r="P5455">
        <v>3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24.25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3018204</v>
      </c>
      <c r="B5456">
        <v>1</v>
      </c>
      <c r="C5456" t="s">
        <v>75</v>
      </c>
      <c r="D5456" t="s">
        <v>85</v>
      </c>
      <c r="E5456" t="s">
        <v>221</v>
      </c>
      <c r="F5456" t="s">
        <v>15581</v>
      </c>
      <c r="G5456" t="s">
        <v>452</v>
      </c>
      <c r="H5456" t="s">
        <v>58</v>
      </c>
      <c r="I5456" t="s">
        <v>129</v>
      </c>
      <c r="J5456" t="s">
        <v>130</v>
      </c>
      <c r="K5456" t="s">
        <v>131</v>
      </c>
      <c r="L5456" t="s">
        <v>15582</v>
      </c>
      <c r="M5456" t="s">
        <v>15583</v>
      </c>
      <c r="N5456">
        <v>4.149</v>
      </c>
      <c r="O5456">
        <v>0</v>
      </c>
      <c r="P5456">
        <v>0</v>
      </c>
      <c r="Q5456">
        <v>0</v>
      </c>
      <c r="R5456">
        <v>266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1103.68</v>
      </c>
      <c r="Y5456">
        <v>0</v>
      </c>
      <c r="Z5456">
        <v>0</v>
      </c>
    </row>
    <row r="5457" spans="1:26" x14ac:dyDescent="0.3">
      <c r="A5457">
        <v>3020175</v>
      </c>
      <c r="B5457">
        <v>1</v>
      </c>
      <c r="C5457" t="s">
        <v>75</v>
      </c>
      <c r="D5457" t="s">
        <v>97</v>
      </c>
      <c r="E5457" t="s">
        <v>145</v>
      </c>
      <c r="F5457" t="s">
        <v>10111</v>
      </c>
      <c r="G5457" t="s">
        <v>206</v>
      </c>
      <c r="H5457" t="s">
        <v>61</v>
      </c>
      <c r="I5457" t="s">
        <v>129</v>
      </c>
      <c r="J5457" t="s">
        <v>130</v>
      </c>
      <c r="K5457" t="s">
        <v>131</v>
      </c>
      <c r="L5457" t="s">
        <v>15584</v>
      </c>
      <c r="M5457" t="s">
        <v>15585</v>
      </c>
      <c r="N5457">
        <v>1.794</v>
      </c>
      <c r="O5457">
        <v>0</v>
      </c>
      <c r="P5457">
        <v>6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10.76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3013831</v>
      </c>
      <c r="B5458">
        <v>1</v>
      </c>
      <c r="C5458" t="s">
        <v>75</v>
      </c>
      <c r="D5458" t="s">
        <v>74</v>
      </c>
      <c r="E5458" t="s">
        <v>164</v>
      </c>
      <c r="F5458" t="s">
        <v>15586</v>
      </c>
      <c r="G5458" t="s">
        <v>161</v>
      </c>
      <c r="H5458" t="s">
        <v>61</v>
      </c>
      <c r="I5458" t="s">
        <v>129</v>
      </c>
      <c r="J5458" t="s">
        <v>130</v>
      </c>
      <c r="K5458" t="s">
        <v>131</v>
      </c>
      <c r="L5458" t="s">
        <v>15587</v>
      </c>
      <c r="M5458" t="s">
        <v>15588</v>
      </c>
      <c r="N5458">
        <v>0.78</v>
      </c>
      <c r="O5458">
        <v>0</v>
      </c>
      <c r="P5458">
        <v>111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86.56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3020144</v>
      </c>
      <c r="B5459">
        <v>1</v>
      </c>
      <c r="C5459" t="s">
        <v>75</v>
      </c>
      <c r="D5459" t="s">
        <v>97</v>
      </c>
      <c r="E5459" t="s">
        <v>221</v>
      </c>
      <c r="F5459" t="s">
        <v>12808</v>
      </c>
      <c r="G5459" t="s">
        <v>374</v>
      </c>
      <c r="H5459" t="s">
        <v>58</v>
      </c>
      <c r="I5459" t="s">
        <v>129</v>
      </c>
      <c r="J5459" t="s">
        <v>130</v>
      </c>
      <c r="K5459" t="s">
        <v>131</v>
      </c>
      <c r="L5459" t="s">
        <v>15589</v>
      </c>
      <c r="M5459" t="s">
        <v>15590</v>
      </c>
      <c r="N5459">
        <v>0.11600000000000001</v>
      </c>
      <c r="O5459">
        <v>226</v>
      </c>
      <c r="P5459">
        <v>2108</v>
      </c>
      <c r="Q5459">
        <v>0</v>
      </c>
      <c r="R5459">
        <v>0</v>
      </c>
      <c r="S5459">
        <v>0</v>
      </c>
      <c r="T5459">
        <v>0</v>
      </c>
      <c r="U5459">
        <v>26.12</v>
      </c>
      <c r="V5459">
        <v>243.59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3017204</v>
      </c>
      <c r="B5460">
        <v>1</v>
      </c>
      <c r="C5460" t="s">
        <v>75</v>
      </c>
      <c r="D5460" t="s">
        <v>91</v>
      </c>
      <c r="E5460" t="s">
        <v>145</v>
      </c>
      <c r="F5460" t="s">
        <v>15591</v>
      </c>
      <c r="G5460" t="s">
        <v>256</v>
      </c>
      <c r="H5460" t="s">
        <v>61</v>
      </c>
      <c r="I5460" t="s">
        <v>129</v>
      </c>
      <c r="J5460" t="s">
        <v>130</v>
      </c>
      <c r="K5460" t="s">
        <v>131</v>
      </c>
      <c r="L5460" t="s">
        <v>15592</v>
      </c>
      <c r="M5460" t="s">
        <v>15593</v>
      </c>
      <c r="N5460">
        <v>3.5139999999999998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3.51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3016019</v>
      </c>
      <c r="B5461">
        <v>1</v>
      </c>
      <c r="C5461" t="s">
        <v>75</v>
      </c>
      <c r="D5461" t="s">
        <v>102</v>
      </c>
      <c r="E5461" t="s">
        <v>221</v>
      </c>
      <c r="F5461" t="s">
        <v>15594</v>
      </c>
      <c r="G5461" t="s">
        <v>128</v>
      </c>
      <c r="H5461" t="s">
        <v>58</v>
      </c>
      <c r="I5461" t="s">
        <v>129</v>
      </c>
      <c r="J5461" t="s">
        <v>130</v>
      </c>
      <c r="K5461" t="s">
        <v>131</v>
      </c>
      <c r="L5461" t="s">
        <v>15595</v>
      </c>
      <c r="M5461" t="s">
        <v>15596</v>
      </c>
      <c r="N5461">
        <v>0.23499999999999999</v>
      </c>
      <c r="O5461">
        <v>42</v>
      </c>
      <c r="P5461">
        <v>333</v>
      </c>
      <c r="Q5461">
        <v>0</v>
      </c>
      <c r="R5461">
        <v>0</v>
      </c>
      <c r="S5461">
        <v>0</v>
      </c>
      <c r="T5461">
        <v>0</v>
      </c>
      <c r="U5461">
        <v>9.8800000000000008</v>
      </c>
      <c r="V5461">
        <v>78.349999999999994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3020178</v>
      </c>
      <c r="B5462">
        <v>1</v>
      </c>
      <c r="C5462" t="s">
        <v>75</v>
      </c>
      <c r="D5462" t="s">
        <v>82</v>
      </c>
      <c r="E5462" t="s">
        <v>145</v>
      </c>
      <c r="F5462" t="s">
        <v>15597</v>
      </c>
      <c r="G5462" t="s">
        <v>206</v>
      </c>
      <c r="H5462" t="s">
        <v>61</v>
      </c>
      <c r="I5462" t="s">
        <v>129</v>
      </c>
      <c r="J5462" t="s">
        <v>130</v>
      </c>
      <c r="K5462" t="s">
        <v>131</v>
      </c>
      <c r="L5462" t="s">
        <v>15598</v>
      </c>
      <c r="M5462" t="s">
        <v>15599</v>
      </c>
      <c r="N5462">
        <v>2.5369999999999999</v>
      </c>
      <c r="O5462">
        <v>0</v>
      </c>
      <c r="P5462">
        <v>10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25.37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3020210</v>
      </c>
      <c r="B5463">
        <v>1</v>
      </c>
      <c r="C5463" t="s">
        <v>75</v>
      </c>
      <c r="D5463" t="s">
        <v>93</v>
      </c>
      <c r="E5463" t="s">
        <v>221</v>
      </c>
      <c r="F5463" t="s">
        <v>15600</v>
      </c>
      <c r="G5463" t="s">
        <v>128</v>
      </c>
      <c r="H5463" t="s">
        <v>58</v>
      </c>
      <c r="I5463" t="s">
        <v>129</v>
      </c>
      <c r="J5463" t="s">
        <v>130</v>
      </c>
      <c r="K5463" t="s">
        <v>131</v>
      </c>
      <c r="L5463" t="s">
        <v>15601</v>
      </c>
      <c r="M5463" t="s">
        <v>15602</v>
      </c>
      <c r="N5463">
        <v>0.69599999999999995</v>
      </c>
      <c r="O5463">
        <v>0</v>
      </c>
      <c r="P5463">
        <v>0</v>
      </c>
      <c r="Q5463">
        <v>18</v>
      </c>
      <c r="R5463">
        <v>101</v>
      </c>
      <c r="S5463">
        <v>38</v>
      </c>
      <c r="T5463">
        <v>790</v>
      </c>
      <c r="U5463">
        <v>0</v>
      </c>
      <c r="V5463">
        <v>0</v>
      </c>
      <c r="W5463">
        <v>12.53</v>
      </c>
      <c r="X5463">
        <v>70.28</v>
      </c>
      <c r="Y5463">
        <v>26.44</v>
      </c>
      <c r="Z5463">
        <v>549.71</v>
      </c>
    </row>
    <row r="5464" spans="1:26" x14ac:dyDescent="0.3">
      <c r="A5464">
        <v>3010279</v>
      </c>
      <c r="B5464">
        <v>1</v>
      </c>
      <c r="C5464" t="s">
        <v>75</v>
      </c>
      <c r="D5464" t="s">
        <v>104</v>
      </c>
      <c r="E5464" t="s">
        <v>221</v>
      </c>
      <c r="F5464" t="s">
        <v>5646</v>
      </c>
      <c r="G5464" t="s">
        <v>192</v>
      </c>
      <c r="H5464" t="s">
        <v>58</v>
      </c>
      <c r="I5464" t="s">
        <v>129</v>
      </c>
      <c r="J5464" t="s">
        <v>130</v>
      </c>
      <c r="K5464" t="s">
        <v>137</v>
      </c>
      <c r="L5464" t="s">
        <v>15603</v>
      </c>
      <c r="M5464" t="s">
        <v>15604</v>
      </c>
      <c r="N5464">
        <v>6.7389999999999999</v>
      </c>
      <c r="O5464">
        <v>29</v>
      </c>
      <c r="P5464">
        <v>199</v>
      </c>
      <c r="Q5464">
        <v>0</v>
      </c>
      <c r="R5464">
        <v>0</v>
      </c>
      <c r="S5464">
        <v>0</v>
      </c>
      <c r="T5464">
        <v>0</v>
      </c>
      <c r="U5464">
        <v>195.43</v>
      </c>
      <c r="V5464">
        <v>1341.04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3013513</v>
      </c>
      <c r="B5465">
        <v>1</v>
      </c>
      <c r="C5465" t="s">
        <v>75</v>
      </c>
      <c r="D5465" t="s">
        <v>97</v>
      </c>
      <c r="E5465" t="s">
        <v>145</v>
      </c>
      <c r="F5465" t="s">
        <v>15605</v>
      </c>
      <c r="G5465" t="s">
        <v>206</v>
      </c>
      <c r="H5465" t="s">
        <v>61</v>
      </c>
      <c r="I5465" t="s">
        <v>129</v>
      </c>
      <c r="J5465" t="s">
        <v>130</v>
      </c>
      <c r="K5465" t="s">
        <v>131</v>
      </c>
      <c r="L5465" t="s">
        <v>15606</v>
      </c>
      <c r="M5465" t="s">
        <v>15607</v>
      </c>
      <c r="N5465">
        <v>5.0650000000000004</v>
      </c>
      <c r="O5465">
        <v>0</v>
      </c>
      <c r="P5465">
        <v>10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50.65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3020034</v>
      </c>
      <c r="B5466">
        <v>2</v>
      </c>
      <c r="C5466" t="s">
        <v>106</v>
      </c>
      <c r="D5466" t="s">
        <v>112</v>
      </c>
      <c r="E5466" t="s">
        <v>126</v>
      </c>
      <c r="F5466" t="s">
        <v>15608</v>
      </c>
      <c r="G5466" t="s">
        <v>746</v>
      </c>
      <c r="H5466" t="s">
        <v>58</v>
      </c>
      <c r="I5466" t="s">
        <v>129</v>
      </c>
      <c r="J5466" t="s">
        <v>130</v>
      </c>
      <c r="K5466" t="s">
        <v>131</v>
      </c>
      <c r="L5466" t="s">
        <v>13453</v>
      </c>
      <c r="M5466" t="s">
        <v>15609</v>
      </c>
      <c r="N5466">
        <v>0.9</v>
      </c>
      <c r="O5466">
        <v>0</v>
      </c>
      <c r="P5466">
        <v>0</v>
      </c>
      <c r="Q5466">
        <v>3</v>
      </c>
      <c r="R5466">
        <v>56</v>
      </c>
      <c r="S5466">
        <v>2</v>
      </c>
      <c r="T5466">
        <v>844</v>
      </c>
      <c r="U5466">
        <v>0</v>
      </c>
      <c r="V5466">
        <v>0</v>
      </c>
      <c r="W5466">
        <v>2.7</v>
      </c>
      <c r="X5466">
        <v>50.38</v>
      </c>
      <c r="Y5466">
        <v>1.8</v>
      </c>
      <c r="Z5466">
        <v>759.37</v>
      </c>
    </row>
    <row r="5467" spans="1:26" x14ac:dyDescent="0.3">
      <c r="A5467">
        <v>3002586</v>
      </c>
      <c r="B5467">
        <v>1</v>
      </c>
      <c r="C5467" t="s">
        <v>75</v>
      </c>
      <c r="D5467" t="s">
        <v>86</v>
      </c>
      <c r="E5467" t="s">
        <v>145</v>
      </c>
      <c r="F5467" t="s">
        <v>15610</v>
      </c>
      <c r="G5467" t="s">
        <v>206</v>
      </c>
      <c r="H5467" t="s">
        <v>61</v>
      </c>
      <c r="I5467" t="s">
        <v>129</v>
      </c>
      <c r="J5467" t="s">
        <v>130</v>
      </c>
      <c r="K5467" t="s">
        <v>131</v>
      </c>
      <c r="L5467" t="s">
        <v>15611</v>
      </c>
      <c r="M5467" t="s">
        <v>15612</v>
      </c>
      <c r="N5467">
        <v>2.919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2.92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3020158</v>
      </c>
      <c r="B5468">
        <v>1</v>
      </c>
      <c r="C5468" t="s">
        <v>75</v>
      </c>
      <c r="D5468" t="s">
        <v>96</v>
      </c>
      <c r="E5468" t="s">
        <v>145</v>
      </c>
      <c r="F5468" t="s">
        <v>10992</v>
      </c>
      <c r="G5468" t="s">
        <v>206</v>
      </c>
      <c r="H5468" t="s">
        <v>61</v>
      </c>
      <c r="I5468" t="s">
        <v>129</v>
      </c>
      <c r="J5468" t="s">
        <v>130</v>
      </c>
      <c r="K5468" t="s">
        <v>131</v>
      </c>
      <c r="L5468" t="s">
        <v>15613</v>
      </c>
      <c r="M5468" t="s">
        <v>15614</v>
      </c>
      <c r="N5468">
        <v>2.8959999999999999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2.9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3017208</v>
      </c>
      <c r="B5469">
        <v>1</v>
      </c>
      <c r="C5469" t="s">
        <v>75</v>
      </c>
      <c r="D5469" t="s">
        <v>95</v>
      </c>
      <c r="E5469" t="s">
        <v>145</v>
      </c>
      <c r="F5469" t="s">
        <v>15615</v>
      </c>
      <c r="G5469" t="s">
        <v>206</v>
      </c>
      <c r="H5469" t="s">
        <v>61</v>
      </c>
      <c r="I5469" t="s">
        <v>129</v>
      </c>
      <c r="J5469" t="s">
        <v>130</v>
      </c>
      <c r="K5469" t="s">
        <v>131</v>
      </c>
      <c r="L5469" t="s">
        <v>15616</v>
      </c>
      <c r="M5469" t="s">
        <v>15617</v>
      </c>
      <c r="N5469">
        <v>3.7120000000000002</v>
      </c>
      <c r="O5469">
        <v>0</v>
      </c>
      <c r="P5469">
        <v>6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22.27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3017162</v>
      </c>
      <c r="B5470">
        <v>1</v>
      </c>
      <c r="C5470" t="s">
        <v>106</v>
      </c>
      <c r="D5470" t="s">
        <v>113</v>
      </c>
      <c r="E5470" t="s">
        <v>153</v>
      </c>
      <c r="F5470" t="s">
        <v>15618</v>
      </c>
      <c r="G5470" t="s">
        <v>128</v>
      </c>
      <c r="H5470" t="s">
        <v>58</v>
      </c>
      <c r="I5470" t="s">
        <v>129</v>
      </c>
      <c r="J5470" t="s">
        <v>130</v>
      </c>
      <c r="K5470" t="s">
        <v>131</v>
      </c>
      <c r="L5470" t="s">
        <v>15619</v>
      </c>
      <c r="M5470" t="s">
        <v>15620</v>
      </c>
      <c r="N5470">
        <v>0.70599999999999996</v>
      </c>
      <c r="O5470">
        <v>0</v>
      </c>
      <c r="P5470">
        <v>0</v>
      </c>
      <c r="Q5470">
        <v>17</v>
      </c>
      <c r="R5470">
        <v>1903</v>
      </c>
      <c r="S5470">
        <v>0</v>
      </c>
      <c r="T5470">
        <v>0</v>
      </c>
      <c r="U5470">
        <v>0</v>
      </c>
      <c r="V5470">
        <v>0</v>
      </c>
      <c r="W5470">
        <v>12.01</v>
      </c>
      <c r="X5470">
        <v>1344.26</v>
      </c>
      <c r="Y5470">
        <v>0</v>
      </c>
      <c r="Z5470">
        <v>0</v>
      </c>
    </row>
    <row r="5471" spans="1:26" x14ac:dyDescent="0.3">
      <c r="A5471">
        <v>3020222</v>
      </c>
      <c r="B5471">
        <v>1</v>
      </c>
      <c r="C5471" t="s">
        <v>75</v>
      </c>
      <c r="D5471" t="s">
        <v>102</v>
      </c>
      <c r="E5471" t="s">
        <v>126</v>
      </c>
      <c r="F5471" t="s">
        <v>15621</v>
      </c>
      <c r="G5471" t="s">
        <v>128</v>
      </c>
      <c r="H5471" t="s">
        <v>58</v>
      </c>
      <c r="I5471" t="s">
        <v>129</v>
      </c>
      <c r="J5471" t="s">
        <v>130</v>
      </c>
      <c r="K5471" t="s">
        <v>131</v>
      </c>
      <c r="L5471" t="s">
        <v>15622</v>
      </c>
      <c r="M5471" t="s">
        <v>15623</v>
      </c>
      <c r="N5471">
        <v>0.69399999999999995</v>
      </c>
      <c r="O5471">
        <v>6</v>
      </c>
      <c r="P5471">
        <v>645</v>
      </c>
      <c r="Q5471">
        <v>0</v>
      </c>
      <c r="R5471">
        <v>0</v>
      </c>
      <c r="S5471">
        <v>0</v>
      </c>
      <c r="T5471">
        <v>0</v>
      </c>
      <c r="U5471">
        <v>4.17</v>
      </c>
      <c r="V5471">
        <v>447.74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3013525</v>
      </c>
      <c r="B5472">
        <v>1</v>
      </c>
      <c r="C5472" t="s">
        <v>106</v>
      </c>
      <c r="D5472" t="s">
        <v>118</v>
      </c>
      <c r="E5472" t="s">
        <v>153</v>
      </c>
      <c r="F5472" t="s">
        <v>15624</v>
      </c>
      <c r="G5472" t="s">
        <v>196</v>
      </c>
      <c r="H5472" t="s">
        <v>58</v>
      </c>
      <c r="I5472" t="s">
        <v>129</v>
      </c>
      <c r="J5472" t="s">
        <v>130</v>
      </c>
      <c r="K5472" t="s">
        <v>131</v>
      </c>
      <c r="L5472" t="s">
        <v>15625</v>
      </c>
      <c r="M5472" t="s">
        <v>15626</v>
      </c>
      <c r="N5472">
        <v>5.78</v>
      </c>
      <c r="O5472">
        <v>0</v>
      </c>
      <c r="P5472">
        <v>0</v>
      </c>
      <c r="Q5472">
        <v>0</v>
      </c>
      <c r="R5472">
        <v>32</v>
      </c>
      <c r="S5472">
        <v>0</v>
      </c>
      <c r="T5472">
        <v>64</v>
      </c>
      <c r="U5472">
        <v>0</v>
      </c>
      <c r="V5472">
        <v>0</v>
      </c>
      <c r="W5472">
        <v>0</v>
      </c>
      <c r="X5472">
        <v>184.96</v>
      </c>
      <c r="Y5472">
        <v>0</v>
      </c>
      <c r="Z5472">
        <v>369.92</v>
      </c>
    </row>
    <row r="5473" spans="1:26" x14ac:dyDescent="0.3">
      <c r="A5473">
        <v>3011066</v>
      </c>
      <c r="B5473">
        <v>1</v>
      </c>
      <c r="C5473" t="s">
        <v>75</v>
      </c>
      <c r="D5473" t="s">
        <v>74</v>
      </c>
      <c r="E5473" t="s">
        <v>169</v>
      </c>
      <c r="F5473" t="s">
        <v>2146</v>
      </c>
      <c r="G5473" t="s">
        <v>171</v>
      </c>
      <c r="H5473" t="s">
        <v>61</v>
      </c>
      <c r="I5473" t="s">
        <v>129</v>
      </c>
      <c r="J5473" t="s">
        <v>130</v>
      </c>
      <c r="K5473" t="s">
        <v>131</v>
      </c>
      <c r="L5473" t="s">
        <v>15627</v>
      </c>
      <c r="M5473" t="s">
        <v>15628</v>
      </c>
      <c r="N5473">
        <v>7.7839999999999998</v>
      </c>
      <c r="O5473">
        <v>0</v>
      </c>
      <c r="P5473">
        <v>131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1019.67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3013218</v>
      </c>
      <c r="B5474">
        <v>1</v>
      </c>
      <c r="C5474" t="s">
        <v>75</v>
      </c>
      <c r="D5474" t="s">
        <v>104</v>
      </c>
      <c r="E5474" t="s">
        <v>140</v>
      </c>
      <c r="F5474" t="s">
        <v>15629</v>
      </c>
      <c r="G5474" t="s">
        <v>142</v>
      </c>
      <c r="H5474" t="s">
        <v>61</v>
      </c>
      <c r="I5474" t="s">
        <v>129</v>
      </c>
      <c r="J5474" t="s">
        <v>130</v>
      </c>
      <c r="K5474" t="s">
        <v>131</v>
      </c>
      <c r="L5474" t="s">
        <v>15630</v>
      </c>
      <c r="M5474" t="s">
        <v>15631</v>
      </c>
      <c r="N5474">
        <v>1.9810000000000001</v>
      </c>
      <c r="O5474">
        <v>0</v>
      </c>
      <c r="P5474">
        <v>84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166.37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3020186</v>
      </c>
      <c r="B5475">
        <v>1</v>
      </c>
      <c r="C5475" t="s">
        <v>75</v>
      </c>
      <c r="D5475" t="s">
        <v>82</v>
      </c>
      <c r="E5475" t="s">
        <v>164</v>
      </c>
      <c r="F5475" t="s">
        <v>15632</v>
      </c>
      <c r="G5475" t="s">
        <v>185</v>
      </c>
      <c r="H5475" t="s">
        <v>61</v>
      </c>
      <c r="I5475" t="s">
        <v>129</v>
      </c>
      <c r="J5475" t="s">
        <v>130</v>
      </c>
      <c r="K5475" t="s">
        <v>131</v>
      </c>
      <c r="L5475" t="s">
        <v>15633</v>
      </c>
      <c r="M5475" t="s">
        <v>15634</v>
      </c>
      <c r="N5475">
        <v>3.548</v>
      </c>
      <c r="O5475">
        <v>0</v>
      </c>
      <c r="P5475">
        <v>7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24.83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3020214</v>
      </c>
      <c r="B5476">
        <v>1</v>
      </c>
      <c r="C5476" t="s">
        <v>106</v>
      </c>
      <c r="D5476" t="s">
        <v>115</v>
      </c>
      <c r="E5476" t="s">
        <v>153</v>
      </c>
      <c r="F5476" t="s">
        <v>15635</v>
      </c>
      <c r="G5476" t="s">
        <v>128</v>
      </c>
      <c r="H5476" t="s">
        <v>58</v>
      </c>
      <c r="I5476" t="s">
        <v>129</v>
      </c>
      <c r="J5476" t="s">
        <v>130</v>
      </c>
      <c r="K5476" t="s">
        <v>131</v>
      </c>
      <c r="L5476" t="s">
        <v>15636</v>
      </c>
      <c r="M5476" t="s">
        <v>15637</v>
      </c>
      <c r="N5476">
        <v>1.042</v>
      </c>
      <c r="O5476">
        <v>1</v>
      </c>
      <c r="P5476">
        <v>0</v>
      </c>
      <c r="Q5476">
        <v>0</v>
      </c>
      <c r="R5476">
        <v>0</v>
      </c>
      <c r="S5476">
        <v>37</v>
      </c>
      <c r="T5476">
        <v>73</v>
      </c>
      <c r="U5476">
        <v>1.04</v>
      </c>
      <c r="V5476">
        <v>0</v>
      </c>
      <c r="W5476">
        <v>0</v>
      </c>
      <c r="X5476">
        <v>0</v>
      </c>
      <c r="Y5476">
        <v>38.54</v>
      </c>
      <c r="Z5476">
        <v>76.040000000000006</v>
      </c>
    </row>
    <row r="5477" spans="1:26" x14ac:dyDescent="0.3">
      <c r="A5477">
        <v>3017202</v>
      </c>
      <c r="B5477">
        <v>1</v>
      </c>
      <c r="C5477" t="s">
        <v>75</v>
      </c>
      <c r="D5477" t="s">
        <v>81</v>
      </c>
      <c r="E5477" t="s">
        <v>145</v>
      </c>
      <c r="F5477" t="s">
        <v>5808</v>
      </c>
      <c r="G5477" t="s">
        <v>256</v>
      </c>
      <c r="H5477" t="s">
        <v>61</v>
      </c>
      <c r="I5477" t="s">
        <v>129</v>
      </c>
      <c r="J5477" t="s">
        <v>130</v>
      </c>
      <c r="K5477" t="s">
        <v>131</v>
      </c>
      <c r="L5477" t="s">
        <v>15638</v>
      </c>
      <c r="M5477" t="s">
        <v>15639</v>
      </c>
      <c r="N5477">
        <v>3.137</v>
      </c>
      <c r="O5477">
        <v>0</v>
      </c>
      <c r="P5477">
        <v>13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40.78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3001707</v>
      </c>
      <c r="B5478">
        <v>1</v>
      </c>
      <c r="C5478" t="s">
        <v>75</v>
      </c>
      <c r="D5478" t="s">
        <v>97</v>
      </c>
      <c r="E5478" t="s">
        <v>126</v>
      </c>
      <c r="F5478" t="s">
        <v>15640</v>
      </c>
      <c r="G5478" t="s">
        <v>128</v>
      </c>
      <c r="H5478" t="s">
        <v>58</v>
      </c>
      <c r="I5478" t="s">
        <v>129</v>
      </c>
      <c r="J5478" t="s">
        <v>130</v>
      </c>
      <c r="K5478" t="s">
        <v>131</v>
      </c>
      <c r="L5478" t="s">
        <v>15641</v>
      </c>
      <c r="M5478" t="s">
        <v>15642</v>
      </c>
      <c r="N5478">
        <v>1.25</v>
      </c>
      <c r="O5478">
        <v>0</v>
      </c>
      <c r="P5478">
        <v>718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897.5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3005572</v>
      </c>
      <c r="B5479">
        <v>1</v>
      </c>
      <c r="C5479" t="s">
        <v>75</v>
      </c>
      <c r="D5479" t="s">
        <v>92</v>
      </c>
      <c r="E5479" t="s">
        <v>169</v>
      </c>
      <c r="F5479" t="s">
        <v>15643</v>
      </c>
      <c r="G5479" t="s">
        <v>171</v>
      </c>
      <c r="H5479" t="s">
        <v>61</v>
      </c>
      <c r="I5479" t="s">
        <v>129</v>
      </c>
      <c r="J5479" t="s">
        <v>130</v>
      </c>
      <c r="K5479" t="s">
        <v>131</v>
      </c>
      <c r="L5479" t="s">
        <v>15644</v>
      </c>
      <c r="M5479" t="s">
        <v>15645</v>
      </c>
      <c r="N5479">
        <v>2.7210000000000001</v>
      </c>
      <c r="O5479">
        <v>0</v>
      </c>
      <c r="P5479">
        <v>3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8.16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3017190</v>
      </c>
      <c r="B5480">
        <v>1</v>
      </c>
      <c r="C5480" t="s">
        <v>75</v>
      </c>
      <c r="D5480" t="s">
        <v>82</v>
      </c>
      <c r="E5480" t="s">
        <v>140</v>
      </c>
      <c r="F5480" t="s">
        <v>15646</v>
      </c>
      <c r="G5480" t="s">
        <v>142</v>
      </c>
      <c r="H5480" t="s">
        <v>61</v>
      </c>
      <c r="I5480" t="s">
        <v>129</v>
      </c>
      <c r="J5480" t="s">
        <v>130</v>
      </c>
      <c r="K5480" t="s">
        <v>131</v>
      </c>
      <c r="L5480" t="s">
        <v>15647</v>
      </c>
      <c r="M5480" t="s">
        <v>15648</v>
      </c>
      <c r="N5480">
        <v>3.2709999999999999</v>
      </c>
      <c r="O5480">
        <v>0</v>
      </c>
      <c r="P5480">
        <v>39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127.58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3013550</v>
      </c>
      <c r="B5481">
        <v>1</v>
      </c>
      <c r="C5481" t="s">
        <v>75</v>
      </c>
      <c r="D5481" t="s">
        <v>77</v>
      </c>
      <c r="E5481" t="s">
        <v>145</v>
      </c>
      <c r="F5481" t="s">
        <v>15649</v>
      </c>
      <c r="G5481" t="s">
        <v>206</v>
      </c>
      <c r="H5481" t="s">
        <v>61</v>
      </c>
      <c r="I5481" t="s">
        <v>129</v>
      </c>
      <c r="J5481" t="s">
        <v>130</v>
      </c>
      <c r="K5481" t="s">
        <v>131</v>
      </c>
      <c r="L5481" t="s">
        <v>15650</v>
      </c>
      <c r="M5481" t="s">
        <v>15651</v>
      </c>
      <c r="N5481">
        <v>2.9670000000000001</v>
      </c>
      <c r="O5481">
        <v>0</v>
      </c>
      <c r="P5481">
        <v>1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2.97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3020169</v>
      </c>
      <c r="B5482">
        <v>1</v>
      </c>
      <c r="C5482" t="s">
        <v>75</v>
      </c>
      <c r="D5482" t="s">
        <v>100</v>
      </c>
      <c r="E5482" t="s">
        <v>145</v>
      </c>
      <c r="F5482" t="s">
        <v>15652</v>
      </c>
      <c r="G5482" t="s">
        <v>206</v>
      </c>
      <c r="H5482" t="s">
        <v>61</v>
      </c>
      <c r="I5482" t="s">
        <v>129</v>
      </c>
      <c r="J5482" t="s">
        <v>130</v>
      </c>
      <c r="K5482" t="s">
        <v>131</v>
      </c>
      <c r="L5482" t="s">
        <v>15653</v>
      </c>
      <c r="M5482" t="s">
        <v>15654</v>
      </c>
      <c r="N5482">
        <v>2.6280000000000001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2.63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3012726</v>
      </c>
      <c r="B5483">
        <v>1</v>
      </c>
      <c r="C5483" t="s">
        <v>75</v>
      </c>
      <c r="D5483" t="s">
        <v>82</v>
      </c>
      <c r="E5483" t="s">
        <v>145</v>
      </c>
      <c r="F5483" t="s">
        <v>15655</v>
      </c>
      <c r="G5483" t="s">
        <v>206</v>
      </c>
      <c r="H5483" t="s">
        <v>61</v>
      </c>
      <c r="I5483" t="s">
        <v>129</v>
      </c>
      <c r="J5483" t="s">
        <v>130</v>
      </c>
      <c r="K5483" t="s">
        <v>131</v>
      </c>
      <c r="L5483" t="s">
        <v>15656</v>
      </c>
      <c r="M5483" t="s">
        <v>15657</v>
      </c>
      <c r="N5483">
        <v>7.4889999999999999</v>
      </c>
      <c r="O5483">
        <v>0</v>
      </c>
      <c r="P5483">
        <v>2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14.98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3011338</v>
      </c>
      <c r="B5484">
        <v>1</v>
      </c>
      <c r="C5484" t="s">
        <v>106</v>
      </c>
      <c r="D5484" t="s">
        <v>119</v>
      </c>
      <c r="E5484" t="s">
        <v>126</v>
      </c>
      <c r="F5484" t="s">
        <v>15658</v>
      </c>
      <c r="G5484" t="s">
        <v>136</v>
      </c>
      <c r="H5484" t="s">
        <v>58</v>
      </c>
      <c r="I5484" t="s">
        <v>129</v>
      </c>
      <c r="J5484" t="s">
        <v>130</v>
      </c>
      <c r="K5484" t="s">
        <v>137</v>
      </c>
      <c r="L5484" t="s">
        <v>15659</v>
      </c>
      <c r="M5484" t="s">
        <v>15660</v>
      </c>
      <c r="N5484">
        <v>2.0150000000000001</v>
      </c>
      <c r="O5484">
        <v>97</v>
      </c>
      <c r="P5484">
        <v>3523</v>
      </c>
      <c r="Q5484">
        <v>0</v>
      </c>
      <c r="R5484">
        <v>0</v>
      </c>
      <c r="S5484">
        <v>0</v>
      </c>
      <c r="T5484">
        <v>0</v>
      </c>
      <c r="U5484">
        <v>195.46</v>
      </c>
      <c r="V5484">
        <v>7098.85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3013243</v>
      </c>
      <c r="B5485">
        <v>1</v>
      </c>
      <c r="C5485" t="s">
        <v>75</v>
      </c>
      <c r="D5485" t="s">
        <v>78</v>
      </c>
      <c r="E5485" t="s">
        <v>169</v>
      </c>
      <c r="F5485" t="s">
        <v>15661</v>
      </c>
      <c r="G5485" t="s">
        <v>161</v>
      </c>
      <c r="H5485" t="s">
        <v>61</v>
      </c>
      <c r="I5485" t="s">
        <v>129</v>
      </c>
      <c r="J5485" t="s">
        <v>130</v>
      </c>
      <c r="K5485" t="s">
        <v>131</v>
      </c>
      <c r="L5485" t="s">
        <v>15662</v>
      </c>
      <c r="M5485" t="s">
        <v>15663</v>
      </c>
      <c r="N5485">
        <v>0.312</v>
      </c>
      <c r="O5485">
        <v>0</v>
      </c>
      <c r="P5485">
        <v>287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89.61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3015517</v>
      </c>
      <c r="B5486">
        <v>1</v>
      </c>
      <c r="C5486" t="s">
        <v>75</v>
      </c>
      <c r="D5486" t="s">
        <v>95</v>
      </c>
      <c r="E5486" t="s">
        <v>164</v>
      </c>
      <c r="F5486" t="s">
        <v>15664</v>
      </c>
      <c r="G5486" t="s">
        <v>136</v>
      </c>
      <c r="H5486" t="s">
        <v>61</v>
      </c>
      <c r="I5486" t="s">
        <v>129</v>
      </c>
      <c r="J5486" t="s">
        <v>130</v>
      </c>
      <c r="K5486" t="s">
        <v>137</v>
      </c>
      <c r="L5486" t="s">
        <v>15665</v>
      </c>
      <c r="M5486" t="s">
        <v>15666</v>
      </c>
      <c r="N5486">
        <v>3.8620000000000001</v>
      </c>
      <c r="O5486">
        <v>0</v>
      </c>
      <c r="P5486">
        <v>65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251.01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3013209</v>
      </c>
      <c r="B5487">
        <v>1</v>
      </c>
      <c r="C5487" t="s">
        <v>106</v>
      </c>
      <c r="D5487" t="s">
        <v>115</v>
      </c>
      <c r="E5487" t="s">
        <v>153</v>
      </c>
      <c r="F5487" t="s">
        <v>15667</v>
      </c>
      <c r="G5487" t="s">
        <v>128</v>
      </c>
      <c r="H5487" t="s">
        <v>58</v>
      </c>
      <c r="I5487" t="s">
        <v>129</v>
      </c>
      <c r="J5487" t="s">
        <v>130</v>
      </c>
      <c r="K5487" t="s">
        <v>131</v>
      </c>
      <c r="L5487" t="s">
        <v>15668</v>
      </c>
      <c r="M5487" t="s">
        <v>15669</v>
      </c>
      <c r="N5487">
        <v>0.71099999999999997</v>
      </c>
      <c r="O5487">
        <v>2</v>
      </c>
      <c r="P5487">
        <v>269</v>
      </c>
      <c r="Q5487">
        <v>0</v>
      </c>
      <c r="R5487">
        <v>0</v>
      </c>
      <c r="S5487">
        <v>0</v>
      </c>
      <c r="T5487">
        <v>0</v>
      </c>
      <c r="U5487">
        <v>1.42</v>
      </c>
      <c r="V5487">
        <v>191.24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3020087</v>
      </c>
      <c r="B5488">
        <v>1</v>
      </c>
      <c r="C5488" t="s">
        <v>75</v>
      </c>
      <c r="D5488" t="s">
        <v>83</v>
      </c>
      <c r="E5488" t="s">
        <v>140</v>
      </c>
      <c r="F5488" t="s">
        <v>4605</v>
      </c>
      <c r="G5488" t="s">
        <v>142</v>
      </c>
      <c r="H5488" t="s">
        <v>61</v>
      </c>
      <c r="I5488" t="s">
        <v>129</v>
      </c>
      <c r="J5488" t="s">
        <v>130</v>
      </c>
      <c r="K5488" t="s">
        <v>131</v>
      </c>
      <c r="L5488" t="s">
        <v>15670</v>
      </c>
      <c r="M5488" t="s">
        <v>15671</v>
      </c>
      <c r="N5488">
        <v>3.8620000000000001</v>
      </c>
      <c r="O5488">
        <v>0</v>
      </c>
      <c r="P5488">
        <v>0</v>
      </c>
      <c r="Q5488">
        <v>0</v>
      </c>
      <c r="R5488">
        <v>87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336</v>
      </c>
      <c r="Y5488">
        <v>0</v>
      </c>
      <c r="Z5488">
        <v>0</v>
      </c>
    </row>
    <row r="5489" spans="1:26" x14ac:dyDescent="0.3">
      <c r="A5489">
        <v>3017157</v>
      </c>
      <c r="B5489">
        <v>1</v>
      </c>
      <c r="C5489" t="s">
        <v>75</v>
      </c>
      <c r="D5489" t="s">
        <v>104</v>
      </c>
      <c r="E5489" t="s">
        <v>169</v>
      </c>
      <c r="F5489" t="s">
        <v>15672</v>
      </c>
      <c r="G5489" t="s">
        <v>142</v>
      </c>
      <c r="H5489" t="s">
        <v>61</v>
      </c>
      <c r="I5489" t="s">
        <v>129</v>
      </c>
      <c r="J5489" t="s">
        <v>130</v>
      </c>
      <c r="K5489" t="s">
        <v>131</v>
      </c>
      <c r="L5489" t="s">
        <v>15673</v>
      </c>
      <c r="M5489" t="s">
        <v>15674</v>
      </c>
      <c r="N5489">
        <v>5.0629999999999997</v>
      </c>
      <c r="O5489">
        <v>0</v>
      </c>
      <c r="P5489">
        <v>56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283.52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3017150</v>
      </c>
      <c r="B5490">
        <v>1</v>
      </c>
      <c r="C5490" t="s">
        <v>75</v>
      </c>
      <c r="D5490" t="s">
        <v>95</v>
      </c>
      <c r="E5490" t="s">
        <v>164</v>
      </c>
      <c r="F5490" t="s">
        <v>15675</v>
      </c>
      <c r="G5490" t="s">
        <v>185</v>
      </c>
      <c r="H5490" t="s">
        <v>61</v>
      </c>
      <c r="I5490" t="s">
        <v>129</v>
      </c>
      <c r="J5490" t="s">
        <v>130</v>
      </c>
      <c r="K5490" t="s">
        <v>131</v>
      </c>
      <c r="L5490" t="s">
        <v>15676</v>
      </c>
      <c r="M5490" t="s">
        <v>15677</v>
      </c>
      <c r="N5490">
        <v>1.319</v>
      </c>
      <c r="O5490">
        <v>0</v>
      </c>
      <c r="P5490">
        <v>44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58.06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3020182</v>
      </c>
      <c r="B5491">
        <v>1</v>
      </c>
      <c r="C5491" t="s">
        <v>75</v>
      </c>
      <c r="D5491" t="s">
        <v>95</v>
      </c>
      <c r="E5491" t="s">
        <v>140</v>
      </c>
      <c r="F5491" t="s">
        <v>15678</v>
      </c>
      <c r="G5491" t="s">
        <v>263</v>
      </c>
      <c r="H5491" t="s">
        <v>61</v>
      </c>
      <c r="I5491" t="s">
        <v>129</v>
      </c>
      <c r="J5491" t="s">
        <v>130</v>
      </c>
      <c r="K5491" t="s">
        <v>131</v>
      </c>
      <c r="L5491" t="s">
        <v>15679</v>
      </c>
      <c r="M5491" t="s">
        <v>15680</v>
      </c>
      <c r="N5491">
        <v>0.87</v>
      </c>
      <c r="O5491">
        <v>0</v>
      </c>
      <c r="P5491">
        <v>617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536.76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3019964</v>
      </c>
      <c r="B5492">
        <v>1</v>
      </c>
      <c r="C5492" t="s">
        <v>75</v>
      </c>
      <c r="D5492" t="s">
        <v>94</v>
      </c>
      <c r="E5492" t="s">
        <v>145</v>
      </c>
      <c r="F5492" t="s">
        <v>15681</v>
      </c>
      <c r="G5492" t="s">
        <v>147</v>
      </c>
      <c r="H5492" t="s">
        <v>61</v>
      </c>
      <c r="I5492" t="s">
        <v>129</v>
      </c>
      <c r="J5492" t="s">
        <v>130</v>
      </c>
      <c r="K5492" t="s">
        <v>131</v>
      </c>
      <c r="L5492" t="s">
        <v>15682</v>
      </c>
      <c r="M5492" t="s">
        <v>15683</v>
      </c>
      <c r="N5492">
        <v>4.6689999999999996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4.67</v>
      </c>
    </row>
    <row r="5493" spans="1:26" x14ac:dyDescent="0.3">
      <c r="A5493">
        <v>3017154</v>
      </c>
      <c r="B5493">
        <v>1</v>
      </c>
      <c r="C5493" t="s">
        <v>75</v>
      </c>
      <c r="D5493" t="s">
        <v>99</v>
      </c>
      <c r="E5493" t="s">
        <v>221</v>
      </c>
      <c r="F5493" t="s">
        <v>15684</v>
      </c>
      <c r="G5493" t="s">
        <v>192</v>
      </c>
      <c r="H5493" t="s">
        <v>58</v>
      </c>
      <c r="I5493" t="s">
        <v>129</v>
      </c>
      <c r="J5493" t="s">
        <v>130</v>
      </c>
      <c r="K5493" t="s">
        <v>137</v>
      </c>
      <c r="L5493" t="s">
        <v>15685</v>
      </c>
      <c r="M5493" t="s">
        <v>15686</v>
      </c>
      <c r="N5493">
        <v>2.2440000000000002</v>
      </c>
      <c r="O5493">
        <v>18</v>
      </c>
      <c r="P5493">
        <v>213</v>
      </c>
      <c r="Q5493">
        <v>0</v>
      </c>
      <c r="R5493">
        <v>0</v>
      </c>
      <c r="S5493">
        <v>0</v>
      </c>
      <c r="T5493">
        <v>0</v>
      </c>
      <c r="U5493">
        <v>40.39</v>
      </c>
      <c r="V5493">
        <v>477.89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3020147</v>
      </c>
      <c r="B5494">
        <v>1</v>
      </c>
      <c r="C5494" t="s">
        <v>75</v>
      </c>
      <c r="D5494" t="s">
        <v>96</v>
      </c>
      <c r="E5494" t="s">
        <v>145</v>
      </c>
      <c r="F5494" t="s">
        <v>15687</v>
      </c>
      <c r="G5494" t="s">
        <v>206</v>
      </c>
      <c r="H5494" t="s">
        <v>61</v>
      </c>
      <c r="I5494" t="s">
        <v>129</v>
      </c>
      <c r="J5494" t="s">
        <v>130</v>
      </c>
      <c r="K5494" t="s">
        <v>131</v>
      </c>
      <c r="L5494" t="s">
        <v>15688</v>
      </c>
      <c r="M5494" t="s">
        <v>15689</v>
      </c>
      <c r="N5494">
        <v>2.6709999999999998</v>
      </c>
      <c r="O5494">
        <v>0</v>
      </c>
      <c r="P5494">
        <v>2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5.34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3013180</v>
      </c>
      <c r="B5495">
        <v>1</v>
      </c>
      <c r="C5495" t="s">
        <v>75</v>
      </c>
      <c r="D5495" t="s">
        <v>89</v>
      </c>
      <c r="E5495" t="s">
        <v>145</v>
      </c>
      <c r="F5495" t="s">
        <v>2525</v>
      </c>
      <c r="G5495" t="s">
        <v>256</v>
      </c>
      <c r="H5495" t="s">
        <v>61</v>
      </c>
      <c r="I5495" t="s">
        <v>129</v>
      </c>
      <c r="J5495" t="s">
        <v>130</v>
      </c>
      <c r="K5495" t="s">
        <v>131</v>
      </c>
      <c r="L5495" t="s">
        <v>15690</v>
      </c>
      <c r="M5495" t="s">
        <v>15691</v>
      </c>
      <c r="N5495">
        <v>0.89800000000000002</v>
      </c>
      <c r="O5495">
        <v>0</v>
      </c>
      <c r="P5495">
        <v>9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8.08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3013582</v>
      </c>
      <c r="B5496">
        <v>1</v>
      </c>
      <c r="C5496" t="s">
        <v>75</v>
      </c>
      <c r="D5496" t="s">
        <v>97</v>
      </c>
      <c r="E5496" t="s">
        <v>153</v>
      </c>
      <c r="F5496" t="s">
        <v>15692</v>
      </c>
      <c r="G5496" t="s">
        <v>161</v>
      </c>
      <c r="H5496" t="s">
        <v>58</v>
      </c>
      <c r="I5496" t="s">
        <v>129</v>
      </c>
      <c r="J5496" t="s">
        <v>130</v>
      </c>
      <c r="K5496" t="s">
        <v>131</v>
      </c>
      <c r="L5496" t="s">
        <v>15693</v>
      </c>
      <c r="M5496" t="s">
        <v>15694</v>
      </c>
      <c r="N5496">
        <v>0.23400000000000001</v>
      </c>
      <c r="O5496">
        <v>13</v>
      </c>
      <c r="P5496">
        <v>1823</v>
      </c>
      <c r="Q5496">
        <v>0</v>
      </c>
      <c r="R5496">
        <v>0</v>
      </c>
      <c r="S5496">
        <v>0</v>
      </c>
      <c r="T5496">
        <v>0</v>
      </c>
      <c r="U5496">
        <v>3.04</v>
      </c>
      <c r="V5496">
        <v>426.05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3004741</v>
      </c>
      <c r="B5497">
        <v>1</v>
      </c>
      <c r="C5497" t="s">
        <v>75</v>
      </c>
      <c r="D5497" t="s">
        <v>83</v>
      </c>
      <c r="E5497" t="s">
        <v>153</v>
      </c>
      <c r="F5497" t="s">
        <v>15393</v>
      </c>
      <c r="G5497" t="s">
        <v>136</v>
      </c>
      <c r="H5497" t="s">
        <v>58</v>
      </c>
      <c r="I5497" t="s">
        <v>129</v>
      </c>
      <c r="J5497" t="s">
        <v>130</v>
      </c>
      <c r="K5497" t="s">
        <v>137</v>
      </c>
      <c r="L5497" t="s">
        <v>15695</v>
      </c>
      <c r="M5497" t="s">
        <v>15696</v>
      </c>
      <c r="N5497">
        <v>4.8959999999999999</v>
      </c>
      <c r="O5497">
        <v>0</v>
      </c>
      <c r="P5497">
        <v>0</v>
      </c>
      <c r="Q5497">
        <v>1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4.9000000000000004</v>
      </c>
      <c r="X5497">
        <v>0</v>
      </c>
      <c r="Y5497">
        <v>0</v>
      </c>
      <c r="Z5497">
        <v>0</v>
      </c>
    </row>
    <row r="5498" spans="1:26" x14ac:dyDescent="0.3">
      <c r="A5498">
        <v>3009417</v>
      </c>
      <c r="B5498">
        <v>1</v>
      </c>
      <c r="C5498" t="s">
        <v>75</v>
      </c>
      <c r="D5498" t="s">
        <v>83</v>
      </c>
      <c r="E5498" t="s">
        <v>221</v>
      </c>
      <c r="F5498" t="s">
        <v>5673</v>
      </c>
      <c r="G5498" t="s">
        <v>378</v>
      </c>
      <c r="H5498" t="s">
        <v>58</v>
      </c>
      <c r="I5498" t="s">
        <v>129</v>
      </c>
      <c r="J5498" t="s">
        <v>130</v>
      </c>
      <c r="K5498" t="s">
        <v>131</v>
      </c>
      <c r="L5498" t="s">
        <v>15697</v>
      </c>
      <c r="M5498" t="s">
        <v>15698</v>
      </c>
      <c r="N5498">
        <v>10.523</v>
      </c>
      <c r="O5498">
        <v>0</v>
      </c>
      <c r="P5498">
        <v>0</v>
      </c>
      <c r="Q5498">
        <v>23</v>
      </c>
      <c r="R5498">
        <v>917</v>
      </c>
      <c r="S5498">
        <v>0</v>
      </c>
      <c r="T5498">
        <v>0</v>
      </c>
      <c r="U5498">
        <v>0</v>
      </c>
      <c r="V5498">
        <v>0</v>
      </c>
      <c r="W5498">
        <v>242.02</v>
      </c>
      <c r="X5498">
        <v>9649.39</v>
      </c>
      <c r="Y5498">
        <v>0</v>
      </c>
      <c r="Z5498">
        <v>0</v>
      </c>
    </row>
    <row r="5499" spans="1:26" x14ac:dyDescent="0.3">
      <c r="A5499">
        <v>3005866</v>
      </c>
      <c r="B5499">
        <v>1</v>
      </c>
      <c r="C5499" t="s">
        <v>106</v>
      </c>
      <c r="D5499" t="s">
        <v>122</v>
      </c>
      <c r="E5499" t="s">
        <v>169</v>
      </c>
      <c r="F5499" t="s">
        <v>937</v>
      </c>
      <c r="G5499" t="s">
        <v>171</v>
      </c>
      <c r="H5499" t="s">
        <v>61</v>
      </c>
      <c r="I5499" t="s">
        <v>129</v>
      </c>
      <c r="J5499" t="s">
        <v>130</v>
      </c>
      <c r="K5499" t="s">
        <v>131</v>
      </c>
      <c r="L5499" t="s">
        <v>15699</v>
      </c>
      <c r="M5499" t="s">
        <v>15700</v>
      </c>
      <c r="N5499">
        <v>2.48</v>
      </c>
      <c r="O5499">
        <v>0</v>
      </c>
      <c r="P5499">
        <v>6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14.88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3013865</v>
      </c>
      <c r="B5500">
        <v>1</v>
      </c>
      <c r="C5500" t="s">
        <v>75</v>
      </c>
      <c r="D5500" t="s">
        <v>94</v>
      </c>
      <c r="E5500" t="s">
        <v>126</v>
      </c>
      <c r="F5500" t="s">
        <v>15701</v>
      </c>
      <c r="G5500" t="s">
        <v>128</v>
      </c>
      <c r="H5500" t="s">
        <v>58</v>
      </c>
      <c r="I5500" t="s">
        <v>129</v>
      </c>
      <c r="J5500" t="s">
        <v>130</v>
      </c>
      <c r="K5500" t="s">
        <v>131</v>
      </c>
      <c r="L5500" t="s">
        <v>15702</v>
      </c>
      <c r="M5500" t="s">
        <v>15703</v>
      </c>
      <c r="N5500">
        <v>0.37</v>
      </c>
      <c r="O5500">
        <v>0</v>
      </c>
      <c r="P5500">
        <v>0</v>
      </c>
      <c r="Q5500">
        <v>0</v>
      </c>
      <c r="R5500">
        <v>177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65.44</v>
      </c>
      <c r="Y5500">
        <v>0</v>
      </c>
      <c r="Z5500">
        <v>0</v>
      </c>
    </row>
    <row r="5501" spans="1:26" x14ac:dyDescent="0.3">
      <c r="A5501">
        <v>3017170</v>
      </c>
      <c r="B5501">
        <v>1</v>
      </c>
      <c r="C5501" t="s">
        <v>75</v>
      </c>
      <c r="D5501" t="s">
        <v>95</v>
      </c>
      <c r="E5501" t="s">
        <v>169</v>
      </c>
      <c r="F5501" t="s">
        <v>15704</v>
      </c>
      <c r="G5501" t="s">
        <v>136</v>
      </c>
      <c r="H5501" t="s">
        <v>61</v>
      </c>
      <c r="I5501" t="s">
        <v>129</v>
      </c>
      <c r="J5501" t="s">
        <v>130</v>
      </c>
      <c r="K5501" t="s">
        <v>137</v>
      </c>
      <c r="L5501" t="s">
        <v>15705</v>
      </c>
      <c r="M5501" t="s">
        <v>15706</v>
      </c>
      <c r="N5501">
        <v>2.7869999999999999</v>
      </c>
      <c r="O5501">
        <v>0</v>
      </c>
      <c r="P5501">
        <v>223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621.47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3017192</v>
      </c>
      <c r="B5502">
        <v>1</v>
      </c>
      <c r="C5502" t="s">
        <v>75</v>
      </c>
      <c r="D5502" t="s">
        <v>81</v>
      </c>
      <c r="E5502" t="s">
        <v>145</v>
      </c>
      <c r="F5502" t="s">
        <v>15707</v>
      </c>
      <c r="G5502" t="s">
        <v>147</v>
      </c>
      <c r="H5502" t="s">
        <v>61</v>
      </c>
      <c r="I5502" t="s">
        <v>129</v>
      </c>
      <c r="J5502" t="s">
        <v>130</v>
      </c>
      <c r="K5502" t="s">
        <v>131</v>
      </c>
      <c r="L5502" t="s">
        <v>15708</v>
      </c>
      <c r="M5502" t="s">
        <v>15709</v>
      </c>
      <c r="N5502">
        <v>1.746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1.75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3013591</v>
      </c>
      <c r="B5503">
        <v>1</v>
      </c>
      <c r="C5503" t="s">
        <v>75</v>
      </c>
      <c r="D5503" t="s">
        <v>88</v>
      </c>
      <c r="E5503" t="s">
        <v>145</v>
      </c>
      <c r="F5503" t="s">
        <v>15710</v>
      </c>
      <c r="G5503" t="s">
        <v>147</v>
      </c>
      <c r="H5503" t="s">
        <v>61</v>
      </c>
      <c r="I5503" t="s">
        <v>129</v>
      </c>
      <c r="J5503" t="s">
        <v>130</v>
      </c>
      <c r="K5503" t="s">
        <v>131</v>
      </c>
      <c r="L5503" t="s">
        <v>15711</v>
      </c>
      <c r="M5503" t="s">
        <v>15712</v>
      </c>
      <c r="N5503">
        <v>2.5569999999999999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2.56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3017198</v>
      </c>
      <c r="B5504">
        <v>1</v>
      </c>
      <c r="C5504" t="s">
        <v>75</v>
      </c>
      <c r="D5504" t="s">
        <v>100</v>
      </c>
      <c r="E5504" t="s">
        <v>221</v>
      </c>
      <c r="F5504" t="s">
        <v>15713</v>
      </c>
      <c r="G5504" t="s">
        <v>128</v>
      </c>
      <c r="H5504" t="s">
        <v>58</v>
      </c>
      <c r="I5504" t="s">
        <v>129</v>
      </c>
      <c r="J5504" t="s">
        <v>130</v>
      </c>
      <c r="K5504" t="s">
        <v>131</v>
      </c>
      <c r="L5504" t="s">
        <v>15714</v>
      </c>
      <c r="M5504" t="s">
        <v>15715</v>
      </c>
      <c r="N5504">
        <v>0.247</v>
      </c>
      <c r="O5504">
        <v>0</v>
      </c>
      <c r="P5504">
        <v>3996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987.9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3020190</v>
      </c>
      <c r="B5505">
        <v>1</v>
      </c>
      <c r="C5505" t="s">
        <v>75</v>
      </c>
      <c r="D5505" t="s">
        <v>102</v>
      </c>
      <c r="E5505" t="s">
        <v>221</v>
      </c>
      <c r="F5505" t="s">
        <v>15716</v>
      </c>
      <c r="G5505" t="s">
        <v>128</v>
      </c>
      <c r="H5505" t="s">
        <v>58</v>
      </c>
      <c r="I5505" t="s">
        <v>129</v>
      </c>
      <c r="J5505" t="s">
        <v>130</v>
      </c>
      <c r="K5505" t="s">
        <v>131</v>
      </c>
      <c r="L5505" t="s">
        <v>15717</v>
      </c>
      <c r="M5505" t="s">
        <v>15718</v>
      </c>
      <c r="N5505">
        <v>0.56499999999999995</v>
      </c>
      <c r="O5505">
        <v>95</v>
      </c>
      <c r="P5505">
        <v>403</v>
      </c>
      <c r="Q5505">
        <v>0</v>
      </c>
      <c r="R5505">
        <v>0</v>
      </c>
      <c r="S5505">
        <v>0</v>
      </c>
      <c r="T5505">
        <v>0</v>
      </c>
      <c r="U5505">
        <v>53.65</v>
      </c>
      <c r="V5505">
        <v>227.58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3008720</v>
      </c>
      <c r="B5506">
        <v>1</v>
      </c>
      <c r="C5506" t="s">
        <v>106</v>
      </c>
      <c r="D5506" t="s">
        <v>107</v>
      </c>
      <c r="E5506" t="s">
        <v>140</v>
      </c>
      <c r="F5506" t="s">
        <v>15719</v>
      </c>
      <c r="G5506" t="s">
        <v>142</v>
      </c>
      <c r="H5506" t="s">
        <v>61</v>
      </c>
      <c r="I5506" t="s">
        <v>129</v>
      </c>
      <c r="J5506" t="s">
        <v>130</v>
      </c>
      <c r="K5506" t="s">
        <v>131</v>
      </c>
      <c r="L5506" t="s">
        <v>15720</v>
      </c>
      <c r="M5506" t="s">
        <v>15721</v>
      </c>
      <c r="N5506">
        <v>1.571</v>
      </c>
      <c r="O5506">
        <v>0</v>
      </c>
      <c r="P5506">
        <v>94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147.69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3012222</v>
      </c>
      <c r="B5507">
        <v>1</v>
      </c>
      <c r="C5507" t="s">
        <v>75</v>
      </c>
      <c r="D5507" t="s">
        <v>83</v>
      </c>
      <c r="E5507" t="s">
        <v>221</v>
      </c>
      <c r="F5507" t="s">
        <v>467</v>
      </c>
      <c r="G5507" t="s">
        <v>136</v>
      </c>
      <c r="H5507" t="s">
        <v>58</v>
      </c>
      <c r="I5507" t="s">
        <v>129</v>
      </c>
      <c r="J5507" t="s">
        <v>130</v>
      </c>
      <c r="K5507" t="s">
        <v>137</v>
      </c>
      <c r="L5507" t="s">
        <v>15722</v>
      </c>
      <c r="M5507" t="s">
        <v>15723</v>
      </c>
      <c r="N5507">
        <v>11.15</v>
      </c>
      <c r="O5507">
        <v>0</v>
      </c>
      <c r="P5507">
        <v>0</v>
      </c>
      <c r="Q5507">
        <v>44</v>
      </c>
      <c r="R5507">
        <v>851</v>
      </c>
      <c r="S5507">
        <v>0</v>
      </c>
      <c r="T5507">
        <v>0</v>
      </c>
      <c r="U5507">
        <v>0</v>
      </c>
      <c r="V5507">
        <v>0</v>
      </c>
      <c r="W5507">
        <v>490.6</v>
      </c>
      <c r="X5507">
        <v>9488.65</v>
      </c>
      <c r="Y5507">
        <v>0</v>
      </c>
      <c r="Z5507">
        <v>0</v>
      </c>
    </row>
    <row r="5508" spans="1:26" x14ac:dyDescent="0.3">
      <c r="A5508">
        <v>3020193</v>
      </c>
      <c r="B5508">
        <v>1</v>
      </c>
      <c r="C5508" t="s">
        <v>75</v>
      </c>
      <c r="D5508" t="s">
        <v>95</v>
      </c>
      <c r="E5508" t="s">
        <v>145</v>
      </c>
      <c r="F5508" t="s">
        <v>15724</v>
      </c>
      <c r="G5508" t="s">
        <v>147</v>
      </c>
      <c r="H5508" t="s">
        <v>61</v>
      </c>
      <c r="I5508" t="s">
        <v>129</v>
      </c>
      <c r="J5508" t="s">
        <v>130</v>
      </c>
      <c r="K5508" t="s">
        <v>131</v>
      </c>
      <c r="L5508" t="s">
        <v>15725</v>
      </c>
      <c r="M5508" t="s">
        <v>15726</v>
      </c>
      <c r="N5508">
        <v>0.40400000000000003</v>
      </c>
      <c r="O5508">
        <v>0</v>
      </c>
      <c r="P5508">
        <v>3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1.21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3013872</v>
      </c>
      <c r="B5509">
        <v>1</v>
      </c>
      <c r="C5509" t="s">
        <v>75</v>
      </c>
      <c r="D5509" t="s">
        <v>95</v>
      </c>
      <c r="E5509" t="s">
        <v>169</v>
      </c>
      <c r="F5509" t="s">
        <v>15727</v>
      </c>
      <c r="G5509" t="s">
        <v>452</v>
      </c>
      <c r="H5509" t="s">
        <v>61</v>
      </c>
      <c r="I5509" t="s">
        <v>129</v>
      </c>
      <c r="J5509" t="s">
        <v>130</v>
      </c>
      <c r="K5509" t="s">
        <v>131</v>
      </c>
      <c r="L5509" t="s">
        <v>15728</v>
      </c>
      <c r="M5509" t="s">
        <v>15729</v>
      </c>
      <c r="N5509">
        <v>0.998</v>
      </c>
      <c r="O5509">
        <v>0</v>
      </c>
      <c r="P5509">
        <v>188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187.59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3002910</v>
      </c>
      <c r="B5510">
        <v>1</v>
      </c>
      <c r="C5510" t="s">
        <v>75</v>
      </c>
      <c r="D5510" t="s">
        <v>74</v>
      </c>
      <c r="E5510" t="s">
        <v>221</v>
      </c>
      <c r="F5510" t="s">
        <v>15730</v>
      </c>
      <c r="G5510" t="s">
        <v>128</v>
      </c>
      <c r="H5510" t="s">
        <v>58</v>
      </c>
      <c r="I5510" t="s">
        <v>129</v>
      </c>
      <c r="J5510" t="s">
        <v>130</v>
      </c>
      <c r="K5510" t="s">
        <v>131</v>
      </c>
      <c r="L5510" t="s">
        <v>15731</v>
      </c>
      <c r="M5510" t="s">
        <v>15732</v>
      </c>
      <c r="N5510">
        <v>0.65600000000000003</v>
      </c>
      <c r="O5510">
        <v>20</v>
      </c>
      <c r="P5510">
        <v>125</v>
      </c>
      <c r="Q5510">
        <v>0</v>
      </c>
      <c r="R5510">
        <v>0</v>
      </c>
      <c r="S5510">
        <v>0</v>
      </c>
      <c r="T5510">
        <v>0</v>
      </c>
      <c r="U5510">
        <v>13.13</v>
      </c>
      <c r="V5510">
        <v>82.05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3017156</v>
      </c>
      <c r="B5511">
        <v>1</v>
      </c>
      <c r="C5511" t="s">
        <v>75</v>
      </c>
      <c r="D5511" t="s">
        <v>78</v>
      </c>
      <c r="E5511" t="s">
        <v>134</v>
      </c>
      <c r="F5511" t="s">
        <v>7991</v>
      </c>
      <c r="G5511" t="s">
        <v>2896</v>
      </c>
      <c r="H5511" t="s">
        <v>56</v>
      </c>
      <c r="I5511" t="s">
        <v>129</v>
      </c>
      <c r="J5511" t="s">
        <v>130</v>
      </c>
      <c r="K5511" t="s">
        <v>137</v>
      </c>
      <c r="L5511" t="s">
        <v>15733</v>
      </c>
      <c r="M5511" t="s">
        <v>15734</v>
      </c>
      <c r="N5511">
        <v>0.20799999999999999</v>
      </c>
      <c r="O5511">
        <v>3</v>
      </c>
      <c r="P5511">
        <v>16148</v>
      </c>
      <c r="Q5511">
        <v>0</v>
      </c>
      <c r="R5511">
        <v>0</v>
      </c>
      <c r="S5511">
        <v>0</v>
      </c>
      <c r="T5511">
        <v>0</v>
      </c>
      <c r="U5511">
        <v>0.62</v>
      </c>
      <c r="V5511">
        <v>3359.68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3013241</v>
      </c>
      <c r="B5512">
        <v>1</v>
      </c>
      <c r="C5512" t="s">
        <v>75</v>
      </c>
      <c r="D5512" t="s">
        <v>89</v>
      </c>
      <c r="E5512" t="s">
        <v>145</v>
      </c>
      <c r="F5512" t="s">
        <v>15735</v>
      </c>
      <c r="G5512" t="s">
        <v>256</v>
      </c>
      <c r="H5512" t="s">
        <v>61</v>
      </c>
      <c r="I5512" t="s">
        <v>129</v>
      </c>
      <c r="J5512" t="s">
        <v>130</v>
      </c>
      <c r="K5512" t="s">
        <v>131</v>
      </c>
      <c r="L5512" t="s">
        <v>15736</v>
      </c>
      <c r="M5512" t="s">
        <v>15737</v>
      </c>
      <c r="N5512">
        <v>1.0620000000000001</v>
      </c>
      <c r="O5512">
        <v>0</v>
      </c>
      <c r="P5512">
        <v>16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17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3006003</v>
      </c>
      <c r="B5513">
        <v>1</v>
      </c>
      <c r="C5513" t="s">
        <v>106</v>
      </c>
      <c r="D5513" t="s">
        <v>122</v>
      </c>
      <c r="E5513" t="s">
        <v>140</v>
      </c>
      <c r="F5513" t="s">
        <v>15738</v>
      </c>
      <c r="G5513" t="s">
        <v>161</v>
      </c>
      <c r="H5513" t="s">
        <v>61</v>
      </c>
      <c r="I5513" t="s">
        <v>129</v>
      </c>
      <c r="J5513" t="s">
        <v>130</v>
      </c>
      <c r="K5513" t="s">
        <v>131</v>
      </c>
      <c r="L5513" t="s">
        <v>15739</v>
      </c>
      <c r="M5513" t="s">
        <v>15740</v>
      </c>
      <c r="N5513">
        <v>2.6829999999999998</v>
      </c>
      <c r="O5513">
        <v>0</v>
      </c>
      <c r="P5513">
        <v>71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190.46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3011465</v>
      </c>
      <c r="B5514">
        <v>1</v>
      </c>
      <c r="C5514" t="s">
        <v>75</v>
      </c>
      <c r="D5514" t="s">
        <v>104</v>
      </c>
      <c r="E5514" t="s">
        <v>221</v>
      </c>
      <c r="F5514" t="s">
        <v>15741</v>
      </c>
      <c r="G5514" t="s">
        <v>128</v>
      </c>
      <c r="H5514" t="s">
        <v>58</v>
      </c>
      <c r="I5514" t="s">
        <v>129</v>
      </c>
      <c r="J5514" t="s">
        <v>130</v>
      </c>
      <c r="K5514" t="s">
        <v>131</v>
      </c>
      <c r="L5514" t="s">
        <v>15742</v>
      </c>
      <c r="M5514" t="s">
        <v>15743</v>
      </c>
      <c r="N5514">
        <v>1.048</v>
      </c>
      <c r="O5514">
        <v>29</v>
      </c>
      <c r="P5514">
        <v>199</v>
      </c>
      <c r="Q5514">
        <v>0</v>
      </c>
      <c r="R5514">
        <v>0</v>
      </c>
      <c r="S5514">
        <v>0</v>
      </c>
      <c r="T5514">
        <v>0</v>
      </c>
      <c r="U5514">
        <v>30.39</v>
      </c>
      <c r="V5514">
        <v>208.51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3013190</v>
      </c>
      <c r="B5515">
        <v>1</v>
      </c>
      <c r="C5515" t="s">
        <v>75</v>
      </c>
      <c r="D5515" t="s">
        <v>103</v>
      </c>
      <c r="E5515" t="s">
        <v>140</v>
      </c>
      <c r="F5515" t="s">
        <v>15744</v>
      </c>
      <c r="G5515" t="s">
        <v>1638</v>
      </c>
      <c r="H5515" t="s">
        <v>61</v>
      </c>
      <c r="I5515" t="s">
        <v>129</v>
      </c>
      <c r="J5515" t="s">
        <v>130</v>
      </c>
      <c r="K5515" t="s">
        <v>131</v>
      </c>
      <c r="L5515" t="s">
        <v>15745</v>
      </c>
      <c r="M5515" t="s">
        <v>8906</v>
      </c>
      <c r="N5515">
        <v>3.6240000000000001</v>
      </c>
      <c r="O5515">
        <v>0</v>
      </c>
      <c r="P5515">
        <v>17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61.61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3003170</v>
      </c>
      <c r="B5516">
        <v>1</v>
      </c>
      <c r="C5516" t="s">
        <v>75</v>
      </c>
      <c r="D5516" t="s">
        <v>86</v>
      </c>
      <c r="E5516" t="s">
        <v>164</v>
      </c>
      <c r="F5516" t="s">
        <v>15746</v>
      </c>
      <c r="G5516" t="s">
        <v>142</v>
      </c>
      <c r="H5516" t="s">
        <v>61</v>
      </c>
      <c r="I5516" t="s">
        <v>129</v>
      </c>
      <c r="J5516" t="s">
        <v>130</v>
      </c>
      <c r="K5516" t="s">
        <v>131</v>
      </c>
      <c r="L5516" t="s">
        <v>15747</v>
      </c>
      <c r="M5516" t="s">
        <v>15748</v>
      </c>
      <c r="N5516">
        <v>4.1840000000000002</v>
      </c>
      <c r="O5516">
        <v>0</v>
      </c>
      <c r="P5516">
        <v>8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33.47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3013884</v>
      </c>
      <c r="B5517">
        <v>1</v>
      </c>
      <c r="C5517" t="s">
        <v>106</v>
      </c>
      <c r="D5517" t="s">
        <v>108</v>
      </c>
      <c r="E5517" t="s">
        <v>145</v>
      </c>
      <c r="F5517" t="s">
        <v>15749</v>
      </c>
      <c r="G5517" t="s">
        <v>147</v>
      </c>
      <c r="H5517" t="s">
        <v>61</v>
      </c>
      <c r="I5517" t="s">
        <v>129</v>
      </c>
      <c r="J5517" t="s">
        <v>130</v>
      </c>
      <c r="K5517" t="s">
        <v>131</v>
      </c>
      <c r="L5517" t="s">
        <v>15750</v>
      </c>
      <c r="M5517" t="s">
        <v>15751</v>
      </c>
      <c r="N5517">
        <v>1.819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1.82</v>
      </c>
      <c r="W5517">
        <v>0</v>
      </c>
      <c r="X5517">
        <v>0</v>
      </c>
      <c r="Y5517">
        <v>0</v>
      </c>
      <c r="Z5517">
        <v>0</v>
      </c>
    </row>
    <row r="5518" spans="1:26" x14ac:dyDescent="0.3">
      <c r="A5518">
        <v>3002965</v>
      </c>
      <c r="B5518">
        <v>1</v>
      </c>
      <c r="C5518" t="s">
        <v>75</v>
      </c>
      <c r="D5518" t="s">
        <v>86</v>
      </c>
      <c r="E5518" t="s">
        <v>169</v>
      </c>
      <c r="F5518" t="s">
        <v>15752</v>
      </c>
      <c r="G5518" t="s">
        <v>161</v>
      </c>
      <c r="H5518" t="s">
        <v>61</v>
      </c>
      <c r="I5518" t="s">
        <v>129</v>
      </c>
      <c r="J5518" t="s">
        <v>130</v>
      </c>
      <c r="K5518" t="s">
        <v>131</v>
      </c>
      <c r="L5518" t="s">
        <v>15753</v>
      </c>
      <c r="M5518" t="s">
        <v>15754</v>
      </c>
      <c r="N5518">
        <v>3.3260000000000001</v>
      </c>
      <c r="O5518">
        <v>0</v>
      </c>
      <c r="P5518">
        <v>144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478.88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3017174</v>
      </c>
      <c r="B5519">
        <v>1</v>
      </c>
      <c r="C5519" t="s">
        <v>75</v>
      </c>
      <c r="D5519" t="s">
        <v>92</v>
      </c>
      <c r="E5519" t="s">
        <v>153</v>
      </c>
      <c r="F5519" t="s">
        <v>15755</v>
      </c>
      <c r="G5519" t="s">
        <v>196</v>
      </c>
      <c r="H5519" t="s">
        <v>58</v>
      </c>
      <c r="I5519" t="s">
        <v>129</v>
      </c>
      <c r="J5519" t="s">
        <v>130</v>
      </c>
      <c r="K5519" t="s">
        <v>131</v>
      </c>
      <c r="L5519" t="s">
        <v>15756</v>
      </c>
      <c r="M5519" t="s">
        <v>15757</v>
      </c>
      <c r="N5519">
        <v>1.4139999999999999</v>
      </c>
      <c r="O5519">
        <v>0</v>
      </c>
      <c r="P5519">
        <v>46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65.069999999999993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3013188</v>
      </c>
      <c r="B5520">
        <v>1</v>
      </c>
      <c r="C5520" t="s">
        <v>75</v>
      </c>
      <c r="D5520" t="s">
        <v>84</v>
      </c>
      <c r="E5520" t="s">
        <v>164</v>
      </c>
      <c r="F5520" t="s">
        <v>2760</v>
      </c>
      <c r="G5520" t="s">
        <v>452</v>
      </c>
      <c r="H5520" t="s">
        <v>61</v>
      </c>
      <c r="I5520" t="s">
        <v>129</v>
      </c>
      <c r="J5520" t="s">
        <v>130</v>
      </c>
      <c r="K5520" t="s">
        <v>131</v>
      </c>
      <c r="L5520" t="s">
        <v>15758</v>
      </c>
      <c r="M5520" t="s">
        <v>15759</v>
      </c>
      <c r="N5520">
        <v>5.0069999999999997</v>
      </c>
      <c r="O5520">
        <v>0</v>
      </c>
      <c r="P5520">
        <v>30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150.22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3005189</v>
      </c>
      <c r="B5521">
        <v>1</v>
      </c>
      <c r="C5521" t="s">
        <v>75</v>
      </c>
      <c r="D5521" t="s">
        <v>86</v>
      </c>
      <c r="E5521" t="s">
        <v>153</v>
      </c>
      <c r="F5521" t="s">
        <v>15760</v>
      </c>
      <c r="G5521" t="s">
        <v>161</v>
      </c>
      <c r="H5521" t="s">
        <v>58</v>
      </c>
      <c r="I5521" t="s">
        <v>129</v>
      </c>
      <c r="J5521" t="s">
        <v>130</v>
      </c>
      <c r="K5521" t="s">
        <v>131</v>
      </c>
      <c r="L5521" t="s">
        <v>15761</v>
      </c>
      <c r="M5521" t="s">
        <v>15762</v>
      </c>
      <c r="N5521">
        <v>3.4750000000000001</v>
      </c>
      <c r="O5521">
        <v>4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13.9</v>
      </c>
      <c r="V5521">
        <v>0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3017149</v>
      </c>
      <c r="B5522">
        <v>1</v>
      </c>
      <c r="C5522" t="s">
        <v>106</v>
      </c>
      <c r="D5522" t="s">
        <v>117</v>
      </c>
      <c r="E5522" t="s">
        <v>126</v>
      </c>
      <c r="F5522" t="s">
        <v>15763</v>
      </c>
      <c r="G5522" t="s">
        <v>128</v>
      </c>
      <c r="H5522" t="s">
        <v>58</v>
      </c>
      <c r="I5522" t="s">
        <v>129</v>
      </c>
      <c r="J5522" t="s">
        <v>130</v>
      </c>
      <c r="K5522" t="s">
        <v>131</v>
      </c>
      <c r="L5522" t="s">
        <v>15764</v>
      </c>
      <c r="M5522" t="s">
        <v>15765</v>
      </c>
      <c r="N5522">
        <v>0.79500000000000004</v>
      </c>
      <c r="O5522">
        <v>15</v>
      </c>
      <c r="P5522">
        <v>380</v>
      </c>
      <c r="Q5522">
        <v>0</v>
      </c>
      <c r="R5522">
        <v>0</v>
      </c>
      <c r="S5522">
        <v>0</v>
      </c>
      <c r="T5522">
        <v>0</v>
      </c>
      <c r="U5522">
        <v>11.93</v>
      </c>
      <c r="V5522">
        <v>302.20999999999998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3020187</v>
      </c>
      <c r="B5523">
        <v>1</v>
      </c>
      <c r="C5523" t="s">
        <v>75</v>
      </c>
      <c r="D5523" t="s">
        <v>82</v>
      </c>
      <c r="E5523" t="s">
        <v>169</v>
      </c>
      <c r="F5523" t="s">
        <v>15766</v>
      </c>
      <c r="G5523" t="s">
        <v>161</v>
      </c>
      <c r="H5523" t="s">
        <v>61</v>
      </c>
      <c r="I5523" t="s">
        <v>129</v>
      </c>
      <c r="J5523" t="s">
        <v>130</v>
      </c>
      <c r="K5523" t="s">
        <v>131</v>
      </c>
      <c r="L5523" t="s">
        <v>15767</v>
      </c>
      <c r="M5523" t="s">
        <v>15768</v>
      </c>
      <c r="N5523">
        <v>0.439</v>
      </c>
      <c r="O5523">
        <v>0</v>
      </c>
      <c r="P5523">
        <v>895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392.56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3017180</v>
      </c>
      <c r="B5524">
        <v>1</v>
      </c>
      <c r="C5524" t="s">
        <v>106</v>
      </c>
      <c r="D5524" t="s">
        <v>118</v>
      </c>
      <c r="E5524" t="s">
        <v>153</v>
      </c>
      <c r="F5524" t="s">
        <v>15769</v>
      </c>
      <c r="G5524" t="s">
        <v>196</v>
      </c>
      <c r="H5524" t="s">
        <v>58</v>
      </c>
      <c r="I5524" t="s">
        <v>129</v>
      </c>
      <c r="J5524" t="s">
        <v>130</v>
      </c>
      <c r="K5524" t="s">
        <v>131</v>
      </c>
      <c r="L5524" t="s">
        <v>15770</v>
      </c>
      <c r="M5524" t="s">
        <v>15771</v>
      </c>
      <c r="N5524">
        <v>1.5449999999999999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434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670.46</v>
      </c>
    </row>
    <row r="5525" spans="1:26" x14ac:dyDescent="0.3">
      <c r="A5525">
        <v>3003513</v>
      </c>
      <c r="B5525">
        <v>1</v>
      </c>
      <c r="C5525" t="s">
        <v>75</v>
      </c>
      <c r="D5525" t="s">
        <v>83</v>
      </c>
      <c r="E5525" t="s">
        <v>169</v>
      </c>
      <c r="F5525" t="s">
        <v>15772</v>
      </c>
      <c r="G5525" t="s">
        <v>1430</v>
      </c>
      <c r="H5525" t="s">
        <v>61</v>
      </c>
      <c r="I5525" t="s">
        <v>129</v>
      </c>
      <c r="J5525" t="s">
        <v>130</v>
      </c>
      <c r="K5525" t="s">
        <v>131</v>
      </c>
      <c r="L5525" t="s">
        <v>15773</v>
      </c>
      <c r="M5525" t="s">
        <v>15774</v>
      </c>
      <c r="N5525">
        <v>0.88200000000000001</v>
      </c>
      <c r="O5525">
        <v>0</v>
      </c>
      <c r="P5525">
        <v>0</v>
      </c>
      <c r="Q5525">
        <v>0</v>
      </c>
      <c r="R5525">
        <v>89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78.52</v>
      </c>
      <c r="Y5525">
        <v>0</v>
      </c>
      <c r="Z5525">
        <v>0</v>
      </c>
    </row>
    <row r="5526" spans="1:26" x14ac:dyDescent="0.3">
      <c r="A5526">
        <v>3011979</v>
      </c>
      <c r="B5526">
        <v>1</v>
      </c>
      <c r="C5526" t="s">
        <v>106</v>
      </c>
      <c r="D5526" t="s">
        <v>117</v>
      </c>
      <c r="E5526" t="s">
        <v>169</v>
      </c>
      <c r="F5526" t="s">
        <v>7722</v>
      </c>
      <c r="G5526" t="s">
        <v>161</v>
      </c>
      <c r="H5526" t="s">
        <v>61</v>
      </c>
      <c r="I5526" t="s">
        <v>129</v>
      </c>
      <c r="J5526" t="s">
        <v>130</v>
      </c>
      <c r="K5526" t="s">
        <v>131</v>
      </c>
      <c r="L5526" t="s">
        <v>15775</v>
      </c>
      <c r="M5526" t="s">
        <v>15776</v>
      </c>
      <c r="N5526">
        <v>2.8250000000000002</v>
      </c>
      <c r="O5526">
        <v>0</v>
      </c>
      <c r="P5526">
        <v>109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307.93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3020192</v>
      </c>
      <c r="B5527">
        <v>1</v>
      </c>
      <c r="C5527" t="s">
        <v>75</v>
      </c>
      <c r="D5527" t="s">
        <v>100</v>
      </c>
      <c r="E5527" t="s">
        <v>221</v>
      </c>
      <c r="F5527" t="s">
        <v>15777</v>
      </c>
      <c r="G5527" t="s">
        <v>196</v>
      </c>
      <c r="H5527" t="s">
        <v>58</v>
      </c>
      <c r="I5527" t="s">
        <v>129</v>
      </c>
      <c r="J5527" t="s">
        <v>130</v>
      </c>
      <c r="K5527" t="s">
        <v>131</v>
      </c>
      <c r="L5527" t="s">
        <v>15778</v>
      </c>
      <c r="M5527" t="s">
        <v>15779</v>
      </c>
      <c r="N5527">
        <v>0.83399999999999996</v>
      </c>
      <c r="O5527">
        <v>7</v>
      </c>
      <c r="P5527">
        <v>1374</v>
      </c>
      <c r="Q5527">
        <v>0</v>
      </c>
      <c r="R5527">
        <v>0</v>
      </c>
      <c r="S5527">
        <v>0</v>
      </c>
      <c r="T5527">
        <v>0</v>
      </c>
      <c r="U5527">
        <v>5.84</v>
      </c>
      <c r="V5527">
        <v>1145.98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3012991</v>
      </c>
      <c r="B5528">
        <v>1</v>
      </c>
      <c r="C5528" t="s">
        <v>75</v>
      </c>
      <c r="D5528" t="s">
        <v>88</v>
      </c>
      <c r="E5528" t="s">
        <v>221</v>
      </c>
      <c r="F5528" t="s">
        <v>15780</v>
      </c>
      <c r="G5528" t="s">
        <v>192</v>
      </c>
      <c r="H5528" t="s">
        <v>58</v>
      </c>
      <c r="I5528" t="s">
        <v>129</v>
      </c>
      <c r="J5528" t="s">
        <v>130</v>
      </c>
      <c r="K5528" t="s">
        <v>137</v>
      </c>
      <c r="L5528" t="s">
        <v>15781</v>
      </c>
      <c r="M5528" t="s">
        <v>15782</v>
      </c>
      <c r="N5528">
        <v>8.6489999999999991</v>
      </c>
      <c r="O5528">
        <v>8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69.19</v>
      </c>
      <c r="V5528">
        <v>0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3013208</v>
      </c>
      <c r="B5529">
        <v>1</v>
      </c>
      <c r="C5529" t="s">
        <v>106</v>
      </c>
      <c r="D5529" t="s">
        <v>116</v>
      </c>
      <c r="E5529" t="s">
        <v>140</v>
      </c>
      <c r="F5529" t="s">
        <v>15783</v>
      </c>
      <c r="G5529" t="s">
        <v>142</v>
      </c>
      <c r="H5529" t="s">
        <v>61</v>
      </c>
      <c r="I5529" t="s">
        <v>129</v>
      </c>
      <c r="J5529" t="s">
        <v>130</v>
      </c>
      <c r="K5529" t="s">
        <v>131</v>
      </c>
      <c r="L5529" t="s">
        <v>15784</v>
      </c>
      <c r="M5529" t="s">
        <v>15785</v>
      </c>
      <c r="N5529">
        <v>3.31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18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59.57</v>
      </c>
    </row>
    <row r="5530" spans="1:26" x14ac:dyDescent="0.3">
      <c r="A5530">
        <v>3020183</v>
      </c>
      <c r="B5530">
        <v>1</v>
      </c>
      <c r="C5530" t="s">
        <v>75</v>
      </c>
      <c r="D5530" t="s">
        <v>89</v>
      </c>
      <c r="E5530" t="s">
        <v>140</v>
      </c>
      <c r="F5530" t="s">
        <v>9029</v>
      </c>
      <c r="G5530" t="s">
        <v>142</v>
      </c>
      <c r="H5530" t="s">
        <v>61</v>
      </c>
      <c r="I5530" t="s">
        <v>129</v>
      </c>
      <c r="J5530" t="s">
        <v>130</v>
      </c>
      <c r="K5530" t="s">
        <v>131</v>
      </c>
      <c r="L5530" t="s">
        <v>15786</v>
      </c>
      <c r="M5530" t="s">
        <v>15787</v>
      </c>
      <c r="N5530">
        <v>1.2250000000000001</v>
      </c>
      <c r="O5530">
        <v>0</v>
      </c>
      <c r="P5530">
        <v>253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309.86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3013293</v>
      </c>
      <c r="B5531">
        <v>1</v>
      </c>
      <c r="C5531" t="s">
        <v>75</v>
      </c>
      <c r="D5531" t="s">
        <v>99</v>
      </c>
      <c r="E5531" t="s">
        <v>140</v>
      </c>
      <c r="F5531" t="s">
        <v>15788</v>
      </c>
      <c r="G5531" t="s">
        <v>142</v>
      </c>
      <c r="H5531" t="s">
        <v>61</v>
      </c>
      <c r="I5531" t="s">
        <v>129</v>
      </c>
      <c r="J5531" t="s">
        <v>130</v>
      </c>
      <c r="K5531" t="s">
        <v>131</v>
      </c>
      <c r="L5531" t="s">
        <v>15789</v>
      </c>
      <c r="M5531" t="s">
        <v>15790</v>
      </c>
      <c r="N5531">
        <v>1.792</v>
      </c>
      <c r="O5531">
        <v>0</v>
      </c>
      <c r="P5531">
        <v>66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118.27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3020194</v>
      </c>
      <c r="B5532">
        <v>1</v>
      </c>
      <c r="C5532" t="s">
        <v>75</v>
      </c>
      <c r="D5532" t="s">
        <v>82</v>
      </c>
      <c r="E5532" t="s">
        <v>140</v>
      </c>
      <c r="F5532" t="s">
        <v>15791</v>
      </c>
      <c r="G5532" t="s">
        <v>185</v>
      </c>
      <c r="H5532" t="s">
        <v>61</v>
      </c>
      <c r="I5532" t="s">
        <v>129</v>
      </c>
      <c r="J5532" t="s">
        <v>130</v>
      </c>
      <c r="K5532" t="s">
        <v>131</v>
      </c>
      <c r="L5532" t="s">
        <v>15792</v>
      </c>
      <c r="M5532" t="s">
        <v>15793</v>
      </c>
      <c r="N5532">
        <v>6.274</v>
      </c>
      <c r="O5532">
        <v>0</v>
      </c>
      <c r="P5532">
        <v>20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125.48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3001733</v>
      </c>
      <c r="B5533">
        <v>1</v>
      </c>
      <c r="C5533" t="s">
        <v>75</v>
      </c>
      <c r="D5533" t="s">
        <v>97</v>
      </c>
      <c r="E5533" t="s">
        <v>221</v>
      </c>
      <c r="F5533" t="s">
        <v>15794</v>
      </c>
      <c r="G5533" t="s">
        <v>128</v>
      </c>
      <c r="H5533" t="s">
        <v>58</v>
      </c>
      <c r="I5533" t="s">
        <v>129</v>
      </c>
      <c r="J5533" t="s">
        <v>130</v>
      </c>
      <c r="K5533" t="s">
        <v>131</v>
      </c>
      <c r="L5533" t="s">
        <v>15795</v>
      </c>
      <c r="M5533" t="s">
        <v>15796</v>
      </c>
      <c r="N5533">
        <v>1.7310000000000001</v>
      </c>
      <c r="O5533">
        <v>13</v>
      </c>
      <c r="P5533">
        <v>180</v>
      </c>
      <c r="Q5533">
        <v>0</v>
      </c>
      <c r="R5533">
        <v>0</v>
      </c>
      <c r="S5533">
        <v>0</v>
      </c>
      <c r="T5533">
        <v>0</v>
      </c>
      <c r="U5533">
        <v>22.5</v>
      </c>
      <c r="V5533">
        <v>311.57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3012797</v>
      </c>
      <c r="B5534">
        <v>1</v>
      </c>
      <c r="C5534" t="s">
        <v>75</v>
      </c>
      <c r="D5534" t="s">
        <v>97</v>
      </c>
      <c r="E5534" t="s">
        <v>153</v>
      </c>
      <c r="F5534" t="s">
        <v>15448</v>
      </c>
      <c r="G5534" t="s">
        <v>128</v>
      </c>
      <c r="H5534" t="s">
        <v>58</v>
      </c>
      <c r="I5534" t="s">
        <v>129</v>
      </c>
      <c r="J5534" t="s">
        <v>130</v>
      </c>
      <c r="K5534" t="s">
        <v>131</v>
      </c>
      <c r="L5534" t="s">
        <v>15797</v>
      </c>
      <c r="M5534" t="s">
        <v>15798</v>
      </c>
      <c r="N5534">
        <v>1.4339999999999999</v>
      </c>
      <c r="O5534">
        <v>0</v>
      </c>
      <c r="P5534">
        <v>43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61.65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3013225</v>
      </c>
      <c r="B5535">
        <v>1</v>
      </c>
      <c r="C5535" t="s">
        <v>106</v>
      </c>
      <c r="D5535" t="s">
        <v>107</v>
      </c>
      <c r="E5535" t="s">
        <v>221</v>
      </c>
      <c r="F5535" t="s">
        <v>15799</v>
      </c>
      <c r="G5535" t="s">
        <v>128</v>
      </c>
      <c r="H5535" t="s">
        <v>58</v>
      </c>
      <c r="I5535" t="s">
        <v>129</v>
      </c>
      <c r="J5535" t="s">
        <v>130</v>
      </c>
      <c r="K5535" t="s">
        <v>131</v>
      </c>
      <c r="L5535" t="s">
        <v>15800</v>
      </c>
      <c r="M5535" t="s">
        <v>15801</v>
      </c>
      <c r="N5535">
        <v>1.361</v>
      </c>
      <c r="O5535">
        <v>15</v>
      </c>
      <c r="P5535">
        <v>0</v>
      </c>
      <c r="Q5535">
        <v>172</v>
      </c>
      <c r="R5535">
        <v>2045</v>
      </c>
      <c r="S5535">
        <v>41</v>
      </c>
      <c r="T5535">
        <v>183</v>
      </c>
      <c r="U5535">
        <v>20.420000000000002</v>
      </c>
      <c r="V5535">
        <v>0</v>
      </c>
      <c r="W5535">
        <v>234.16</v>
      </c>
      <c r="X5535">
        <v>2784.04</v>
      </c>
      <c r="Y5535">
        <v>55.82</v>
      </c>
      <c r="Z5535">
        <v>249.13</v>
      </c>
    </row>
    <row r="5536" spans="1:26" x14ac:dyDescent="0.3">
      <c r="A5536">
        <v>3011146</v>
      </c>
      <c r="B5536">
        <v>1</v>
      </c>
      <c r="C5536" t="s">
        <v>106</v>
      </c>
      <c r="D5536" t="s">
        <v>105</v>
      </c>
      <c r="E5536" t="s">
        <v>221</v>
      </c>
      <c r="F5536" t="s">
        <v>15802</v>
      </c>
      <c r="G5536" t="s">
        <v>136</v>
      </c>
      <c r="H5536" t="s">
        <v>58</v>
      </c>
      <c r="I5536" t="s">
        <v>129</v>
      </c>
      <c r="J5536" t="s">
        <v>130</v>
      </c>
      <c r="K5536" t="s">
        <v>137</v>
      </c>
      <c r="L5536" t="s">
        <v>15803</v>
      </c>
      <c r="M5536" t="s">
        <v>15804</v>
      </c>
      <c r="N5536">
        <v>2.0209999999999999</v>
      </c>
      <c r="O5536">
        <v>0</v>
      </c>
      <c r="P5536">
        <v>0</v>
      </c>
      <c r="Q5536">
        <v>46</v>
      </c>
      <c r="R5536">
        <v>6586</v>
      </c>
      <c r="S5536">
        <v>0</v>
      </c>
      <c r="T5536">
        <v>0</v>
      </c>
      <c r="U5536">
        <v>0</v>
      </c>
      <c r="V5536">
        <v>0</v>
      </c>
      <c r="W5536">
        <v>92.95</v>
      </c>
      <c r="X5536">
        <v>13307.38</v>
      </c>
      <c r="Y5536">
        <v>0</v>
      </c>
      <c r="Z5536">
        <v>0</v>
      </c>
    </row>
    <row r="5537" spans="1:26" x14ac:dyDescent="0.3">
      <c r="A5537">
        <v>3017166</v>
      </c>
      <c r="B5537">
        <v>1</v>
      </c>
      <c r="C5537" t="s">
        <v>75</v>
      </c>
      <c r="D5537" t="s">
        <v>91</v>
      </c>
      <c r="E5537" t="s">
        <v>153</v>
      </c>
      <c r="F5537" t="s">
        <v>15805</v>
      </c>
      <c r="G5537" t="s">
        <v>136</v>
      </c>
      <c r="H5537" t="s">
        <v>58</v>
      </c>
      <c r="I5537" t="s">
        <v>129</v>
      </c>
      <c r="J5537" t="s">
        <v>130</v>
      </c>
      <c r="K5537" t="s">
        <v>137</v>
      </c>
      <c r="L5537" t="s">
        <v>15806</v>
      </c>
      <c r="M5537" t="s">
        <v>15807</v>
      </c>
      <c r="N5537">
        <v>5.9989999999999997</v>
      </c>
      <c r="O5537">
        <v>0</v>
      </c>
      <c r="P5537">
        <v>1200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7198.27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3004419</v>
      </c>
      <c r="B5538">
        <v>1</v>
      </c>
      <c r="C5538" t="s">
        <v>106</v>
      </c>
      <c r="D5538" t="s">
        <v>122</v>
      </c>
      <c r="E5538" t="s">
        <v>145</v>
      </c>
      <c r="F5538" t="s">
        <v>15808</v>
      </c>
      <c r="G5538" t="s">
        <v>256</v>
      </c>
      <c r="H5538" t="s">
        <v>61</v>
      </c>
      <c r="I5538" t="s">
        <v>129</v>
      </c>
      <c r="J5538" t="s">
        <v>130</v>
      </c>
      <c r="K5538" t="s">
        <v>131</v>
      </c>
      <c r="L5538" t="s">
        <v>15809</v>
      </c>
      <c r="M5538" t="s">
        <v>15810</v>
      </c>
      <c r="N5538">
        <v>1.9590000000000001</v>
      </c>
      <c r="O5538">
        <v>0</v>
      </c>
      <c r="P5538">
        <v>6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11.76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3020212</v>
      </c>
      <c r="B5539">
        <v>1</v>
      </c>
      <c r="C5539" t="s">
        <v>106</v>
      </c>
      <c r="D5539" t="s">
        <v>119</v>
      </c>
      <c r="E5539" t="s">
        <v>126</v>
      </c>
      <c r="F5539" t="s">
        <v>15811</v>
      </c>
      <c r="G5539" t="s">
        <v>128</v>
      </c>
      <c r="H5539" t="s">
        <v>58</v>
      </c>
      <c r="I5539" t="s">
        <v>129</v>
      </c>
      <c r="J5539" t="s">
        <v>130</v>
      </c>
      <c r="K5539" t="s">
        <v>131</v>
      </c>
      <c r="L5539" t="s">
        <v>15812</v>
      </c>
      <c r="M5539" t="s">
        <v>15813</v>
      </c>
      <c r="N5539">
        <v>1.228</v>
      </c>
      <c r="O5539">
        <v>17</v>
      </c>
      <c r="P5539">
        <v>242</v>
      </c>
      <c r="Q5539">
        <v>0</v>
      </c>
      <c r="R5539">
        <v>0</v>
      </c>
      <c r="S5539">
        <v>0</v>
      </c>
      <c r="T5539">
        <v>0</v>
      </c>
      <c r="U5539">
        <v>20.88</v>
      </c>
      <c r="V5539">
        <v>297.19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3020254</v>
      </c>
      <c r="B5540">
        <v>1</v>
      </c>
      <c r="C5540" t="s">
        <v>75</v>
      </c>
      <c r="D5540" t="s">
        <v>74</v>
      </c>
      <c r="E5540" t="s">
        <v>221</v>
      </c>
      <c r="F5540" t="s">
        <v>7394</v>
      </c>
      <c r="G5540" t="s">
        <v>128</v>
      </c>
      <c r="H5540" t="s">
        <v>58</v>
      </c>
      <c r="I5540" t="s">
        <v>129</v>
      </c>
      <c r="J5540" t="s">
        <v>130</v>
      </c>
      <c r="K5540" t="s">
        <v>131</v>
      </c>
      <c r="L5540" t="s">
        <v>15814</v>
      </c>
      <c r="M5540" t="s">
        <v>15815</v>
      </c>
      <c r="N5540">
        <v>0.29599999999999999</v>
      </c>
      <c r="O5540">
        <v>64</v>
      </c>
      <c r="P5540">
        <v>869</v>
      </c>
      <c r="Q5540">
        <v>0</v>
      </c>
      <c r="R5540">
        <v>0</v>
      </c>
      <c r="S5540">
        <v>0</v>
      </c>
      <c r="T5540">
        <v>0</v>
      </c>
      <c r="U5540">
        <v>18.97</v>
      </c>
      <c r="V5540">
        <v>257.56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3014738</v>
      </c>
      <c r="B5541">
        <v>1</v>
      </c>
      <c r="C5541" t="s">
        <v>106</v>
      </c>
      <c r="D5541" t="s">
        <v>122</v>
      </c>
      <c r="E5541" t="s">
        <v>126</v>
      </c>
      <c r="F5541" t="s">
        <v>13943</v>
      </c>
      <c r="G5541" t="s">
        <v>192</v>
      </c>
      <c r="H5541" t="s">
        <v>58</v>
      </c>
      <c r="I5541" t="s">
        <v>129</v>
      </c>
      <c r="J5541" t="s">
        <v>130</v>
      </c>
      <c r="K5541" t="s">
        <v>137</v>
      </c>
      <c r="L5541" t="s">
        <v>15816</v>
      </c>
      <c r="M5541" t="s">
        <v>15817</v>
      </c>
      <c r="N5541">
        <v>7.0410000000000004</v>
      </c>
      <c r="O5541">
        <v>110</v>
      </c>
      <c r="P5541">
        <v>739</v>
      </c>
      <c r="Q5541">
        <v>0</v>
      </c>
      <c r="R5541">
        <v>0</v>
      </c>
      <c r="S5541">
        <v>0</v>
      </c>
      <c r="T5541">
        <v>0</v>
      </c>
      <c r="U5541">
        <v>774.55</v>
      </c>
      <c r="V5541">
        <v>5203.59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3013193</v>
      </c>
      <c r="B5542">
        <v>1</v>
      </c>
      <c r="C5542" t="s">
        <v>106</v>
      </c>
      <c r="D5542" t="s">
        <v>117</v>
      </c>
      <c r="E5542" t="s">
        <v>153</v>
      </c>
      <c r="F5542" t="s">
        <v>15818</v>
      </c>
      <c r="G5542" t="s">
        <v>128</v>
      </c>
      <c r="H5542" t="s">
        <v>58</v>
      </c>
      <c r="I5542" t="s">
        <v>129</v>
      </c>
      <c r="J5542" t="s">
        <v>130</v>
      </c>
      <c r="K5542" t="s">
        <v>131</v>
      </c>
      <c r="L5542" t="s">
        <v>15819</v>
      </c>
      <c r="M5542" t="s">
        <v>15820</v>
      </c>
      <c r="N5542">
        <v>0.29799999999999999</v>
      </c>
      <c r="O5542">
        <v>0</v>
      </c>
      <c r="P5542">
        <v>437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130.37</v>
      </c>
      <c r="W5542">
        <v>0</v>
      </c>
      <c r="X5542">
        <v>0</v>
      </c>
      <c r="Y5542">
        <v>0</v>
      </c>
      <c r="Z5542">
        <v>0</v>
      </c>
    </row>
    <row r="5543" spans="1:26" x14ac:dyDescent="0.3">
      <c r="A5543">
        <v>3020200</v>
      </c>
      <c r="B5543">
        <v>1</v>
      </c>
      <c r="C5543" t="s">
        <v>75</v>
      </c>
      <c r="D5543" t="s">
        <v>78</v>
      </c>
      <c r="E5543" t="s">
        <v>140</v>
      </c>
      <c r="F5543" t="s">
        <v>15821</v>
      </c>
      <c r="G5543" t="s">
        <v>161</v>
      </c>
      <c r="H5543" t="s">
        <v>61</v>
      </c>
      <c r="I5543" t="s">
        <v>129</v>
      </c>
      <c r="J5543" t="s">
        <v>130</v>
      </c>
      <c r="K5543" t="s">
        <v>131</v>
      </c>
      <c r="L5543" t="s">
        <v>15822</v>
      </c>
      <c r="M5543" t="s">
        <v>15823</v>
      </c>
      <c r="N5543">
        <v>1.476</v>
      </c>
      <c r="O5543">
        <v>0</v>
      </c>
      <c r="P5543">
        <v>254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374.94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3013490</v>
      </c>
      <c r="B5544">
        <v>1</v>
      </c>
      <c r="C5544" t="s">
        <v>75</v>
      </c>
      <c r="D5544" t="s">
        <v>92</v>
      </c>
      <c r="E5544" t="s">
        <v>126</v>
      </c>
      <c r="F5544" t="s">
        <v>3240</v>
      </c>
      <c r="G5544" t="s">
        <v>128</v>
      </c>
      <c r="H5544" t="s">
        <v>58</v>
      </c>
      <c r="I5544" t="s">
        <v>129</v>
      </c>
      <c r="J5544" t="s">
        <v>130</v>
      </c>
      <c r="K5544" t="s">
        <v>131</v>
      </c>
      <c r="L5544" t="s">
        <v>15824</v>
      </c>
      <c r="M5544" t="s">
        <v>15825</v>
      </c>
      <c r="N5544">
        <v>2.1240000000000001</v>
      </c>
      <c r="O5544">
        <v>9</v>
      </c>
      <c r="P5544">
        <v>419</v>
      </c>
      <c r="Q5544">
        <v>0</v>
      </c>
      <c r="R5544">
        <v>0</v>
      </c>
      <c r="S5544">
        <v>0</v>
      </c>
      <c r="T5544">
        <v>0</v>
      </c>
      <c r="U5544">
        <v>19.11</v>
      </c>
      <c r="V5544">
        <v>889.79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3013203</v>
      </c>
      <c r="B5545">
        <v>1</v>
      </c>
      <c r="C5545" t="s">
        <v>75</v>
      </c>
      <c r="D5545" t="s">
        <v>81</v>
      </c>
      <c r="E5545" t="s">
        <v>153</v>
      </c>
      <c r="F5545" t="s">
        <v>13704</v>
      </c>
      <c r="G5545" t="s">
        <v>128</v>
      </c>
      <c r="H5545" t="s">
        <v>58</v>
      </c>
      <c r="I5545" t="s">
        <v>129</v>
      </c>
      <c r="J5545" t="s">
        <v>130</v>
      </c>
      <c r="K5545" t="s">
        <v>131</v>
      </c>
      <c r="L5545" t="s">
        <v>15826</v>
      </c>
      <c r="M5545" t="s">
        <v>15827</v>
      </c>
      <c r="N5545">
        <v>1.718</v>
      </c>
      <c r="O5545">
        <v>44</v>
      </c>
      <c r="P5545">
        <v>175</v>
      </c>
      <c r="Q5545">
        <v>0</v>
      </c>
      <c r="R5545">
        <v>0</v>
      </c>
      <c r="S5545">
        <v>0</v>
      </c>
      <c r="T5545">
        <v>0</v>
      </c>
      <c r="U5545">
        <v>75.569999999999993</v>
      </c>
      <c r="V5545">
        <v>300.56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3011932</v>
      </c>
      <c r="B5546">
        <v>1</v>
      </c>
      <c r="C5546" t="s">
        <v>106</v>
      </c>
      <c r="D5546" t="s">
        <v>120</v>
      </c>
      <c r="E5546" t="s">
        <v>153</v>
      </c>
      <c r="F5546" t="s">
        <v>15828</v>
      </c>
      <c r="G5546" t="s">
        <v>136</v>
      </c>
      <c r="H5546" t="s">
        <v>58</v>
      </c>
      <c r="I5546" t="s">
        <v>129</v>
      </c>
      <c r="J5546" t="s">
        <v>130</v>
      </c>
      <c r="K5546" t="s">
        <v>137</v>
      </c>
      <c r="L5546" t="s">
        <v>15829</v>
      </c>
      <c r="M5546" t="s">
        <v>15830</v>
      </c>
      <c r="N5546">
        <v>3.2530000000000001</v>
      </c>
      <c r="O5546">
        <v>50</v>
      </c>
      <c r="P5546">
        <v>35</v>
      </c>
      <c r="Q5546">
        <v>0</v>
      </c>
      <c r="R5546">
        <v>0</v>
      </c>
      <c r="S5546">
        <v>0</v>
      </c>
      <c r="T5546">
        <v>0</v>
      </c>
      <c r="U5546">
        <v>162.65</v>
      </c>
      <c r="V5546">
        <v>113.86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3017206</v>
      </c>
      <c r="B5547">
        <v>1</v>
      </c>
      <c r="C5547" t="s">
        <v>75</v>
      </c>
      <c r="D5547" t="s">
        <v>81</v>
      </c>
      <c r="E5547" t="s">
        <v>153</v>
      </c>
      <c r="F5547" t="s">
        <v>15831</v>
      </c>
      <c r="G5547" t="s">
        <v>196</v>
      </c>
      <c r="H5547" t="s">
        <v>58</v>
      </c>
      <c r="I5547" t="s">
        <v>129</v>
      </c>
      <c r="J5547" t="s">
        <v>130</v>
      </c>
      <c r="K5547" t="s">
        <v>131</v>
      </c>
      <c r="L5547" t="s">
        <v>15832</v>
      </c>
      <c r="M5547" t="s">
        <v>15833</v>
      </c>
      <c r="N5547">
        <v>3.8109999999999999</v>
      </c>
      <c r="O5547">
        <v>0</v>
      </c>
      <c r="P5547">
        <v>180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686.04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3002003</v>
      </c>
      <c r="B5548">
        <v>2</v>
      </c>
      <c r="C5548" t="s">
        <v>75</v>
      </c>
      <c r="D5548" t="s">
        <v>81</v>
      </c>
      <c r="E5548" t="s">
        <v>169</v>
      </c>
      <c r="F5548" t="s">
        <v>262</v>
      </c>
      <c r="G5548" t="s">
        <v>166</v>
      </c>
      <c r="H5548" t="s">
        <v>61</v>
      </c>
      <c r="I5548" t="s">
        <v>129</v>
      </c>
      <c r="J5548" t="s">
        <v>130</v>
      </c>
      <c r="K5548" t="s">
        <v>131</v>
      </c>
      <c r="L5548" t="s">
        <v>7497</v>
      </c>
      <c r="M5548" t="s">
        <v>15834</v>
      </c>
      <c r="N5548">
        <v>2.3679999999999999</v>
      </c>
      <c r="O5548">
        <v>0</v>
      </c>
      <c r="P5548">
        <v>846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2002.91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3012802</v>
      </c>
      <c r="B5549">
        <v>2</v>
      </c>
      <c r="C5549" t="s">
        <v>75</v>
      </c>
      <c r="D5549" t="s">
        <v>82</v>
      </c>
      <c r="E5549" t="s">
        <v>169</v>
      </c>
      <c r="F5549" t="s">
        <v>15835</v>
      </c>
      <c r="G5549" t="s">
        <v>166</v>
      </c>
      <c r="H5549" t="s">
        <v>61</v>
      </c>
      <c r="I5549" t="s">
        <v>129</v>
      </c>
      <c r="J5549" t="s">
        <v>130</v>
      </c>
      <c r="K5549" t="s">
        <v>131</v>
      </c>
      <c r="L5549" t="s">
        <v>7826</v>
      </c>
      <c r="M5549" t="s">
        <v>15836</v>
      </c>
      <c r="N5549">
        <v>1.0780000000000001</v>
      </c>
      <c r="O5549">
        <v>0</v>
      </c>
      <c r="P5549">
        <v>1017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1096.0999999999999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3018570</v>
      </c>
      <c r="B5550">
        <v>1</v>
      </c>
      <c r="C5550" t="s">
        <v>75</v>
      </c>
      <c r="D5550" t="s">
        <v>91</v>
      </c>
      <c r="E5550" t="s">
        <v>153</v>
      </c>
      <c r="F5550" t="s">
        <v>15837</v>
      </c>
      <c r="G5550" t="s">
        <v>374</v>
      </c>
      <c r="H5550" t="s">
        <v>58</v>
      </c>
      <c r="I5550" t="s">
        <v>129</v>
      </c>
      <c r="J5550" t="s">
        <v>130</v>
      </c>
      <c r="K5550" t="s">
        <v>131</v>
      </c>
      <c r="L5550" t="s">
        <v>12099</v>
      </c>
      <c r="M5550" t="s">
        <v>15838</v>
      </c>
      <c r="N5550">
        <v>0.127</v>
      </c>
      <c r="O5550">
        <v>1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0.13</v>
      </c>
      <c r="V5550">
        <v>0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3013206</v>
      </c>
      <c r="B5551">
        <v>1</v>
      </c>
      <c r="C5551" t="s">
        <v>75</v>
      </c>
      <c r="D5551" t="s">
        <v>89</v>
      </c>
      <c r="E5551" t="s">
        <v>145</v>
      </c>
      <c r="F5551" t="s">
        <v>2525</v>
      </c>
      <c r="G5551" t="s">
        <v>256</v>
      </c>
      <c r="H5551" t="s">
        <v>61</v>
      </c>
      <c r="I5551" t="s">
        <v>129</v>
      </c>
      <c r="J5551" t="s">
        <v>130</v>
      </c>
      <c r="K5551" t="s">
        <v>131</v>
      </c>
      <c r="L5551" t="s">
        <v>15839</v>
      </c>
      <c r="M5551" t="s">
        <v>15840</v>
      </c>
      <c r="N5551">
        <v>2</v>
      </c>
      <c r="O5551">
        <v>0</v>
      </c>
      <c r="P5551">
        <v>9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18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3008054</v>
      </c>
      <c r="B5552">
        <v>1</v>
      </c>
      <c r="C5552" t="s">
        <v>75</v>
      </c>
      <c r="D5552" t="s">
        <v>100</v>
      </c>
      <c r="E5552" t="s">
        <v>221</v>
      </c>
      <c r="F5552" t="s">
        <v>15841</v>
      </c>
      <c r="G5552" t="s">
        <v>128</v>
      </c>
      <c r="H5552" t="s">
        <v>58</v>
      </c>
      <c r="I5552" t="s">
        <v>129</v>
      </c>
      <c r="J5552" t="s">
        <v>130</v>
      </c>
      <c r="K5552" t="s">
        <v>131</v>
      </c>
      <c r="L5552" t="s">
        <v>15842</v>
      </c>
      <c r="M5552" t="s">
        <v>15843</v>
      </c>
      <c r="N5552">
        <v>7.8E-2</v>
      </c>
      <c r="O5552">
        <v>14</v>
      </c>
      <c r="P5552">
        <v>510</v>
      </c>
      <c r="Q5552">
        <v>0</v>
      </c>
      <c r="R5552">
        <v>0</v>
      </c>
      <c r="S5552">
        <v>0</v>
      </c>
      <c r="T5552">
        <v>0</v>
      </c>
      <c r="U5552">
        <v>1.0900000000000001</v>
      </c>
      <c r="V5552">
        <v>39.67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3002234</v>
      </c>
      <c r="B5553">
        <v>1</v>
      </c>
      <c r="C5553" t="s">
        <v>75</v>
      </c>
      <c r="D5553" t="s">
        <v>91</v>
      </c>
      <c r="E5553" t="s">
        <v>140</v>
      </c>
      <c r="F5553" t="s">
        <v>15844</v>
      </c>
      <c r="G5553" t="s">
        <v>181</v>
      </c>
      <c r="H5553" t="s">
        <v>61</v>
      </c>
      <c r="I5553" t="s">
        <v>129</v>
      </c>
      <c r="J5553" t="s">
        <v>130</v>
      </c>
      <c r="K5553" t="s">
        <v>137</v>
      </c>
      <c r="L5553" t="s">
        <v>15845</v>
      </c>
      <c r="M5553" t="s">
        <v>15846</v>
      </c>
      <c r="N5553">
        <v>2.7040000000000002</v>
      </c>
      <c r="O5553">
        <v>0</v>
      </c>
      <c r="P5553">
        <v>39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105.46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3020260</v>
      </c>
      <c r="B5554">
        <v>1</v>
      </c>
      <c r="C5554" t="s">
        <v>75</v>
      </c>
      <c r="D5554" t="s">
        <v>83</v>
      </c>
      <c r="E5554" t="s">
        <v>145</v>
      </c>
      <c r="F5554" t="s">
        <v>15847</v>
      </c>
      <c r="G5554" t="s">
        <v>206</v>
      </c>
      <c r="H5554" t="s">
        <v>61</v>
      </c>
      <c r="I5554" t="s">
        <v>129</v>
      </c>
      <c r="J5554" t="s">
        <v>130</v>
      </c>
      <c r="K5554" t="s">
        <v>131</v>
      </c>
      <c r="L5554" t="s">
        <v>15848</v>
      </c>
      <c r="M5554" t="s">
        <v>15849</v>
      </c>
      <c r="N5554">
        <v>6.4649999999999999</v>
      </c>
      <c r="O5554">
        <v>0</v>
      </c>
      <c r="P5554">
        <v>0</v>
      </c>
      <c r="Q5554">
        <v>0</v>
      </c>
      <c r="R5554">
        <v>2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12.93</v>
      </c>
      <c r="Y5554">
        <v>0</v>
      </c>
      <c r="Z5554">
        <v>0</v>
      </c>
    </row>
    <row r="5555" spans="1:26" x14ac:dyDescent="0.3">
      <c r="A5555">
        <v>3011318</v>
      </c>
      <c r="B5555">
        <v>1</v>
      </c>
      <c r="C5555" t="s">
        <v>75</v>
      </c>
      <c r="D5555" t="s">
        <v>83</v>
      </c>
      <c r="E5555" t="s">
        <v>169</v>
      </c>
      <c r="F5555" t="s">
        <v>15850</v>
      </c>
      <c r="G5555" t="s">
        <v>136</v>
      </c>
      <c r="H5555" t="s">
        <v>61</v>
      </c>
      <c r="I5555" t="s">
        <v>129</v>
      </c>
      <c r="J5555" t="s">
        <v>130</v>
      </c>
      <c r="K5555" t="s">
        <v>137</v>
      </c>
      <c r="L5555" t="s">
        <v>15851</v>
      </c>
      <c r="M5555" t="s">
        <v>15852</v>
      </c>
      <c r="N5555">
        <v>0.61299999999999999</v>
      </c>
      <c r="O5555">
        <v>0</v>
      </c>
      <c r="P5555">
        <v>0</v>
      </c>
      <c r="Q5555">
        <v>0</v>
      </c>
      <c r="R5555">
        <v>492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301.49</v>
      </c>
      <c r="Y5555">
        <v>0</v>
      </c>
      <c r="Z5555">
        <v>0</v>
      </c>
    </row>
    <row r="5556" spans="1:26" x14ac:dyDescent="0.3">
      <c r="A5556">
        <v>3020043</v>
      </c>
      <c r="B5556">
        <v>1</v>
      </c>
      <c r="C5556" t="s">
        <v>75</v>
      </c>
      <c r="D5556" t="s">
        <v>86</v>
      </c>
      <c r="E5556" t="s">
        <v>169</v>
      </c>
      <c r="F5556" t="s">
        <v>15853</v>
      </c>
      <c r="G5556" t="s">
        <v>161</v>
      </c>
      <c r="H5556" t="s">
        <v>61</v>
      </c>
      <c r="I5556" t="s">
        <v>129</v>
      </c>
      <c r="J5556" t="s">
        <v>130</v>
      </c>
      <c r="K5556" t="s">
        <v>131</v>
      </c>
      <c r="L5556" t="s">
        <v>15854</v>
      </c>
      <c r="M5556" t="s">
        <v>15855</v>
      </c>
      <c r="N5556">
        <v>1.016</v>
      </c>
      <c r="O5556">
        <v>0</v>
      </c>
      <c r="P5556">
        <v>118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119.87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3011951</v>
      </c>
      <c r="B5557">
        <v>1</v>
      </c>
      <c r="C5557" t="s">
        <v>75</v>
      </c>
      <c r="D5557" t="s">
        <v>95</v>
      </c>
      <c r="E5557" t="s">
        <v>153</v>
      </c>
      <c r="F5557" t="s">
        <v>15856</v>
      </c>
      <c r="G5557" t="s">
        <v>374</v>
      </c>
      <c r="H5557" t="s">
        <v>58</v>
      </c>
      <c r="I5557" t="s">
        <v>129</v>
      </c>
      <c r="J5557" t="s">
        <v>130</v>
      </c>
      <c r="K5557" t="s">
        <v>137</v>
      </c>
      <c r="L5557" t="s">
        <v>15857</v>
      </c>
      <c r="M5557" t="s">
        <v>15858</v>
      </c>
      <c r="N5557">
        <v>0.183</v>
      </c>
      <c r="O5557">
        <v>1</v>
      </c>
      <c r="P5557">
        <v>184</v>
      </c>
      <c r="Q5557">
        <v>0</v>
      </c>
      <c r="R5557">
        <v>0</v>
      </c>
      <c r="S5557">
        <v>0</v>
      </c>
      <c r="T5557">
        <v>0</v>
      </c>
      <c r="U5557">
        <v>0.18</v>
      </c>
      <c r="V5557">
        <v>33.729999999999997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3013179</v>
      </c>
      <c r="B5558">
        <v>1</v>
      </c>
      <c r="C5558" t="s">
        <v>106</v>
      </c>
      <c r="D5558" t="s">
        <v>109</v>
      </c>
      <c r="E5558" t="s">
        <v>126</v>
      </c>
      <c r="F5558" t="s">
        <v>11854</v>
      </c>
      <c r="G5558" t="s">
        <v>128</v>
      </c>
      <c r="H5558" t="s">
        <v>58</v>
      </c>
      <c r="I5558" t="s">
        <v>129</v>
      </c>
      <c r="J5558" t="s">
        <v>130</v>
      </c>
      <c r="K5558" t="s">
        <v>131</v>
      </c>
      <c r="L5558" t="s">
        <v>15859</v>
      </c>
      <c r="M5558" t="s">
        <v>15860</v>
      </c>
      <c r="N5558">
        <v>1.99</v>
      </c>
      <c r="O5558">
        <v>0</v>
      </c>
      <c r="P5558">
        <v>0</v>
      </c>
      <c r="Q5558">
        <v>0</v>
      </c>
      <c r="R5558">
        <v>0</v>
      </c>
      <c r="S5558">
        <v>8</v>
      </c>
      <c r="T5558">
        <v>587</v>
      </c>
      <c r="U5558">
        <v>0</v>
      </c>
      <c r="V5558">
        <v>0</v>
      </c>
      <c r="W5558">
        <v>0</v>
      </c>
      <c r="X5558">
        <v>0</v>
      </c>
      <c r="Y5558">
        <v>15.92</v>
      </c>
      <c r="Z5558">
        <v>1167.97</v>
      </c>
    </row>
    <row r="5559" spans="1:26" x14ac:dyDescent="0.3">
      <c r="A5559">
        <v>3013228</v>
      </c>
      <c r="B5559">
        <v>1</v>
      </c>
      <c r="C5559" t="s">
        <v>75</v>
      </c>
      <c r="D5559" t="s">
        <v>79</v>
      </c>
      <c r="E5559" t="s">
        <v>169</v>
      </c>
      <c r="F5559" t="s">
        <v>7164</v>
      </c>
      <c r="G5559" t="s">
        <v>161</v>
      </c>
      <c r="H5559" t="s">
        <v>61</v>
      </c>
      <c r="I5559" t="s">
        <v>129</v>
      </c>
      <c r="J5559" t="s">
        <v>130</v>
      </c>
      <c r="K5559" t="s">
        <v>131</v>
      </c>
      <c r="L5559" t="s">
        <v>15861</v>
      </c>
      <c r="M5559" t="s">
        <v>15862</v>
      </c>
      <c r="N5559">
        <v>0.38900000000000001</v>
      </c>
      <c r="O5559">
        <v>0</v>
      </c>
      <c r="P5559">
        <v>99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38.56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3013967</v>
      </c>
      <c r="B5560">
        <v>1</v>
      </c>
      <c r="C5560" t="s">
        <v>75</v>
      </c>
      <c r="D5560" t="s">
        <v>89</v>
      </c>
      <c r="E5560" t="s">
        <v>145</v>
      </c>
      <c r="F5560" t="s">
        <v>15863</v>
      </c>
      <c r="G5560" t="s">
        <v>147</v>
      </c>
      <c r="H5560" t="s">
        <v>61</v>
      </c>
      <c r="I5560" t="s">
        <v>129</v>
      </c>
      <c r="J5560" t="s">
        <v>130</v>
      </c>
      <c r="K5560" t="s">
        <v>131</v>
      </c>
      <c r="L5560" t="s">
        <v>15864</v>
      </c>
      <c r="M5560" t="s">
        <v>15865</v>
      </c>
      <c r="N5560">
        <v>3.8380000000000001</v>
      </c>
      <c r="O5560">
        <v>0</v>
      </c>
      <c r="P5560">
        <v>7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26.86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3002111</v>
      </c>
      <c r="B5561">
        <v>1</v>
      </c>
      <c r="C5561" t="s">
        <v>75</v>
      </c>
      <c r="D5561" t="s">
        <v>89</v>
      </c>
      <c r="E5561" t="s">
        <v>140</v>
      </c>
      <c r="F5561" t="s">
        <v>15866</v>
      </c>
      <c r="G5561" t="s">
        <v>142</v>
      </c>
      <c r="H5561" t="s">
        <v>61</v>
      </c>
      <c r="I5561" t="s">
        <v>129</v>
      </c>
      <c r="J5561" t="s">
        <v>130</v>
      </c>
      <c r="K5561" t="s">
        <v>131</v>
      </c>
      <c r="L5561" t="s">
        <v>15867</v>
      </c>
      <c r="M5561" t="s">
        <v>15868</v>
      </c>
      <c r="N5561">
        <v>0.52</v>
      </c>
      <c r="O5561">
        <v>0</v>
      </c>
      <c r="P5561">
        <v>198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102.97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3013731</v>
      </c>
      <c r="B5562">
        <v>1</v>
      </c>
      <c r="C5562" t="s">
        <v>75</v>
      </c>
      <c r="D5562" t="s">
        <v>81</v>
      </c>
      <c r="E5562" t="s">
        <v>126</v>
      </c>
      <c r="F5562" t="s">
        <v>8920</v>
      </c>
      <c r="G5562" t="s">
        <v>374</v>
      </c>
      <c r="H5562" t="s">
        <v>58</v>
      </c>
      <c r="I5562" t="s">
        <v>129</v>
      </c>
      <c r="J5562" t="s">
        <v>130</v>
      </c>
      <c r="K5562" t="s">
        <v>131</v>
      </c>
      <c r="L5562" t="s">
        <v>15869</v>
      </c>
      <c r="M5562" t="s">
        <v>15870</v>
      </c>
      <c r="N5562">
        <v>0.17799999999999999</v>
      </c>
      <c r="O5562">
        <v>60</v>
      </c>
      <c r="P5562">
        <v>958</v>
      </c>
      <c r="Q5562">
        <v>0</v>
      </c>
      <c r="R5562">
        <v>0</v>
      </c>
      <c r="S5562">
        <v>0</v>
      </c>
      <c r="T5562">
        <v>0</v>
      </c>
      <c r="U5562">
        <v>10.7</v>
      </c>
      <c r="V5562">
        <v>170.84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3013246</v>
      </c>
      <c r="B5563">
        <v>1</v>
      </c>
      <c r="C5563" t="s">
        <v>106</v>
      </c>
      <c r="D5563" t="s">
        <v>114</v>
      </c>
      <c r="E5563" t="s">
        <v>153</v>
      </c>
      <c r="F5563" t="s">
        <v>15871</v>
      </c>
      <c r="G5563" t="s">
        <v>196</v>
      </c>
      <c r="H5563" t="s">
        <v>58</v>
      </c>
      <c r="I5563" t="s">
        <v>129</v>
      </c>
      <c r="J5563" t="s">
        <v>130</v>
      </c>
      <c r="K5563" t="s">
        <v>131</v>
      </c>
      <c r="L5563" t="s">
        <v>15872</v>
      </c>
      <c r="M5563" t="s">
        <v>15873</v>
      </c>
      <c r="N5563">
        <v>2.601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39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101.43</v>
      </c>
    </row>
    <row r="5564" spans="1:26" x14ac:dyDescent="0.3">
      <c r="A5564">
        <v>3002250</v>
      </c>
      <c r="B5564">
        <v>1</v>
      </c>
      <c r="C5564" t="s">
        <v>75</v>
      </c>
      <c r="D5564" t="s">
        <v>99</v>
      </c>
      <c r="E5564" t="s">
        <v>153</v>
      </c>
      <c r="F5564" t="s">
        <v>15874</v>
      </c>
      <c r="G5564" t="s">
        <v>136</v>
      </c>
      <c r="H5564" t="s">
        <v>58</v>
      </c>
      <c r="I5564" t="s">
        <v>129</v>
      </c>
      <c r="J5564" t="s">
        <v>130</v>
      </c>
      <c r="K5564" t="s">
        <v>137</v>
      </c>
      <c r="L5564" t="s">
        <v>15875</v>
      </c>
      <c r="M5564" t="s">
        <v>15876</v>
      </c>
      <c r="N5564">
        <v>4.4379999999999997</v>
      </c>
      <c r="O5564">
        <v>0</v>
      </c>
      <c r="P5564">
        <v>294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1304.6300000000001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3013663</v>
      </c>
      <c r="B5565">
        <v>1</v>
      </c>
      <c r="C5565" t="s">
        <v>75</v>
      </c>
      <c r="D5565" t="s">
        <v>97</v>
      </c>
      <c r="E5565" t="s">
        <v>169</v>
      </c>
      <c r="F5565" t="s">
        <v>15877</v>
      </c>
      <c r="G5565" t="s">
        <v>171</v>
      </c>
      <c r="H5565" t="s">
        <v>61</v>
      </c>
      <c r="I5565" t="s">
        <v>129</v>
      </c>
      <c r="J5565" t="s">
        <v>130</v>
      </c>
      <c r="K5565" t="s">
        <v>131</v>
      </c>
      <c r="L5565" t="s">
        <v>15878</v>
      </c>
      <c r="M5565" t="s">
        <v>15879</v>
      </c>
      <c r="N5565">
        <v>4.1440000000000001</v>
      </c>
      <c r="O5565">
        <v>0</v>
      </c>
      <c r="P5565">
        <v>258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1069.22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3005027</v>
      </c>
      <c r="B5566">
        <v>1</v>
      </c>
      <c r="C5566" t="s">
        <v>75</v>
      </c>
      <c r="D5566" t="s">
        <v>95</v>
      </c>
      <c r="E5566" t="s">
        <v>140</v>
      </c>
      <c r="F5566" t="s">
        <v>2087</v>
      </c>
      <c r="G5566" t="s">
        <v>142</v>
      </c>
      <c r="H5566" t="s">
        <v>61</v>
      </c>
      <c r="I5566" t="s">
        <v>129</v>
      </c>
      <c r="J5566" t="s">
        <v>130</v>
      </c>
      <c r="K5566" t="s">
        <v>131</v>
      </c>
      <c r="L5566" t="s">
        <v>15880</v>
      </c>
      <c r="M5566" t="s">
        <v>15881</v>
      </c>
      <c r="N5566">
        <v>2.714</v>
      </c>
      <c r="O5566">
        <v>0</v>
      </c>
      <c r="P5566">
        <v>147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398.98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3013184</v>
      </c>
      <c r="B5567">
        <v>1</v>
      </c>
      <c r="C5567" t="s">
        <v>75</v>
      </c>
      <c r="D5567" t="s">
        <v>92</v>
      </c>
      <c r="E5567" t="s">
        <v>153</v>
      </c>
      <c r="F5567" t="s">
        <v>15882</v>
      </c>
      <c r="G5567" t="s">
        <v>128</v>
      </c>
      <c r="H5567" t="s">
        <v>58</v>
      </c>
      <c r="I5567" t="s">
        <v>129</v>
      </c>
      <c r="J5567" t="s">
        <v>130</v>
      </c>
      <c r="K5567" t="s">
        <v>131</v>
      </c>
      <c r="L5567" t="s">
        <v>15883</v>
      </c>
      <c r="M5567" t="s">
        <v>15884</v>
      </c>
      <c r="N5567">
        <v>2.327</v>
      </c>
      <c r="O5567">
        <v>43</v>
      </c>
      <c r="P5567">
        <v>50</v>
      </c>
      <c r="Q5567">
        <v>0</v>
      </c>
      <c r="R5567">
        <v>0</v>
      </c>
      <c r="S5567">
        <v>0</v>
      </c>
      <c r="T5567">
        <v>0</v>
      </c>
      <c r="U5567">
        <v>100.05</v>
      </c>
      <c r="V5567">
        <v>116.33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3012743</v>
      </c>
      <c r="B5568">
        <v>1</v>
      </c>
      <c r="C5568" t="s">
        <v>75</v>
      </c>
      <c r="D5568" t="s">
        <v>87</v>
      </c>
      <c r="E5568" t="s">
        <v>169</v>
      </c>
      <c r="F5568" t="s">
        <v>15885</v>
      </c>
      <c r="G5568" t="s">
        <v>4892</v>
      </c>
      <c r="H5568" t="s">
        <v>61</v>
      </c>
      <c r="I5568" t="s">
        <v>129</v>
      </c>
      <c r="J5568" t="s">
        <v>130</v>
      </c>
      <c r="K5568" t="s">
        <v>131</v>
      </c>
      <c r="L5568" t="s">
        <v>15886</v>
      </c>
      <c r="M5568" t="s">
        <v>15887</v>
      </c>
      <c r="N5568">
        <v>0.56299999999999994</v>
      </c>
      <c r="O5568">
        <v>0</v>
      </c>
      <c r="P5568">
        <v>22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12.39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3010157</v>
      </c>
      <c r="B5569">
        <v>1</v>
      </c>
      <c r="C5569" t="s">
        <v>106</v>
      </c>
      <c r="D5569" t="s">
        <v>122</v>
      </c>
      <c r="E5569" t="s">
        <v>221</v>
      </c>
      <c r="F5569" t="s">
        <v>15888</v>
      </c>
      <c r="G5569" t="s">
        <v>136</v>
      </c>
      <c r="H5569" t="s">
        <v>58</v>
      </c>
      <c r="I5569" t="s">
        <v>129</v>
      </c>
      <c r="J5569" t="s">
        <v>130</v>
      </c>
      <c r="K5569" t="s">
        <v>137</v>
      </c>
      <c r="L5569" t="s">
        <v>15889</v>
      </c>
      <c r="M5569" t="s">
        <v>15890</v>
      </c>
      <c r="N5569">
        <v>2.0169999999999999</v>
      </c>
      <c r="O5569">
        <v>0</v>
      </c>
      <c r="P5569">
        <v>2477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4995.28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3003646</v>
      </c>
      <c r="B5570">
        <v>1</v>
      </c>
      <c r="C5570" t="s">
        <v>75</v>
      </c>
      <c r="D5570" t="s">
        <v>81</v>
      </c>
      <c r="E5570" t="s">
        <v>153</v>
      </c>
      <c r="F5570" t="s">
        <v>15891</v>
      </c>
      <c r="G5570" t="s">
        <v>136</v>
      </c>
      <c r="H5570" t="s">
        <v>58</v>
      </c>
      <c r="I5570" t="s">
        <v>129</v>
      </c>
      <c r="J5570" t="s">
        <v>130</v>
      </c>
      <c r="K5570" t="s">
        <v>137</v>
      </c>
      <c r="L5570" t="s">
        <v>15892</v>
      </c>
      <c r="M5570" t="s">
        <v>15893</v>
      </c>
      <c r="N5570">
        <v>3.786</v>
      </c>
      <c r="O5570">
        <v>0</v>
      </c>
      <c r="P5570">
        <v>78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295.33999999999997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3013583</v>
      </c>
      <c r="B5571">
        <v>1</v>
      </c>
      <c r="C5571" t="s">
        <v>75</v>
      </c>
      <c r="D5571" t="s">
        <v>89</v>
      </c>
      <c r="E5571" t="s">
        <v>169</v>
      </c>
      <c r="F5571" t="s">
        <v>9327</v>
      </c>
      <c r="G5571" t="s">
        <v>161</v>
      </c>
      <c r="H5571" t="s">
        <v>61</v>
      </c>
      <c r="I5571" t="s">
        <v>129</v>
      </c>
      <c r="J5571" t="s">
        <v>130</v>
      </c>
      <c r="K5571" t="s">
        <v>131</v>
      </c>
      <c r="L5571" t="s">
        <v>15894</v>
      </c>
      <c r="M5571" t="s">
        <v>15895</v>
      </c>
      <c r="N5571">
        <v>0.876</v>
      </c>
      <c r="O5571">
        <v>0</v>
      </c>
      <c r="P5571">
        <v>596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522.38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3007821</v>
      </c>
      <c r="B5572">
        <v>1</v>
      </c>
      <c r="C5572" t="s">
        <v>75</v>
      </c>
      <c r="D5572" t="s">
        <v>98</v>
      </c>
      <c r="E5572" t="s">
        <v>153</v>
      </c>
      <c r="F5572" t="s">
        <v>2534</v>
      </c>
      <c r="G5572" t="s">
        <v>128</v>
      </c>
      <c r="H5572" t="s">
        <v>58</v>
      </c>
      <c r="I5572" t="s">
        <v>129</v>
      </c>
      <c r="J5572" t="s">
        <v>130</v>
      </c>
      <c r="K5572" t="s">
        <v>131</v>
      </c>
      <c r="L5572" t="s">
        <v>15896</v>
      </c>
      <c r="M5572" t="s">
        <v>15897</v>
      </c>
      <c r="N5572">
        <v>0.98</v>
      </c>
      <c r="O5572">
        <v>78</v>
      </c>
      <c r="P5572">
        <v>10460</v>
      </c>
      <c r="Q5572">
        <v>0</v>
      </c>
      <c r="R5572">
        <v>0</v>
      </c>
      <c r="S5572">
        <v>0</v>
      </c>
      <c r="T5572">
        <v>0</v>
      </c>
      <c r="U5572">
        <v>76.44</v>
      </c>
      <c r="V5572">
        <v>10250.799999999999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3009788</v>
      </c>
      <c r="B5573">
        <v>1</v>
      </c>
      <c r="C5573" t="s">
        <v>75</v>
      </c>
      <c r="D5573" t="s">
        <v>79</v>
      </c>
      <c r="E5573" t="s">
        <v>221</v>
      </c>
      <c r="F5573" t="s">
        <v>15898</v>
      </c>
      <c r="G5573" t="s">
        <v>128</v>
      </c>
      <c r="H5573" t="s">
        <v>58</v>
      </c>
      <c r="I5573" t="s">
        <v>129</v>
      </c>
      <c r="J5573" t="s">
        <v>130</v>
      </c>
      <c r="K5573" t="s">
        <v>131</v>
      </c>
      <c r="L5573" t="s">
        <v>15899</v>
      </c>
      <c r="M5573" t="s">
        <v>15900</v>
      </c>
      <c r="N5573">
        <v>2.7749999999999999</v>
      </c>
      <c r="O5573">
        <v>0</v>
      </c>
      <c r="P5573">
        <v>0</v>
      </c>
      <c r="Q5573">
        <v>0</v>
      </c>
      <c r="R5573">
        <v>0</v>
      </c>
      <c r="S5573">
        <v>1</v>
      </c>
      <c r="T5573">
        <v>553</v>
      </c>
      <c r="U5573">
        <v>0</v>
      </c>
      <c r="V5573">
        <v>0</v>
      </c>
      <c r="W5573">
        <v>0</v>
      </c>
      <c r="X5573">
        <v>0</v>
      </c>
      <c r="Y5573">
        <v>2.78</v>
      </c>
      <c r="Z5573">
        <v>1534.73</v>
      </c>
    </row>
    <row r="5574" spans="1:26" x14ac:dyDescent="0.3">
      <c r="A5574">
        <v>3011836</v>
      </c>
      <c r="B5574">
        <v>1</v>
      </c>
      <c r="C5574" t="s">
        <v>106</v>
      </c>
      <c r="D5574" t="s">
        <v>107</v>
      </c>
      <c r="E5574" t="s">
        <v>145</v>
      </c>
      <c r="F5574" t="s">
        <v>15901</v>
      </c>
      <c r="G5574" t="s">
        <v>256</v>
      </c>
      <c r="H5574" t="s">
        <v>61</v>
      </c>
      <c r="I5574" t="s">
        <v>129</v>
      </c>
      <c r="J5574" t="s">
        <v>130</v>
      </c>
      <c r="K5574" t="s">
        <v>131</v>
      </c>
      <c r="L5574" t="s">
        <v>15902</v>
      </c>
      <c r="M5574" t="s">
        <v>15903</v>
      </c>
      <c r="N5574">
        <v>1.399</v>
      </c>
      <c r="O5574">
        <v>0</v>
      </c>
      <c r="P5574">
        <v>3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4.2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3007018</v>
      </c>
      <c r="B5575">
        <v>1</v>
      </c>
      <c r="C5575" t="s">
        <v>75</v>
      </c>
      <c r="D5575" t="s">
        <v>74</v>
      </c>
      <c r="E5575" t="s">
        <v>153</v>
      </c>
      <c r="F5575" t="s">
        <v>15904</v>
      </c>
      <c r="G5575" t="s">
        <v>161</v>
      </c>
      <c r="H5575" t="s">
        <v>58</v>
      </c>
      <c r="I5575" t="s">
        <v>129</v>
      </c>
      <c r="J5575" t="s">
        <v>130</v>
      </c>
      <c r="K5575" t="s">
        <v>131</v>
      </c>
      <c r="L5575" t="s">
        <v>15905</v>
      </c>
      <c r="M5575" t="s">
        <v>15906</v>
      </c>
      <c r="N5575">
        <v>1.478</v>
      </c>
      <c r="O5575">
        <v>7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10.34</v>
      </c>
      <c r="V5575">
        <v>0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3013187</v>
      </c>
      <c r="B5576">
        <v>1</v>
      </c>
      <c r="C5576" t="s">
        <v>75</v>
      </c>
      <c r="D5576" t="s">
        <v>98</v>
      </c>
      <c r="E5576" t="s">
        <v>145</v>
      </c>
      <c r="F5576" t="s">
        <v>3196</v>
      </c>
      <c r="G5576" t="s">
        <v>256</v>
      </c>
      <c r="H5576" t="s">
        <v>61</v>
      </c>
      <c r="I5576" t="s">
        <v>129</v>
      </c>
      <c r="J5576" t="s">
        <v>130</v>
      </c>
      <c r="K5576" t="s">
        <v>131</v>
      </c>
      <c r="L5576" t="s">
        <v>15907</v>
      </c>
      <c r="M5576" t="s">
        <v>15908</v>
      </c>
      <c r="N5576">
        <v>2.2000000000000002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2.2000000000000002</v>
      </c>
      <c r="W5576">
        <v>0</v>
      </c>
      <c r="X5576">
        <v>0</v>
      </c>
      <c r="Y5576">
        <v>0</v>
      </c>
      <c r="Z5576">
        <v>0</v>
      </c>
    </row>
    <row r="5577" spans="1:26" x14ac:dyDescent="0.3">
      <c r="A5577">
        <v>3013519</v>
      </c>
      <c r="B5577">
        <v>1</v>
      </c>
      <c r="C5577" t="s">
        <v>106</v>
      </c>
      <c r="D5577" t="s">
        <v>107</v>
      </c>
      <c r="E5577" t="s">
        <v>169</v>
      </c>
      <c r="F5577" t="s">
        <v>15909</v>
      </c>
      <c r="G5577" t="s">
        <v>2553</v>
      </c>
      <c r="H5577" t="s">
        <v>61</v>
      </c>
      <c r="I5577" t="s">
        <v>129</v>
      </c>
      <c r="J5577" t="s">
        <v>130</v>
      </c>
      <c r="K5577" t="s">
        <v>131</v>
      </c>
      <c r="L5577" t="s">
        <v>15910</v>
      </c>
      <c r="M5577" t="s">
        <v>15911</v>
      </c>
      <c r="N5577">
        <v>2.2909999999999999</v>
      </c>
      <c r="O5577">
        <v>0</v>
      </c>
      <c r="P5577">
        <v>83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190.12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3003752</v>
      </c>
      <c r="B5578">
        <v>1</v>
      </c>
      <c r="C5578" t="s">
        <v>75</v>
      </c>
      <c r="D5578" t="s">
        <v>84</v>
      </c>
      <c r="E5578" t="s">
        <v>153</v>
      </c>
      <c r="F5578" t="s">
        <v>2686</v>
      </c>
      <c r="G5578" t="s">
        <v>128</v>
      </c>
      <c r="H5578" t="s">
        <v>58</v>
      </c>
      <c r="I5578" t="s">
        <v>129</v>
      </c>
      <c r="J5578" t="s">
        <v>130</v>
      </c>
      <c r="K5578" t="s">
        <v>131</v>
      </c>
      <c r="L5578" t="s">
        <v>15912</v>
      </c>
      <c r="M5578" t="s">
        <v>15913</v>
      </c>
      <c r="N5578">
        <v>6.3040000000000003</v>
      </c>
      <c r="O5578">
        <v>0</v>
      </c>
      <c r="P5578">
        <v>263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1657.9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3014012</v>
      </c>
      <c r="B5579">
        <v>1</v>
      </c>
      <c r="C5579" t="s">
        <v>75</v>
      </c>
      <c r="D5579" t="s">
        <v>74</v>
      </c>
      <c r="E5579" t="s">
        <v>140</v>
      </c>
      <c r="F5579" t="s">
        <v>10209</v>
      </c>
      <c r="G5579" t="s">
        <v>142</v>
      </c>
      <c r="H5579" t="s">
        <v>61</v>
      </c>
      <c r="I5579" t="s">
        <v>129</v>
      </c>
      <c r="J5579" t="s">
        <v>130</v>
      </c>
      <c r="K5579" t="s">
        <v>131</v>
      </c>
      <c r="L5579" t="s">
        <v>15914</v>
      </c>
      <c r="M5579" t="s">
        <v>15915</v>
      </c>
      <c r="N5579">
        <v>6.3760000000000003</v>
      </c>
      <c r="O5579">
        <v>0</v>
      </c>
      <c r="P5579">
        <v>5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31.88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3005931</v>
      </c>
      <c r="B5580">
        <v>1</v>
      </c>
      <c r="C5580" t="s">
        <v>106</v>
      </c>
      <c r="D5580" t="s">
        <v>114</v>
      </c>
      <c r="E5580" t="s">
        <v>134</v>
      </c>
      <c r="F5580" t="s">
        <v>15916</v>
      </c>
      <c r="G5580" t="s">
        <v>136</v>
      </c>
      <c r="H5580" t="s">
        <v>58</v>
      </c>
      <c r="I5580" t="s">
        <v>129</v>
      </c>
      <c r="J5580" t="s">
        <v>130</v>
      </c>
      <c r="K5580" t="s">
        <v>137</v>
      </c>
      <c r="L5580" t="s">
        <v>15917</v>
      </c>
      <c r="M5580" t="s">
        <v>15918</v>
      </c>
      <c r="N5580">
        <v>6.6609999999999996</v>
      </c>
      <c r="O5580">
        <v>0</v>
      </c>
      <c r="P5580">
        <v>0</v>
      </c>
      <c r="Q5580">
        <v>34</v>
      </c>
      <c r="R5580">
        <v>6081</v>
      </c>
      <c r="S5580">
        <v>49</v>
      </c>
      <c r="T5580">
        <v>5072</v>
      </c>
      <c r="U5580">
        <v>0</v>
      </c>
      <c r="V5580">
        <v>0</v>
      </c>
      <c r="W5580">
        <v>226.48</v>
      </c>
      <c r="X5580">
        <v>40506.22</v>
      </c>
      <c r="Y5580">
        <v>326.39</v>
      </c>
      <c r="Z5580">
        <v>33785.160000000003</v>
      </c>
    </row>
    <row r="5581" spans="1:26" x14ac:dyDescent="0.3">
      <c r="A5581">
        <v>3005202</v>
      </c>
      <c r="B5581">
        <v>1</v>
      </c>
      <c r="C5581" t="s">
        <v>75</v>
      </c>
      <c r="D5581" t="s">
        <v>104</v>
      </c>
      <c r="E5581" t="s">
        <v>140</v>
      </c>
      <c r="F5581" t="s">
        <v>15919</v>
      </c>
      <c r="G5581" t="s">
        <v>166</v>
      </c>
      <c r="H5581" t="s">
        <v>61</v>
      </c>
      <c r="I5581" t="s">
        <v>129</v>
      </c>
      <c r="J5581" t="s">
        <v>130</v>
      </c>
      <c r="K5581" t="s">
        <v>131</v>
      </c>
      <c r="L5581" t="s">
        <v>15920</v>
      </c>
      <c r="M5581" t="s">
        <v>15921</v>
      </c>
      <c r="N5581">
        <v>2.2069999999999999</v>
      </c>
      <c r="O5581">
        <v>0</v>
      </c>
      <c r="P5581">
        <v>227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501.02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3014449</v>
      </c>
      <c r="B5582">
        <v>1</v>
      </c>
      <c r="C5582" t="s">
        <v>75</v>
      </c>
      <c r="D5582" t="s">
        <v>91</v>
      </c>
      <c r="E5582" t="s">
        <v>169</v>
      </c>
      <c r="F5582" t="s">
        <v>8546</v>
      </c>
      <c r="G5582" t="s">
        <v>161</v>
      </c>
      <c r="H5582" t="s">
        <v>61</v>
      </c>
      <c r="I5582" t="s">
        <v>129</v>
      </c>
      <c r="J5582" t="s">
        <v>130</v>
      </c>
      <c r="K5582" t="s">
        <v>131</v>
      </c>
      <c r="L5582" t="s">
        <v>15922</v>
      </c>
      <c r="M5582" t="s">
        <v>15923</v>
      </c>
      <c r="N5582">
        <v>0.33400000000000002</v>
      </c>
      <c r="O5582">
        <v>0</v>
      </c>
      <c r="P5582">
        <v>234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78.16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3001266</v>
      </c>
      <c r="B5583">
        <v>1</v>
      </c>
      <c r="C5583" t="s">
        <v>75</v>
      </c>
      <c r="D5583" t="s">
        <v>93</v>
      </c>
      <c r="E5583" t="s">
        <v>140</v>
      </c>
      <c r="F5583" t="s">
        <v>15924</v>
      </c>
      <c r="G5583" t="s">
        <v>142</v>
      </c>
      <c r="H5583" t="s">
        <v>61</v>
      </c>
      <c r="I5583" t="s">
        <v>129</v>
      </c>
      <c r="J5583" t="s">
        <v>130</v>
      </c>
      <c r="K5583" t="s">
        <v>131</v>
      </c>
      <c r="L5583" t="s">
        <v>15925</v>
      </c>
      <c r="M5583" t="s">
        <v>15926</v>
      </c>
      <c r="N5583">
        <v>2.5579999999999998</v>
      </c>
      <c r="O5583">
        <v>0</v>
      </c>
      <c r="P5583">
        <v>0</v>
      </c>
      <c r="Q5583">
        <v>0</v>
      </c>
      <c r="R5583">
        <v>75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191.86</v>
      </c>
      <c r="Y5583">
        <v>0</v>
      </c>
      <c r="Z5583">
        <v>0</v>
      </c>
    </row>
    <row r="5584" spans="1:26" x14ac:dyDescent="0.3">
      <c r="A5584">
        <v>3003877</v>
      </c>
      <c r="B5584">
        <v>1</v>
      </c>
      <c r="C5584" t="s">
        <v>106</v>
      </c>
      <c r="D5584" t="s">
        <v>111</v>
      </c>
      <c r="E5584" t="s">
        <v>153</v>
      </c>
      <c r="F5584" t="s">
        <v>15927</v>
      </c>
      <c r="G5584" t="s">
        <v>746</v>
      </c>
      <c r="H5584" t="s">
        <v>58</v>
      </c>
      <c r="I5584" t="s">
        <v>129</v>
      </c>
      <c r="J5584" t="s">
        <v>130</v>
      </c>
      <c r="K5584" t="s">
        <v>131</v>
      </c>
      <c r="L5584" t="s">
        <v>15928</v>
      </c>
      <c r="M5584" t="s">
        <v>15929</v>
      </c>
      <c r="N5584">
        <v>4.2990000000000004</v>
      </c>
      <c r="O5584">
        <v>0</v>
      </c>
      <c r="P5584">
        <v>0</v>
      </c>
      <c r="Q5584">
        <v>0</v>
      </c>
      <c r="R5584">
        <v>50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214.95</v>
      </c>
      <c r="Y5584">
        <v>0</v>
      </c>
      <c r="Z5584">
        <v>0</v>
      </c>
    </row>
    <row r="5585" spans="1:26" x14ac:dyDescent="0.3">
      <c r="A5585">
        <v>3006754</v>
      </c>
      <c r="B5585">
        <v>1</v>
      </c>
      <c r="C5585" t="s">
        <v>106</v>
      </c>
      <c r="D5585" t="s">
        <v>111</v>
      </c>
      <c r="E5585" t="s">
        <v>145</v>
      </c>
      <c r="F5585" t="s">
        <v>15930</v>
      </c>
      <c r="G5585" t="s">
        <v>147</v>
      </c>
      <c r="H5585" t="s">
        <v>61</v>
      </c>
      <c r="I5585" t="s">
        <v>129</v>
      </c>
      <c r="J5585" t="s">
        <v>130</v>
      </c>
      <c r="K5585" t="s">
        <v>131</v>
      </c>
      <c r="L5585" t="s">
        <v>15931</v>
      </c>
      <c r="M5585" t="s">
        <v>15932</v>
      </c>
      <c r="N5585">
        <v>1.1779999999999999</v>
      </c>
      <c r="O5585">
        <v>0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1.18</v>
      </c>
      <c r="Y5585">
        <v>0</v>
      </c>
      <c r="Z5585">
        <v>0</v>
      </c>
    </row>
    <row r="5586" spans="1:26" x14ac:dyDescent="0.3">
      <c r="A5586">
        <v>3016670</v>
      </c>
      <c r="B5586">
        <v>1</v>
      </c>
      <c r="C5586" t="s">
        <v>75</v>
      </c>
      <c r="D5586" t="s">
        <v>90</v>
      </c>
      <c r="E5586" t="s">
        <v>221</v>
      </c>
      <c r="F5586" t="s">
        <v>458</v>
      </c>
      <c r="G5586" t="s">
        <v>136</v>
      </c>
      <c r="H5586" t="s">
        <v>58</v>
      </c>
      <c r="I5586" t="s">
        <v>129</v>
      </c>
      <c r="J5586" t="s">
        <v>130</v>
      </c>
      <c r="K5586" t="s">
        <v>137</v>
      </c>
      <c r="L5586" t="s">
        <v>15933</v>
      </c>
      <c r="M5586" t="s">
        <v>15934</v>
      </c>
      <c r="N5586">
        <v>6.1479999999999997</v>
      </c>
      <c r="O5586">
        <v>0</v>
      </c>
      <c r="P5586">
        <v>0</v>
      </c>
      <c r="Q5586">
        <v>0</v>
      </c>
      <c r="R5586">
        <v>0</v>
      </c>
      <c r="S5586">
        <v>7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43.03</v>
      </c>
      <c r="Z5586">
        <v>0</v>
      </c>
    </row>
    <row r="5587" spans="1:26" x14ac:dyDescent="0.3">
      <c r="A5587">
        <v>3006049</v>
      </c>
      <c r="B5587">
        <v>1</v>
      </c>
      <c r="C5587" t="s">
        <v>106</v>
      </c>
      <c r="D5587" t="s">
        <v>122</v>
      </c>
      <c r="E5587" t="s">
        <v>169</v>
      </c>
      <c r="F5587" t="s">
        <v>15935</v>
      </c>
      <c r="G5587" t="s">
        <v>161</v>
      </c>
      <c r="H5587" t="s">
        <v>61</v>
      </c>
      <c r="I5587" t="s">
        <v>129</v>
      </c>
      <c r="J5587" t="s">
        <v>130</v>
      </c>
      <c r="K5587" t="s">
        <v>131</v>
      </c>
      <c r="L5587" t="s">
        <v>15936</v>
      </c>
      <c r="M5587" t="s">
        <v>15937</v>
      </c>
      <c r="N5587">
        <v>2.2320000000000002</v>
      </c>
      <c r="O5587">
        <v>0</v>
      </c>
      <c r="P5587">
        <v>131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292.45999999999998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3002491</v>
      </c>
      <c r="B5588">
        <v>1</v>
      </c>
      <c r="C5588" t="s">
        <v>106</v>
      </c>
      <c r="D5588" t="s">
        <v>120</v>
      </c>
      <c r="E5588" t="s">
        <v>126</v>
      </c>
      <c r="F5588" t="s">
        <v>3388</v>
      </c>
      <c r="G5588" t="s">
        <v>136</v>
      </c>
      <c r="H5588" t="s">
        <v>58</v>
      </c>
      <c r="I5588" t="s">
        <v>129</v>
      </c>
      <c r="J5588" t="s">
        <v>130</v>
      </c>
      <c r="K5588" t="s">
        <v>137</v>
      </c>
      <c r="L5588" t="s">
        <v>15938</v>
      </c>
      <c r="M5588" t="s">
        <v>15939</v>
      </c>
      <c r="N5588">
        <v>7.9649999999999999</v>
      </c>
      <c r="O5588">
        <v>210</v>
      </c>
      <c r="P5588">
        <v>138</v>
      </c>
      <c r="Q5588">
        <v>0</v>
      </c>
      <c r="R5588">
        <v>0</v>
      </c>
      <c r="S5588">
        <v>0</v>
      </c>
      <c r="T5588">
        <v>0</v>
      </c>
      <c r="U5588">
        <v>1672.59</v>
      </c>
      <c r="V5588">
        <v>1099.1300000000001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3003676</v>
      </c>
      <c r="B5589">
        <v>1</v>
      </c>
      <c r="C5589" t="s">
        <v>106</v>
      </c>
      <c r="D5589" t="s">
        <v>114</v>
      </c>
      <c r="E5589" t="s">
        <v>126</v>
      </c>
      <c r="F5589" t="s">
        <v>2844</v>
      </c>
      <c r="G5589" t="s">
        <v>128</v>
      </c>
      <c r="H5589" t="s">
        <v>58</v>
      </c>
      <c r="I5589" t="s">
        <v>129</v>
      </c>
      <c r="J5589" t="s">
        <v>130</v>
      </c>
      <c r="K5589" t="s">
        <v>131</v>
      </c>
      <c r="L5589" t="s">
        <v>15940</v>
      </c>
      <c r="M5589" t="s">
        <v>15941</v>
      </c>
      <c r="N5589">
        <v>0.46800000000000003</v>
      </c>
      <c r="O5589">
        <v>0</v>
      </c>
      <c r="P5589">
        <v>0</v>
      </c>
      <c r="Q5589">
        <v>18</v>
      </c>
      <c r="R5589">
        <v>1236</v>
      </c>
      <c r="S5589">
        <v>0</v>
      </c>
      <c r="T5589">
        <v>0</v>
      </c>
      <c r="U5589">
        <v>0</v>
      </c>
      <c r="V5589">
        <v>0</v>
      </c>
      <c r="W5589">
        <v>8.42</v>
      </c>
      <c r="X5589">
        <v>577.83000000000004</v>
      </c>
      <c r="Y5589">
        <v>0</v>
      </c>
      <c r="Z5589">
        <v>0</v>
      </c>
    </row>
    <row r="5590" spans="1:26" x14ac:dyDescent="0.3">
      <c r="A5590">
        <v>3013253</v>
      </c>
      <c r="B5590">
        <v>1</v>
      </c>
      <c r="C5590" t="s">
        <v>75</v>
      </c>
      <c r="D5590" t="s">
        <v>92</v>
      </c>
      <c r="E5590" t="s">
        <v>153</v>
      </c>
      <c r="F5590" t="s">
        <v>15942</v>
      </c>
      <c r="G5590" t="s">
        <v>128</v>
      </c>
      <c r="H5590" t="s">
        <v>58</v>
      </c>
      <c r="I5590" t="s">
        <v>129</v>
      </c>
      <c r="J5590" t="s">
        <v>130</v>
      </c>
      <c r="K5590" t="s">
        <v>131</v>
      </c>
      <c r="L5590" t="s">
        <v>15943</v>
      </c>
      <c r="M5590" t="s">
        <v>15944</v>
      </c>
      <c r="N5590">
        <v>2.2229999999999999</v>
      </c>
      <c r="O5590">
        <v>96</v>
      </c>
      <c r="P5590">
        <v>297</v>
      </c>
      <c r="Q5590">
        <v>0</v>
      </c>
      <c r="R5590">
        <v>0</v>
      </c>
      <c r="S5590">
        <v>0</v>
      </c>
      <c r="T5590">
        <v>0</v>
      </c>
      <c r="U5590">
        <v>213.36</v>
      </c>
      <c r="V5590">
        <v>660.08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3011186</v>
      </c>
      <c r="B5591">
        <v>1</v>
      </c>
      <c r="C5591" t="s">
        <v>75</v>
      </c>
      <c r="D5591" t="s">
        <v>94</v>
      </c>
      <c r="E5591" t="s">
        <v>221</v>
      </c>
      <c r="F5591" t="s">
        <v>15945</v>
      </c>
      <c r="G5591" t="s">
        <v>136</v>
      </c>
      <c r="H5591" t="s">
        <v>58</v>
      </c>
      <c r="I5591" t="s">
        <v>129</v>
      </c>
      <c r="J5591" t="s">
        <v>130</v>
      </c>
      <c r="K5591" t="s">
        <v>137</v>
      </c>
      <c r="L5591" t="s">
        <v>15946</v>
      </c>
      <c r="M5591" t="s">
        <v>15947</v>
      </c>
      <c r="N5591">
        <v>2.6459999999999999</v>
      </c>
      <c r="O5591">
        <v>0</v>
      </c>
      <c r="P5591">
        <v>0</v>
      </c>
      <c r="Q5591">
        <v>6</v>
      </c>
      <c r="R5591">
        <v>2181</v>
      </c>
      <c r="S5591">
        <v>2</v>
      </c>
      <c r="T5591">
        <v>719</v>
      </c>
      <c r="U5591">
        <v>0</v>
      </c>
      <c r="V5591">
        <v>0</v>
      </c>
      <c r="W5591">
        <v>15.87</v>
      </c>
      <c r="X5591">
        <v>5769.96</v>
      </c>
      <c r="Y5591">
        <v>5.29</v>
      </c>
      <c r="Z5591">
        <v>1902.15</v>
      </c>
    </row>
    <row r="5592" spans="1:26" x14ac:dyDescent="0.3">
      <c r="A5592">
        <v>3013819</v>
      </c>
      <c r="B5592">
        <v>1</v>
      </c>
      <c r="C5592" t="s">
        <v>75</v>
      </c>
      <c r="D5592" t="s">
        <v>86</v>
      </c>
      <c r="E5592" t="s">
        <v>164</v>
      </c>
      <c r="F5592" t="s">
        <v>670</v>
      </c>
      <c r="G5592" t="s">
        <v>161</v>
      </c>
      <c r="H5592" t="s">
        <v>61</v>
      </c>
      <c r="I5592" t="s">
        <v>129</v>
      </c>
      <c r="J5592" t="s">
        <v>130</v>
      </c>
      <c r="K5592" t="s">
        <v>131</v>
      </c>
      <c r="L5592" t="s">
        <v>15948</v>
      </c>
      <c r="M5592" t="s">
        <v>15949</v>
      </c>
      <c r="N5592">
        <v>1.948</v>
      </c>
      <c r="O5592">
        <v>0</v>
      </c>
      <c r="P5592">
        <v>8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15.59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3013237</v>
      </c>
      <c r="B5593">
        <v>1</v>
      </c>
      <c r="C5593" t="s">
        <v>106</v>
      </c>
      <c r="D5593" t="s">
        <v>120</v>
      </c>
      <c r="E5593" t="s">
        <v>126</v>
      </c>
      <c r="F5593" t="s">
        <v>4309</v>
      </c>
      <c r="G5593" t="s">
        <v>128</v>
      </c>
      <c r="H5593" t="s">
        <v>58</v>
      </c>
      <c r="I5593" t="s">
        <v>129</v>
      </c>
      <c r="J5593" t="s">
        <v>130</v>
      </c>
      <c r="K5593" t="s">
        <v>131</v>
      </c>
      <c r="L5593" t="s">
        <v>15669</v>
      </c>
      <c r="M5593" t="s">
        <v>15950</v>
      </c>
      <c r="N5593">
        <v>0.88100000000000001</v>
      </c>
      <c r="O5593">
        <v>316</v>
      </c>
      <c r="P5593">
        <v>47</v>
      </c>
      <c r="Q5593">
        <v>0</v>
      </c>
      <c r="R5593">
        <v>0</v>
      </c>
      <c r="S5593">
        <v>0</v>
      </c>
      <c r="T5593">
        <v>0</v>
      </c>
      <c r="U5593">
        <v>278.26</v>
      </c>
      <c r="V5593">
        <v>41.39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3013920</v>
      </c>
      <c r="B5594">
        <v>1</v>
      </c>
      <c r="C5594" t="s">
        <v>75</v>
      </c>
      <c r="D5594" t="s">
        <v>92</v>
      </c>
      <c r="E5594" t="s">
        <v>145</v>
      </c>
      <c r="F5594" t="s">
        <v>12994</v>
      </c>
      <c r="G5594" t="s">
        <v>206</v>
      </c>
      <c r="H5594" t="s">
        <v>61</v>
      </c>
      <c r="I5594" t="s">
        <v>129</v>
      </c>
      <c r="J5594" t="s">
        <v>130</v>
      </c>
      <c r="K5594" t="s">
        <v>131</v>
      </c>
      <c r="L5594" t="s">
        <v>15951</v>
      </c>
      <c r="M5594" t="s">
        <v>15952</v>
      </c>
      <c r="N5594">
        <v>3.036</v>
      </c>
      <c r="O5594">
        <v>0</v>
      </c>
      <c r="P5594">
        <v>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12.14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3018211</v>
      </c>
      <c r="B5595">
        <v>1</v>
      </c>
      <c r="C5595" t="s">
        <v>106</v>
      </c>
      <c r="D5595" t="s">
        <v>115</v>
      </c>
      <c r="E5595" t="s">
        <v>153</v>
      </c>
      <c r="F5595" t="s">
        <v>15953</v>
      </c>
      <c r="G5595" t="s">
        <v>128</v>
      </c>
      <c r="H5595" t="s">
        <v>58</v>
      </c>
      <c r="I5595" t="s">
        <v>129</v>
      </c>
      <c r="J5595" t="s">
        <v>130</v>
      </c>
      <c r="K5595" t="s">
        <v>131</v>
      </c>
      <c r="L5595" t="s">
        <v>15954</v>
      </c>
      <c r="M5595" t="s">
        <v>15955</v>
      </c>
      <c r="N5595">
        <v>1.2130000000000001</v>
      </c>
      <c r="O5595">
        <v>0</v>
      </c>
      <c r="P5595">
        <v>0</v>
      </c>
      <c r="Q5595">
        <v>0</v>
      </c>
      <c r="R5595">
        <v>0</v>
      </c>
      <c r="S5595">
        <v>230</v>
      </c>
      <c r="T5595">
        <v>1739</v>
      </c>
      <c r="U5595">
        <v>0</v>
      </c>
      <c r="V5595">
        <v>0</v>
      </c>
      <c r="W5595">
        <v>0</v>
      </c>
      <c r="X5595">
        <v>0</v>
      </c>
      <c r="Y5595">
        <v>279</v>
      </c>
      <c r="Z5595">
        <v>2109.5</v>
      </c>
    </row>
    <row r="5596" spans="1:26" x14ac:dyDescent="0.3">
      <c r="A5596">
        <v>3008075</v>
      </c>
      <c r="B5596">
        <v>1</v>
      </c>
      <c r="C5596" t="s">
        <v>75</v>
      </c>
      <c r="D5596" t="s">
        <v>81</v>
      </c>
      <c r="E5596" t="s">
        <v>140</v>
      </c>
      <c r="F5596" t="s">
        <v>202</v>
      </c>
      <c r="G5596" t="s">
        <v>142</v>
      </c>
      <c r="H5596" t="s">
        <v>61</v>
      </c>
      <c r="I5596" t="s">
        <v>129</v>
      </c>
      <c r="J5596" t="s">
        <v>130</v>
      </c>
      <c r="K5596" t="s">
        <v>131</v>
      </c>
      <c r="L5596" t="s">
        <v>15956</v>
      </c>
      <c r="M5596" t="s">
        <v>15957</v>
      </c>
      <c r="N5596">
        <v>1.883</v>
      </c>
      <c r="O5596">
        <v>0</v>
      </c>
      <c r="P5596">
        <v>32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60.26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3007027</v>
      </c>
      <c r="B5597">
        <v>1</v>
      </c>
      <c r="C5597" t="s">
        <v>106</v>
      </c>
      <c r="D5597" t="s">
        <v>109</v>
      </c>
      <c r="E5597" t="s">
        <v>126</v>
      </c>
      <c r="F5597" t="s">
        <v>15958</v>
      </c>
      <c r="G5597" t="s">
        <v>128</v>
      </c>
      <c r="H5597" t="s">
        <v>58</v>
      </c>
      <c r="I5597" t="s">
        <v>129</v>
      </c>
      <c r="J5597" t="s">
        <v>130</v>
      </c>
      <c r="K5597" t="s">
        <v>131</v>
      </c>
      <c r="L5597" t="s">
        <v>15959</v>
      </c>
      <c r="M5597" t="s">
        <v>15960</v>
      </c>
      <c r="N5597">
        <v>0.497</v>
      </c>
      <c r="O5597">
        <v>0</v>
      </c>
      <c r="P5597">
        <v>0</v>
      </c>
      <c r="Q5597">
        <v>0</v>
      </c>
      <c r="R5597">
        <v>12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5.96</v>
      </c>
      <c r="Y5597">
        <v>0</v>
      </c>
      <c r="Z5597">
        <v>0</v>
      </c>
    </row>
    <row r="5598" spans="1:26" x14ac:dyDescent="0.3">
      <c r="A5598">
        <v>3013191</v>
      </c>
      <c r="B5598">
        <v>1</v>
      </c>
      <c r="C5598" t="s">
        <v>75</v>
      </c>
      <c r="D5598" t="s">
        <v>91</v>
      </c>
      <c r="E5598" t="s">
        <v>140</v>
      </c>
      <c r="F5598" t="s">
        <v>9235</v>
      </c>
      <c r="G5598" t="s">
        <v>142</v>
      </c>
      <c r="H5598" t="s">
        <v>61</v>
      </c>
      <c r="I5598" t="s">
        <v>129</v>
      </c>
      <c r="J5598" t="s">
        <v>130</v>
      </c>
      <c r="K5598" t="s">
        <v>131</v>
      </c>
      <c r="L5598" t="s">
        <v>15961</v>
      </c>
      <c r="M5598" t="s">
        <v>8281</v>
      </c>
      <c r="N5598">
        <v>2.6</v>
      </c>
      <c r="O5598">
        <v>0</v>
      </c>
      <c r="P5598">
        <v>127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330.19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3006076</v>
      </c>
      <c r="B5599">
        <v>1</v>
      </c>
      <c r="C5599" t="s">
        <v>75</v>
      </c>
      <c r="D5599" t="s">
        <v>74</v>
      </c>
      <c r="E5599" t="s">
        <v>221</v>
      </c>
      <c r="F5599" t="s">
        <v>4587</v>
      </c>
      <c r="G5599" t="s">
        <v>128</v>
      </c>
      <c r="H5599" t="s">
        <v>58</v>
      </c>
      <c r="I5599" t="s">
        <v>129</v>
      </c>
      <c r="J5599" t="s">
        <v>130</v>
      </c>
      <c r="K5599" t="s">
        <v>131</v>
      </c>
      <c r="L5599" t="s">
        <v>15962</v>
      </c>
      <c r="M5599" t="s">
        <v>15963</v>
      </c>
      <c r="N5599">
        <v>1.534</v>
      </c>
      <c r="O5599">
        <v>11</v>
      </c>
      <c r="P5599">
        <v>112</v>
      </c>
      <c r="Q5599">
        <v>0</v>
      </c>
      <c r="R5599">
        <v>0</v>
      </c>
      <c r="S5599">
        <v>0</v>
      </c>
      <c r="T5599">
        <v>0</v>
      </c>
      <c r="U5599">
        <v>16.87</v>
      </c>
      <c r="V5599">
        <v>171.8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3013238</v>
      </c>
      <c r="B5600">
        <v>1</v>
      </c>
      <c r="C5600" t="s">
        <v>75</v>
      </c>
      <c r="D5600" t="s">
        <v>96</v>
      </c>
      <c r="E5600" t="s">
        <v>126</v>
      </c>
      <c r="F5600" t="s">
        <v>15964</v>
      </c>
      <c r="G5600" t="s">
        <v>128</v>
      </c>
      <c r="H5600" t="s">
        <v>58</v>
      </c>
      <c r="I5600" t="s">
        <v>129</v>
      </c>
      <c r="J5600" t="s">
        <v>130</v>
      </c>
      <c r="K5600" t="s">
        <v>131</v>
      </c>
      <c r="L5600" t="s">
        <v>15965</v>
      </c>
      <c r="M5600" t="s">
        <v>15966</v>
      </c>
      <c r="N5600">
        <v>0.72899999999999998</v>
      </c>
      <c r="O5600">
        <v>3</v>
      </c>
      <c r="P5600">
        <v>1120</v>
      </c>
      <c r="Q5600">
        <v>0</v>
      </c>
      <c r="R5600">
        <v>0</v>
      </c>
      <c r="S5600">
        <v>0</v>
      </c>
      <c r="T5600">
        <v>0</v>
      </c>
      <c r="U5600">
        <v>2.19</v>
      </c>
      <c r="V5600">
        <v>816.98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3006054</v>
      </c>
      <c r="B5601">
        <v>1</v>
      </c>
      <c r="C5601" t="s">
        <v>75</v>
      </c>
      <c r="D5601" t="s">
        <v>91</v>
      </c>
      <c r="E5601" t="s">
        <v>164</v>
      </c>
      <c r="F5601" t="s">
        <v>6042</v>
      </c>
      <c r="G5601" t="s">
        <v>452</v>
      </c>
      <c r="H5601" t="s">
        <v>61</v>
      </c>
      <c r="I5601" t="s">
        <v>129</v>
      </c>
      <c r="J5601" t="s">
        <v>130</v>
      </c>
      <c r="K5601" t="s">
        <v>131</v>
      </c>
      <c r="L5601" t="s">
        <v>15967</v>
      </c>
      <c r="M5601" t="s">
        <v>15968</v>
      </c>
      <c r="N5601">
        <v>4.3019999999999996</v>
      </c>
      <c r="O5601">
        <v>0</v>
      </c>
      <c r="P5601">
        <v>112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481.81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3014074</v>
      </c>
      <c r="B5602">
        <v>1</v>
      </c>
      <c r="C5602" t="s">
        <v>75</v>
      </c>
      <c r="D5602" t="s">
        <v>103</v>
      </c>
      <c r="E5602" t="s">
        <v>140</v>
      </c>
      <c r="F5602" t="s">
        <v>8028</v>
      </c>
      <c r="G5602" t="s">
        <v>142</v>
      </c>
      <c r="H5602" t="s">
        <v>61</v>
      </c>
      <c r="I5602" t="s">
        <v>129</v>
      </c>
      <c r="J5602" t="s">
        <v>130</v>
      </c>
      <c r="K5602" t="s">
        <v>131</v>
      </c>
      <c r="L5602" t="s">
        <v>15969</v>
      </c>
      <c r="M5602" t="s">
        <v>15970</v>
      </c>
      <c r="N5602">
        <v>1.5580000000000001</v>
      </c>
      <c r="O5602">
        <v>0</v>
      </c>
      <c r="P5602">
        <v>88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137.11000000000001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3003701</v>
      </c>
      <c r="B5603">
        <v>1</v>
      </c>
      <c r="C5603" t="s">
        <v>106</v>
      </c>
      <c r="D5603" t="s">
        <v>111</v>
      </c>
      <c r="E5603" t="s">
        <v>153</v>
      </c>
      <c r="F5603" t="s">
        <v>15971</v>
      </c>
      <c r="G5603" t="s">
        <v>746</v>
      </c>
      <c r="H5603" t="s">
        <v>58</v>
      </c>
      <c r="I5603" t="s">
        <v>129</v>
      </c>
      <c r="J5603" t="s">
        <v>130</v>
      </c>
      <c r="K5603" t="s">
        <v>131</v>
      </c>
      <c r="L5603" t="s">
        <v>15972</v>
      </c>
      <c r="M5603" t="s">
        <v>15973</v>
      </c>
      <c r="N5603">
        <v>0.58099999999999996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39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22.67</v>
      </c>
    </row>
    <row r="5604" spans="1:26" x14ac:dyDescent="0.3">
      <c r="A5604">
        <v>3013200</v>
      </c>
      <c r="B5604">
        <v>1</v>
      </c>
      <c r="C5604" t="s">
        <v>106</v>
      </c>
      <c r="D5604" t="s">
        <v>107</v>
      </c>
      <c r="E5604" t="s">
        <v>221</v>
      </c>
      <c r="F5604" t="s">
        <v>10062</v>
      </c>
      <c r="G5604" t="s">
        <v>128</v>
      </c>
      <c r="H5604" t="s">
        <v>58</v>
      </c>
      <c r="I5604" t="s">
        <v>129</v>
      </c>
      <c r="J5604" t="s">
        <v>130</v>
      </c>
      <c r="K5604" t="s">
        <v>131</v>
      </c>
      <c r="L5604" t="s">
        <v>15974</v>
      </c>
      <c r="M5604" t="s">
        <v>15975</v>
      </c>
      <c r="N5604">
        <v>1.2370000000000001</v>
      </c>
      <c r="O5604">
        <v>1</v>
      </c>
      <c r="P5604">
        <v>912</v>
      </c>
      <c r="Q5604">
        <v>0</v>
      </c>
      <c r="R5604">
        <v>0</v>
      </c>
      <c r="S5604">
        <v>0</v>
      </c>
      <c r="T5604">
        <v>1</v>
      </c>
      <c r="U5604">
        <v>1.24</v>
      </c>
      <c r="V5604">
        <v>1127.8399999999999</v>
      </c>
      <c r="W5604">
        <v>0</v>
      </c>
      <c r="X5604">
        <v>0</v>
      </c>
      <c r="Y5604">
        <v>0</v>
      </c>
      <c r="Z5604">
        <v>1.24</v>
      </c>
    </row>
    <row r="5605" spans="1:26" x14ac:dyDescent="0.3">
      <c r="A5605">
        <v>3014075</v>
      </c>
      <c r="B5605">
        <v>1</v>
      </c>
      <c r="C5605" t="s">
        <v>75</v>
      </c>
      <c r="D5605" t="s">
        <v>78</v>
      </c>
      <c r="E5605" t="s">
        <v>145</v>
      </c>
      <c r="F5605" t="s">
        <v>15976</v>
      </c>
      <c r="G5605" t="s">
        <v>147</v>
      </c>
      <c r="H5605" t="s">
        <v>61</v>
      </c>
      <c r="I5605" t="s">
        <v>129</v>
      </c>
      <c r="J5605" t="s">
        <v>130</v>
      </c>
      <c r="K5605" t="s">
        <v>131</v>
      </c>
      <c r="L5605" t="s">
        <v>7889</v>
      </c>
      <c r="M5605" t="s">
        <v>15977</v>
      </c>
      <c r="N5605">
        <v>1.5660000000000001</v>
      </c>
      <c r="O5605">
        <v>0</v>
      </c>
      <c r="P5605">
        <v>2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3.13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3006062</v>
      </c>
      <c r="B5606">
        <v>1</v>
      </c>
      <c r="C5606" t="s">
        <v>75</v>
      </c>
      <c r="D5606" t="s">
        <v>83</v>
      </c>
      <c r="E5606" t="s">
        <v>145</v>
      </c>
      <c r="F5606" t="s">
        <v>15978</v>
      </c>
      <c r="G5606" t="s">
        <v>206</v>
      </c>
      <c r="H5606" t="s">
        <v>61</v>
      </c>
      <c r="I5606" t="s">
        <v>129</v>
      </c>
      <c r="J5606" t="s">
        <v>130</v>
      </c>
      <c r="K5606" t="s">
        <v>131</v>
      </c>
      <c r="L5606" t="s">
        <v>15979</v>
      </c>
      <c r="M5606" t="s">
        <v>15980</v>
      </c>
      <c r="N5606">
        <v>1.675</v>
      </c>
      <c r="O5606">
        <v>0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1.67</v>
      </c>
      <c r="Y5606">
        <v>0</v>
      </c>
      <c r="Z5606">
        <v>0</v>
      </c>
    </row>
    <row r="5607" spans="1:26" x14ac:dyDescent="0.3">
      <c r="A5607">
        <v>3002964</v>
      </c>
      <c r="B5607">
        <v>1</v>
      </c>
      <c r="C5607" t="s">
        <v>75</v>
      </c>
      <c r="D5607" t="s">
        <v>85</v>
      </c>
      <c r="E5607" t="s">
        <v>140</v>
      </c>
      <c r="F5607" t="s">
        <v>15981</v>
      </c>
      <c r="G5607" t="s">
        <v>161</v>
      </c>
      <c r="H5607" t="s">
        <v>61</v>
      </c>
      <c r="I5607" t="s">
        <v>129</v>
      </c>
      <c r="J5607" t="s">
        <v>130</v>
      </c>
      <c r="K5607" t="s">
        <v>131</v>
      </c>
      <c r="L5607" t="s">
        <v>15982</v>
      </c>
      <c r="M5607" t="s">
        <v>15983</v>
      </c>
      <c r="N5607">
        <v>1.2490000000000001</v>
      </c>
      <c r="O5607">
        <v>0</v>
      </c>
      <c r="P5607">
        <v>0</v>
      </c>
      <c r="Q5607">
        <v>0</v>
      </c>
      <c r="R5607">
        <v>97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121.1</v>
      </c>
      <c r="Y5607">
        <v>0</v>
      </c>
      <c r="Z5607">
        <v>0</v>
      </c>
    </row>
    <row r="5608" spans="1:26" x14ac:dyDescent="0.3">
      <c r="A5608">
        <v>3003711</v>
      </c>
      <c r="B5608">
        <v>1</v>
      </c>
      <c r="C5608" t="s">
        <v>75</v>
      </c>
      <c r="D5608" t="s">
        <v>90</v>
      </c>
      <c r="E5608" t="s">
        <v>164</v>
      </c>
      <c r="F5608" t="s">
        <v>15984</v>
      </c>
      <c r="G5608" t="s">
        <v>161</v>
      </c>
      <c r="H5608" t="s">
        <v>61</v>
      </c>
      <c r="I5608" t="s">
        <v>129</v>
      </c>
      <c r="J5608" t="s">
        <v>130</v>
      </c>
      <c r="K5608" t="s">
        <v>131</v>
      </c>
      <c r="L5608" t="s">
        <v>15985</v>
      </c>
      <c r="M5608" t="s">
        <v>15986</v>
      </c>
      <c r="N5608">
        <v>1.5760000000000001</v>
      </c>
      <c r="O5608">
        <v>0</v>
      </c>
      <c r="P5608">
        <v>0</v>
      </c>
      <c r="Q5608">
        <v>0</v>
      </c>
      <c r="R5608">
        <v>12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18.920000000000002</v>
      </c>
      <c r="Y5608">
        <v>0</v>
      </c>
      <c r="Z5608">
        <v>0</v>
      </c>
    </row>
    <row r="5609" spans="1:26" x14ac:dyDescent="0.3">
      <c r="A5609">
        <v>3015491</v>
      </c>
      <c r="B5609">
        <v>1</v>
      </c>
      <c r="C5609" t="s">
        <v>75</v>
      </c>
      <c r="D5609" t="s">
        <v>97</v>
      </c>
      <c r="E5609" t="s">
        <v>221</v>
      </c>
      <c r="F5609" t="s">
        <v>15987</v>
      </c>
      <c r="G5609" t="s">
        <v>128</v>
      </c>
      <c r="H5609" t="s">
        <v>58</v>
      </c>
      <c r="I5609" t="s">
        <v>129</v>
      </c>
      <c r="J5609" t="s">
        <v>130</v>
      </c>
      <c r="K5609" t="s">
        <v>131</v>
      </c>
      <c r="L5609" t="s">
        <v>15988</v>
      </c>
      <c r="M5609" t="s">
        <v>15989</v>
      </c>
      <c r="N5609">
        <v>1.2809999999999999</v>
      </c>
      <c r="O5609">
        <v>6</v>
      </c>
      <c r="P5609">
        <v>87</v>
      </c>
      <c r="Q5609">
        <v>0</v>
      </c>
      <c r="R5609">
        <v>0</v>
      </c>
      <c r="S5609">
        <v>0</v>
      </c>
      <c r="T5609">
        <v>0</v>
      </c>
      <c r="U5609">
        <v>7.69</v>
      </c>
      <c r="V5609">
        <v>111.48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3002971</v>
      </c>
      <c r="B5610">
        <v>1</v>
      </c>
      <c r="C5610" t="s">
        <v>106</v>
      </c>
      <c r="D5610" t="s">
        <v>116</v>
      </c>
      <c r="E5610" t="s">
        <v>126</v>
      </c>
      <c r="F5610" t="s">
        <v>15990</v>
      </c>
      <c r="G5610" t="s">
        <v>128</v>
      </c>
      <c r="H5610" t="s">
        <v>58</v>
      </c>
      <c r="I5610" t="s">
        <v>129</v>
      </c>
      <c r="J5610" t="s">
        <v>130</v>
      </c>
      <c r="K5610" t="s">
        <v>131</v>
      </c>
      <c r="L5610" t="s">
        <v>15991</v>
      </c>
      <c r="M5610" t="s">
        <v>15992</v>
      </c>
      <c r="N5610">
        <v>1.0780000000000001</v>
      </c>
      <c r="O5610">
        <v>0</v>
      </c>
      <c r="P5610">
        <v>0</v>
      </c>
      <c r="Q5610">
        <v>8</v>
      </c>
      <c r="R5610">
        <v>447</v>
      </c>
      <c r="S5610">
        <v>0</v>
      </c>
      <c r="T5610">
        <v>0</v>
      </c>
      <c r="U5610">
        <v>0</v>
      </c>
      <c r="V5610">
        <v>0</v>
      </c>
      <c r="W5610">
        <v>8.6199999999999992</v>
      </c>
      <c r="X5610">
        <v>481.77</v>
      </c>
      <c r="Y5610">
        <v>0</v>
      </c>
      <c r="Z5610">
        <v>0</v>
      </c>
    </row>
    <row r="5611" spans="1:26" x14ac:dyDescent="0.3">
      <c r="A5611">
        <v>3014105</v>
      </c>
      <c r="B5611">
        <v>1</v>
      </c>
      <c r="C5611" t="s">
        <v>75</v>
      </c>
      <c r="D5611" t="s">
        <v>95</v>
      </c>
      <c r="E5611" t="s">
        <v>145</v>
      </c>
      <c r="F5611" t="s">
        <v>15993</v>
      </c>
      <c r="G5611" t="s">
        <v>256</v>
      </c>
      <c r="H5611" t="s">
        <v>61</v>
      </c>
      <c r="I5611" t="s">
        <v>129</v>
      </c>
      <c r="J5611" t="s">
        <v>130</v>
      </c>
      <c r="K5611" t="s">
        <v>131</v>
      </c>
      <c r="L5611" t="s">
        <v>15994</v>
      </c>
      <c r="M5611" t="s">
        <v>15995</v>
      </c>
      <c r="N5611">
        <v>2.512</v>
      </c>
      <c r="O5611">
        <v>0</v>
      </c>
      <c r="P5611">
        <v>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5.0199999999999996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3014464</v>
      </c>
      <c r="B5612">
        <v>1</v>
      </c>
      <c r="C5612" t="s">
        <v>106</v>
      </c>
      <c r="D5612" t="s">
        <v>108</v>
      </c>
      <c r="E5612" t="s">
        <v>153</v>
      </c>
      <c r="F5612" t="s">
        <v>15996</v>
      </c>
      <c r="G5612" t="s">
        <v>128</v>
      </c>
      <c r="H5612" t="s">
        <v>58</v>
      </c>
      <c r="I5612" t="s">
        <v>129</v>
      </c>
      <c r="J5612" t="s">
        <v>130</v>
      </c>
      <c r="K5612" t="s">
        <v>131</v>
      </c>
      <c r="L5612" t="s">
        <v>15997</v>
      </c>
      <c r="M5612" t="s">
        <v>15998</v>
      </c>
      <c r="N5612">
        <v>0.32300000000000001</v>
      </c>
      <c r="O5612">
        <v>0</v>
      </c>
      <c r="P5612">
        <v>299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96.71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3004454</v>
      </c>
      <c r="B5613">
        <v>1</v>
      </c>
      <c r="C5613" t="s">
        <v>75</v>
      </c>
      <c r="D5613" t="s">
        <v>101</v>
      </c>
      <c r="E5613" t="s">
        <v>145</v>
      </c>
      <c r="F5613" t="s">
        <v>15999</v>
      </c>
      <c r="G5613" t="s">
        <v>206</v>
      </c>
      <c r="H5613" t="s">
        <v>61</v>
      </c>
      <c r="I5613" t="s">
        <v>129</v>
      </c>
      <c r="J5613" t="s">
        <v>130</v>
      </c>
      <c r="K5613" t="s">
        <v>131</v>
      </c>
      <c r="L5613" t="s">
        <v>16000</v>
      </c>
      <c r="M5613" t="s">
        <v>16001</v>
      </c>
      <c r="N5613">
        <v>1.3540000000000001</v>
      </c>
      <c r="O5613">
        <v>0</v>
      </c>
      <c r="P5613">
        <v>0</v>
      </c>
      <c r="Q5613">
        <v>0</v>
      </c>
      <c r="R5613">
        <v>5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6.77</v>
      </c>
      <c r="Y5613">
        <v>0</v>
      </c>
      <c r="Z5613">
        <v>0</v>
      </c>
    </row>
    <row r="5614" spans="1:26" x14ac:dyDescent="0.3">
      <c r="A5614">
        <v>3010593</v>
      </c>
      <c r="B5614">
        <v>1</v>
      </c>
      <c r="C5614" t="s">
        <v>75</v>
      </c>
      <c r="D5614" t="s">
        <v>99</v>
      </c>
      <c r="E5614" t="s">
        <v>221</v>
      </c>
      <c r="F5614" t="s">
        <v>16002</v>
      </c>
      <c r="G5614" t="s">
        <v>128</v>
      </c>
      <c r="H5614" t="s">
        <v>58</v>
      </c>
      <c r="I5614" t="s">
        <v>129</v>
      </c>
      <c r="J5614" t="s">
        <v>130</v>
      </c>
      <c r="K5614" t="s">
        <v>131</v>
      </c>
      <c r="L5614" t="s">
        <v>16003</v>
      </c>
      <c r="M5614" t="s">
        <v>16004</v>
      </c>
      <c r="N5614">
        <v>0.68200000000000005</v>
      </c>
      <c r="O5614">
        <v>0</v>
      </c>
      <c r="P5614">
        <v>0</v>
      </c>
      <c r="Q5614">
        <v>1</v>
      </c>
      <c r="R5614">
        <v>59</v>
      </c>
      <c r="S5614">
        <v>0</v>
      </c>
      <c r="T5614">
        <v>0</v>
      </c>
      <c r="U5614">
        <v>0</v>
      </c>
      <c r="V5614">
        <v>0</v>
      </c>
      <c r="W5614">
        <v>0.68</v>
      </c>
      <c r="X5614">
        <v>40.24</v>
      </c>
      <c r="Y5614">
        <v>0</v>
      </c>
      <c r="Z5614">
        <v>0</v>
      </c>
    </row>
    <row r="5615" spans="1:26" x14ac:dyDescent="0.3">
      <c r="A5615">
        <v>3002980</v>
      </c>
      <c r="B5615">
        <v>1</v>
      </c>
      <c r="C5615" t="s">
        <v>75</v>
      </c>
      <c r="D5615" t="s">
        <v>96</v>
      </c>
      <c r="E5615" t="s">
        <v>145</v>
      </c>
      <c r="F5615" t="s">
        <v>16005</v>
      </c>
      <c r="G5615" t="s">
        <v>206</v>
      </c>
      <c r="H5615" t="s">
        <v>61</v>
      </c>
      <c r="I5615" t="s">
        <v>129</v>
      </c>
      <c r="J5615" t="s">
        <v>130</v>
      </c>
      <c r="K5615" t="s">
        <v>131</v>
      </c>
      <c r="L5615" t="s">
        <v>16006</v>
      </c>
      <c r="M5615" t="s">
        <v>16007</v>
      </c>
      <c r="N5615">
        <v>2.1920000000000002</v>
      </c>
      <c r="O5615">
        <v>0</v>
      </c>
      <c r="P5615">
        <v>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2.19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3017225</v>
      </c>
      <c r="B5616">
        <v>1</v>
      </c>
      <c r="C5616" t="s">
        <v>75</v>
      </c>
      <c r="D5616" t="s">
        <v>81</v>
      </c>
      <c r="E5616" t="s">
        <v>126</v>
      </c>
      <c r="F5616" t="s">
        <v>11863</v>
      </c>
      <c r="G5616" t="s">
        <v>192</v>
      </c>
      <c r="H5616" t="s">
        <v>58</v>
      </c>
      <c r="I5616" t="s">
        <v>129</v>
      </c>
      <c r="J5616" t="s">
        <v>130</v>
      </c>
      <c r="K5616" t="s">
        <v>137</v>
      </c>
      <c r="L5616" t="s">
        <v>16008</v>
      </c>
      <c r="M5616" t="s">
        <v>16009</v>
      </c>
      <c r="N5616">
        <v>4.9539999999999997</v>
      </c>
      <c r="O5616">
        <v>1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4.95</v>
      </c>
      <c r="V5616">
        <v>0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3003651</v>
      </c>
      <c r="B5617">
        <v>2</v>
      </c>
      <c r="C5617" t="s">
        <v>75</v>
      </c>
      <c r="D5617" t="s">
        <v>84</v>
      </c>
      <c r="E5617" t="s">
        <v>153</v>
      </c>
      <c r="F5617" t="s">
        <v>16010</v>
      </c>
      <c r="G5617" t="s">
        <v>128</v>
      </c>
      <c r="H5617" t="s">
        <v>58</v>
      </c>
      <c r="I5617" t="s">
        <v>129</v>
      </c>
      <c r="J5617" t="s">
        <v>130</v>
      </c>
      <c r="K5617" t="s">
        <v>131</v>
      </c>
      <c r="L5617" t="s">
        <v>9157</v>
      </c>
      <c r="M5617" t="s">
        <v>16011</v>
      </c>
      <c r="N5617">
        <v>5.5640000000000001</v>
      </c>
      <c r="O5617">
        <v>0</v>
      </c>
      <c r="P5617">
        <v>440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2447.9499999999998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3007045</v>
      </c>
      <c r="B5618">
        <v>1</v>
      </c>
      <c r="C5618" t="s">
        <v>106</v>
      </c>
      <c r="D5618" t="s">
        <v>109</v>
      </c>
      <c r="E5618" t="s">
        <v>153</v>
      </c>
      <c r="F5618" t="s">
        <v>16012</v>
      </c>
      <c r="G5618" t="s">
        <v>192</v>
      </c>
      <c r="H5618" t="s">
        <v>58</v>
      </c>
      <c r="I5618" t="s">
        <v>129</v>
      </c>
      <c r="J5618" t="s">
        <v>130</v>
      </c>
      <c r="K5618" t="s">
        <v>137</v>
      </c>
      <c r="L5618" t="s">
        <v>16013</v>
      </c>
      <c r="M5618" t="s">
        <v>16014</v>
      </c>
      <c r="N5618">
        <v>6.4329999999999998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45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289.45999999999998</v>
      </c>
    </row>
    <row r="5619" spans="1:26" x14ac:dyDescent="0.3">
      <c r="A5619">
        <v>3005200</v>
      </c>
      <c r="B5619">
        <v>1</v>
      </c>
      <c r="C5619" t="s">
        <v>75</v>
      </c>
      <c r="D5619" t="s">
        <v>99</v>
      </c>
      <c r="E5619" t="s">
        <v>221</v>
      </c>
      <c r="F5619" t="s">
        <v>16015</v>
      </c>
      <c r="G5619" t="s">
        <v>128</v>
      </c>
      <c r="H5619" t="s">
        <v>58</v>
      </c>
      <c r="I5619" t="s">
        <v>129</v>
      </c>
      <c r="J5619" t="s">
        <v>130</v>
      </c>
      <c r="K5619" t="s">
        <v>131</v>
      </c>
      <c r="L5619" t="s">
        <v>16016</v>
      </c>
      <c r="M5619" t="s">
        <v>16017</v>
      </c>
      <c r="N5619">
        <v>0.48499999999999999</v>
      </c>
      <c r="O5619">
        <v>12</v>
      </c>
      <c r="P5619">
        <v>6194</v>
      </c>
      <c r="Q5619">
        <v>0</v>
      </c>
      <c r="R5619">
        <v>0</v>
      </c>
      <c r="S5619">
        <v>0</v>
      </c>
      <c r="T5619">
        <v>0</v>
      </c>
      <c r="U5619">
        <v>5.82</v>
      </c>
      <c r="V5619">
        <v>3004.09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3016782</v>
      </c>
      <c r="B5620">
        <v>1</v>
      </c>
      <c r="C5620" t="s">
        <v>75</v>
      </c>
      <c r="D5620" t="s">
        <v>83</v>
      </c>
      <c r="E5620" t="s">
        <v>221</v>
      </c>
      <c r="F5620" t="s">
        <v>16018</v>
      </c>
      <c r="G5620" t="s">
        <v>374</v>
      </c>
      <c r="H5620" t="s">
        <v>58</v>
      </c>
      <c r="I5620" t="s">
        <v>129</v>
      </c>
      <c r="J5620" t="s">
        <v>130</v>
      </c>
      <c r="K5620" t="s">
        <v>137</v>
      </c>
      <c r="L5620" t="s">
        <v>16019</v>
      </c>
      <c r="M5620" t="s">
        <v>16020</v>
      </c>
      <c r="N5620">
        <v>0.22800000000000001</v>
      </c>
      <c r="O5620">
        <v>0</v>
      </c>
      <c r="P5620">
        <v>0</v>
      </c>
      <c r="Q5620">
        <v>12</v>
      </c>
      <c r="R5620">
        <v>1077</v>
      </c>
      <c r="S5620">
        <v>0</v>
      </c>
      <c r="T5620">
        <v>0</v>
      </c>
      <c r="U5620">
        <v>0</v>
      </c>
      <c r="V5620">
        <v>0</v>
      </c>
      <c r="W5620">
        <v>2.74</v>
      </c>
      <c r="X5620">
        <v>245.62</v>
      </c>
      <c r="Y5620">
        <v>0</v>
      </c>
      <c r="Z5620">
        <v>0</v>
      </c>
    </row>
    <row r="5621" spans="1:26" x14ac:dyDescent="0.3">
      <c r="A5621">
        <v>3009308</v>
      </c>
      <c r="B5621">
        <v>1</v>
      </c>
      <c r="C5621" t="s">
        <v>75</v>
      </c>
      <c r="D5621" t="s">
        <v>95</v>
      </c>
      <c r="E5621" t="s">
        <v>145</v>
      </c>
      <c r="F5621" t="s">
        <v>16021</v>
      </c>
      <c r="G5621" t="s">
        <v>147</v>
      </c>
      <c r="H5621" t="s">
        <v>61</v>
      </c>
      <c r="I5621" t="s">
        <v>129</v>
      </c>
      <c r="J5621" t="s">
        <v>130</v>
      </c>
      <c r="K5621" t="s">
        <v>131</v>
      </c>
      <c r="L5621" t="s">
        <v>16022</v>
      </c>
      <c r="M5621" t="s">
        <v>16023</v>
      </c>
      <c r="N5621">
        <v>1.585</v>
      </c>
      <c r="O5621">
        <v>0</v>
      </c>
      <c r="P5621">
        <v>2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3.17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3002988</v>
      </c>
      <c r="B5622">
        <v>1</v>
      </c>
      <c r="C5622" t="s">
        <v>75</v>
      </c>
      <c r="D5622" t="s">
        <v>95</v>
      </c>
      <c r="E5622" t="s">
        <v>145</v>
      </c>
      <c r="F5622" t="s">
        <v>16024</v>
      </c>
      <c r="G5622" t="s">
        <v>206</v>
      </c>
      <c r="H5622" t="s">
        <v>61</v>
      </c>
      <c r="I5622" t="s">
        <v>129</v>
      </c>
      <c r="J5622" t="s">
        <v>130</v>
      </c>
      <c r="K5622" t="s">
        <v>131</v>
      </c>
      <c r="L5622" t="s">
        <v>16025</v>
      </c>
      <c r="M5622" t="s">
        <v>16026</v>
      </c>
      <c r="N5622">
        <v>1.9079999999999999</v>
      </c>
      <c r="O5622">
        <v>0</v>
      </c>
      <c r="P5622">
        <v>3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5.72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3002994</v>
      </c>
      <c r="B5623">
        <v>1</v>
      </c>
      <c r="C5623" t="s">
        <v>75</v>
      </c>
      <c r="D5623" t="s">
        <v>98</v>
      </c>
      <c r="E5623" t="s">
        <v>164</v>
      </c>
      <c r="F5623" t="s">
        <v>16027</v>
      </c>
      <c r="G5623" t="s">
        <v>142</v>
      </c>
      <c r="H5623" t="s">
        <v>61</v>
      </c>
      <c r="I5623" t="s">
        <v>129</v>
      </c>
      <c r="J5623" t="s">
        <v>130</v>
      </c>
      <c r="K5623" t="s">
        <v>131</v>
      </c>
      <c r="L5623" t="s">
        <v>16028</v>
      </c>
      <c r="M5623" t="s">
        <v>16029</v>
      </c>
      <c r="N5623">
        <v>2.5110000000000001</v>
      </c>
      <c r="O5623">
        <v>0</v>
      </c>
      <c r="P5623">
        <v>119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298.77999999999997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3002991</v>
      </c>
      <c r="B5624">
        <v>1</v>
      </c>
      <c r="C5624" t="s">
        <v>75</v>
      </c>
      <c r="D5624" t="s">
        <v>96</v>
      </c>
      <c r="E5624" t="s">
        <v>169</v>
      </c>
      <c r="F5624" t="s">
        <v>16030</v>
      </c>
      <c r="G5624" t="s">
        <v>270</v>
      </c>
      <c r="H5624" t="s">
        <v>61</v>
      </c>
      <c r="I5624" t="s">
        <v>129</v>
      </c>
      <c r="J5624" t="s">
        <v>130</v>
      </c>
      <c r="K5624" t="s">
        <v>131</v>
      </c>
      <c r="L5624" t="s">
        <v>16031</v>
      </c>
      <c r="M5624" t="s">
        <v>16032</v>
      </c>
      <c r="N5624">
        <v>1.9279999999999999</v>
      </c>
      <c r="O5624">
        <v>0</v>
      </c>
      <c r="P5624">
        <v>130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250.65</v>
      </c>
      <c r="W5624">
        <v>0</v>
      </c>
      <c r="X5624">
        <v>0</v>
      </c>
      <c r="Y5624">
        <v>0</v>
      </c>
      <c r="Z5624">
        <v>0</v>
      </c>
    </row>
    <row r="5625" spans="1:26" x14ac:dyDescent="0.3">
      <c r="A5625">
        <v>3003007</v>
      </c>
      <c r="B5625">
        <v>1</v>
      </c>
      <c r="C5625" t="s">
        <v>106</v>
      </c>
      <c r="D5625" t="s">
        <v>107</v>
      </c>
      <c r="E5625" t="s">
        <v>140</v>
      </c>
      <c r="F5625" t="s">
        <v>16033</v>
      </c>
      <c r="G5625" t="s">
        <v>142</v>
      </c>
      <c r="H5625" t="s">
        <v>61</v>
      </c>
      <c r="I5625" t="s">
        <v>129</v>
      </c>
      <c r="J5625" t="s">
        <v>130</v>
      </c>
      <c r="K5625" t="s">
        <v>131</v>
      </c>
      <c r="L5625" t="s">
        <v>16034</v>
      </c>
      <c r="M5625" t="s">
        <v>16035</v>
      </c>
      <c r="N5625">
        <v>0.44700000000000001</v>
      </c>
      <c r="O5625">
        <v>0</v>
      </c>
      <c r="P5625">
        <v>202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90.2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3013926</v>
      </c>
      <c r="B5626">
        <v>1</v>
      </c>
      <c r="C5626" t="s">
        <v>75</v>
      </c>
      <c r="D5626" t="s">
        <v>83</v>
      </c>
      <c r="E5626" t="s">
        <v>153</v>
      </c>
      <c r="F5626" t="s">
        <v>4315</v>
      </c>
      <c r="G5626" t="s">
        <v>161</v>
      </c>
      <c r="H5626" t="s">
        <v>58</v>
      </c>
      <c r="I5626" t="s">
        <v>129</v>
      </c>
      <c r="J5626" t="s">
        <v>130</v>
      </c>
      <c r="K5626" t="s">
        <v>131</v>
      </c>
      <c r="L5626" t="s">
        <v>16036</v>
      </c>
      <c r="M5626" t="s">
        <v>16037</v>
      </c>
      <c r="N5626">
        <v>1.3460000000000001</v>
      </c>
      <c r="O5626">
        <v>0</v>
      </c>
      <c r="P5626">
        <v>0</v>
      </c>
      <c r="Q5626">
        <v>2</v>
      </c>
      <c r="R5626">
        <v>0</v>
      </c>
      <c r="S5626">
        <v>2</v>
      </c>
      <c r="T5626">
        <v>0</v>
      </c>
      <c r="U5626">
        <v>0</v>
      </c>
      <c r="V5626">
        <v>0</v>
      </c>
      <c r="W5626">
        <v>2.69</v>
      </c>
      <c r="X5626">
        <v>0</v>
      </c>
      <c r="Y5626">
        <v>2.69</v>
      </c>
      <c r="Z5626">
        <v>0</v>
      </c>
    </row>
    <row r="5627" spans="1:26" x14ac:dyDescent="0.3">
      <c r="A5627">
        <v>3008090</v>
      </c>
      <c r="B5627">
        <v>1</v>
      </c>
      <c r="C5627" t="s">
        <v>106</v>
      </c>
      <c r="D5627" t="s">
        <v>117</v>
      </c>
      <c r="E5627" t="s">
        <v>126</v>
      </c>
      <c r="F5627" t="s">
        <v>16038</v>
      </c>
      <c r="G5627" t="s">
        <v>128</v>
      </c>
      <c r="H5627" t="s">
        <v>58</v>
      </c>
      <c r="I5627" t="s">
        <v>129</v>
      </c>
      <c r="J5627" t="s">
        <v>130</v>
      </c>
      <c r="K5627" t="s">
        <v>131</v>
      </c>
      <c r="L5627" t="s">
        <v>16039</v>
      </c>
      <c r="M5627" t="s">
        <v>16040</v>
      </c>
      <c r="N5627">
        <v>0.44900000000000001</v>
      </c>
      <c r="O5627">
        <v>15</v>
      </c>
      <c r="P5627">
        <v>742</v>
      </c>
      <c r="Q5627">
        <v>0</v>
      </c>
      <c r="R5627">
        <v>0</v>
      </c>
      <c r="S5627">
        <v>0</v>
      </c>
      <c r="T5627">
        <v>0</v>
      </c>
      <c r="U5627">
        <v>6.73</v>
      </c>
      <c r="V5627">
        <v>332.87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3018612</v>
      </c>
      <c r="B5628">
        <v>1</v>
      </c>
      <c r="C5628" t="s">
        <v>75</v>
      </c>
      <c r="D5628" t="s">
        <v>86</v>
      </c>
      <c r="E5628" t="s">
        <v>126</v>
      </c>
      <c r="F5628" t="s">
        <v>7001</v>
      </c>
      <c r="G5628" t="s">
        <v>128</v>
      </c>
      <c r="H5628" t="s">
        <v>58</v>
      </c>
      <c r="I5628" t="s">
        <v>129</v>
      </c>
      <c r="J5628" t="s">
        <v>130</v>
      </c>
      <c r="K5628" t="s">
        <v>131</v>
      </c>
      <c r="L5628" t="s">
        <v>16041</v>
      </c>
      <c r="M5628" t="s">
        <v>16042</v>
      </c>
      <c r="N5628">
        <v>1.024</v>
      </c>
      <c r="O5628">
        <v>29</v>
      </c>
      <c r="P5628">
        <v>3303</v>
      </c>
      <c r="Q5628">
        <v>0</v>
      </c>
      <c r="R5628">
        <v>0</v>
      </c>
      <c r="S5628">
        <v>0</v>
      </c>
      <c r="T5628">
        <v>0</v>
      </c>
      <c r="U5628">
        <v>29.71</v>
      </c>
      <c r="V5628">
        <v>3383.74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3010368</v>
      </c>
      <c r="B5629">
        <v>1</v>
      </c>
      <c r="C5629" t="s">
        <v>75</v>
      </c>
      <c r="D5629" t="s">
        <v>83</v>
      </c>
      <c r="E5629" t="s">
        <v>140</v>
      </c>
      <c r="F5629" t="s">
        <v>16043</v>
      </c>
      <c r="G5629" t="s">
        <v>142</v>
      </c>
      <c r="H5629" t="s">
        <v>61</v>
      </c>
      <c r="I5629" t="s">
        <v>129</v>
      </c>
      <c r="J5629" t="s">
        <v>130</v>
      </c>
      <c r="K5629" t="s">
        <v>131</v>
      </c>
      <c r="L5629" t="s">
        <v>16044</v>
      </c>
      <c r="M5629" t="s">
        <v>16045</v>
      </c>
      <c r="N5629">
        <v>7.6379999999999999</v>
      </c>
      <c r="O5629">
        <v>0</v>
      </c>
      <c r="P5629">
        <v>0</v>
      </c>
      <c r="Q5629">
        <v>0</v>
      </c>
      <c r="R5629">
        <v>24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183.31</v>
      </c>
      <c r="Y5629">
        <v>0</v>
      </c>
      <c r="Z5629">
        <v>0</v>
      </c>
    </row>
    <row r="5630" spans="1:26" x14ac:dyDescent="0.3">
      <c r="A5630">
        <v>3002158</v>
      </c>
      <c r="B5630">
        <v>1</v>
      </c>
      <c r="C5630" t="s">
        <v>106</v>
      </c>
      <c r="D5630" t="s">
        <v>115</v>
      </c>
      <c r="E5630" t="s">
        <v>164</v>
      </c>
      <c r="F5630" t="s">
        <v>16046</v>
      </c>
      <c r="G5630" t="s">
        <v>136</v>
      </c>
      <c r="H5630" t="s">
        <v>61</v>
      </c>
      <c r="I5630" t="s">
        <v>129</v>
      </c>
      <c r="J5630" t="s">
        <v>130</v>
      </c>
      <c r="K5630" t="s">
        <v>137</v>
      </c>
      <c r="L5630" t="s">
        <v>16047</v>
      </c>
      <c r="M5630" t="s">
        <v>16048</v>
      </c>
      <c r="N5630">
        <v>0.85299999999999998</v>
      </c>
      <c r="O5630">
        <v>0</v>
      </c>
      <c r="P5630">
        <v>17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14.49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3001743</v>
      </c>
      <c r="B5631">
        <v>1</v>
      </c>
      <c r="C5631" t="s">
        <v>75</v>
      </c>
      <c r="D5631" t="s">
        <v>74</v>
      </c>
      <c r="E5631" t="s">
        <v>140</v>
      </c>
      <c r="F5631" t="s">
        <v>11929</v>
      </c>
      <c r="G5631" t="s">
        <v>161</v>
      </c>
      <c r="H5631" t="s">
        <v>61</v>
      </c>
      <c r="I5631" t="s">
        <v>129</v>
      </c>
      <c r="J5631" t="s">
        <v>130</v>
      </c>
      <c r="K5631" t="s">
        <v>131</v>
      </c>
      <c r="L5631" t="s">
        <v>16049</v>
      </c>
      <c r="M5631" t="s">
        <v>16050</v>
      </c>
      <c r="N5631">
        <v>0.42099999999999999</v>
      </c>
      <c r="O5631">
        <v>0</v>
      </c>
      <c r="P5631">
        <v>0</v>
      </c>
      <c r="Q5631">
        <v>0</v>
      </c>
      <c r="R5631">
        <v>177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74.55</v>
      </c>
      <c r="Y5631">
        <v>0</v>
      </c>
      <c r="Z5631">
        <v>0</v>
      </c>
    </row>
    <row r="5632" spans="1:26" x14ac:dyDescent="0.3">
      <c r="A5632">
        <v>3011237</v>
      </c>
      <c r="B5632">
        <v>1</v>
      </c>
      <c r="C5632" t="s">
        <v>75</v>
      </c>
      <c r="D5632" t="s">
        <v>82</v>
      </c>
      <c r="E5632" t="s">
        <v>153</v>
      </c>
      <c r="F5632" t="s">
        <v>16051</v>
      </c>
      <c r="G5632" t="s">
        <v>192</v>
      </c>
      <c r="H5632" t="s">
        <v>58</v>
      </c>
      <c r="I5632" t="s">
        <v>129</v>
      </c>
      <c r="J5632" t="s">
        <v>130</v>
      </c>
      <c r="K5632" t="s">
        <v>137</v>
      </c>
      <c r="L5632" t="s">
        <v>16052</v>
      </c>
      <c r="M5632" t="s">
        <v>16053</v>
      </c>
      <c r="N5632">
        <v>8.2829999999999995</v>
      </c>
      <c r="O5632">
        <v>0</v>
      </c>
      <c r="P5632">
        <v>1119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9268.74</v>
      </c>
      <c r="W5632">
        <v>0</v>
      </c>
      <c r="X5632">
        <v>0</v>
      </c>
      <c r="Y5632">
        <v>0</v>
      </c>
      <c r="Z5632">
        <v>0</v>
      </c>
    </row>
    <row r="5633" spans="1:26" x14ac:dyDescent="0.3">
      <c r="A5633">
        <v>3014161</v>
      </c>
      <c r="B5633">
        <v>1</v>
      </c>
      <c r="C5633" t="s">
        <v>106</v>
      </c>
      <c r="D5633" t="s">
        <v>115</v>
      </c>
      <c r="E5633" t="s">
        <v>145</v>
      </c>
      <c r="F5633" t="s">
        <v>16054</v>
      </c>
      <c r="G5633" t="s">
        <v>206</v>
      </c>
      <c r="H5633" t="s">
        <v>61</v>
      </c>
      <c r="I5633" t="s">
        <v>129</v>
      </c>
      <c r="J5633" t="s">
        <v>130</v>
      </c>
      <c r="K5633" t="s">
        <v>131</v>
      </c>
      <c r="L5633" t="s">
        <v>16055</v>
      </c>
      <c r="M5633" t="s">
        <v>16056</v>
      </c>
      <c r="N5633">
        <v>1.1870000000000001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1.19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3001265</v>
      </c>
      <c r="B5634">
        <v>1</v>
      </c>
      <c r="C5634" t="s">
        <v>75</v>
      </c>
      <c r="D5634" t="s">
        <v>81</v>
      </c>
      <c r="E5634" t="s">
        <v>169</v>
      </c>
      <c r="F5634" t="s">
        <v>16057</v>
      </c>
      <c r="G5634" t="s">
        <v>136</v>
      </c>
      <c r="H5634" t="s">
        <v>61</v>
      </c>
      <c r="I5634" t="s">
        <v>129</v>
      </c>
      <c r="J5634" t="s">
        <v>130</v>
      </c>
      <c r="K5634" t="s">
        <v>137</v>
      </c>
      <c r="L5634" t="s">
        <v>16058</v>
      </c>
      <c r="M5634" t="s">
        <v>16059</v>
      </c>
      <c r="N5634">
        <v>8.1470000000000002</v>
      </c>
      <c r="O5634">
        <v>0</v>
      </c>
      <c r="P5634">
        <v>597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4863.7299999999996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3007060</v>
      </c>
      <c r="B5635">
        <v>1</v>
      </c>
      <c r="C5635" t="s">
        <v>106</v>
      </c>
      <c r="D5635" t="s">
        <v>115</v>
      </c>
      <c r="E5635" t="s">
        <v>153</v>
      </c>
      <c r="F5635" t="s">
        <v>16060</v>
      </c>
      <c r="G5635" t="s">
        <v>196</v>
      </c>
      <c r="H5635" t="s">
        <v>58</v>
      </c>
      <c r="I5635" t="s">
        <v>129</v>
      </c>
      <c r="J5635" t="s">
        <v>130</v>
      </c>
      <c r="K5635" t="s">
        <v>131</v>
      </c>
      <c r="L5635" t="s">
        <v>16061</v>
      </c>
      <c r="M5635" t="s">
        <v>16062</v>
      </c>
      <c r="N5635">
        <v>2.258</v>
      </c>
      <c r="O5635">
        <v>0</v>
      </c>
      <c r="P5635">
        <v>0</v>
      </c>
      <c r="Q5635">
        <v>0</v>
      </c>
      <c r="R5635">
        <v>0</v>
      </c>
      <c r="S5635">
        <v>2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4.5199999999999996</v>
      </c>
      <c r="Z5635">
        <v>0</v>
      </c>
    </row>
    <row r="5636" spans="1:26" x14ac:dyDescent="0.3">
      <c r="A5636">
        <v>3006105</v>
      </c>
      <c r="B5636">
        <v>1</v>
      </c>
      <c r="C5636" t="s">
        <v>75</v>
      </c>
      <c r="D5636" t="s">
        <v>95</v>
      </c>
      <c r="E5636" t="s">
        <v>145</v>
      </c>
      <c r="F5636" t="s">
        <v>16063</v>
      </c>
      <c r="G5636" t="s">
        <v>147</v>
      </c>
      <c r="H5636" t="s">
        <v>61</v>
      </c>
      <c r="I5636" t="s">
        <v>129</v>
      </c>
      <c r="J5636" t="s">
        <v>130</v>
      </c>
      <c r="K5636" t="s">
        <v>131</v>
      </c>
      <c r="L5636" t="s">
        <v>16064</v>
      </c>
      <c r="M5636" t="s">
        <v>16065</v>
      </c>
      <c r="N5636">
        <v>2.6139999999999999</v>
      </c>
      <c r="O5636">
        <v>0</v>
      </c>
      <c r="P5636">
        <v>4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10.46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3003027</v>
      </c>
      <c r="B5637">
        <v>1</v>
      </c>
      <c r="C5637" t="s">
        <v>75</v>
      </c>
      <c r="D5637" t="s">
        <v>85</v>
      </c>
      <c r="E5637" t="s">
        <v>145</v>
      </c>
      <c r="F5637" t="s">
        <v>16066</v>
      </c>
      <c r="G5637" t="s">
        <v>206</v>
      </c>
      <c r="H5637" t="s">
        <v>61</v>
      </c>
      <c r="I5637" t="s">
        <v>129</v>
      </c>
      <c r="J5637" t="s">
        <v>130</v>
      </c>
      <c r="K5637" t="s">
        <v>131</v>
      </c>
      <c r="L5637" t="s">
        <v>16067</v>
      </c>
      <c r="M5637" t="s">
        <v>16068</v>
      </c>
      <c r="N5637">
        <v>0.90300000000000002</v>
      </c>
      <c r="O5637">
        <v>0</v>
      </c>
      <c r="P5637">
        <v>0</v>
      </c>
      <c r="Q5637">
        <v>0</v>
      </c>
      <c r="R5637">
        <v>10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9.0299999999999994</v>
      </c>
      <c r="Y5637">
        <v>0</v>
      </c>
      <c r="Z5637">
        <v>0</v>
      </c>
    </row>
    <row r="5638" spans="1:26" x14ac:dyDescent="0.3">
      <c r="A5638">
        <v>3003731</v>
      </c>
      <c r="B5638">
        <v>1</v>
      </c>
      <c r="C5638" t="s">
        <v>75</v>
      </c>
      <c r="D5638" t="s">
        <v>93</v>
      </c>
      <c r="E5638" t="s">
        <v>169</v>
      </c>
      <c r="F5638" t="s">
        <v>16069</v>
      </c>
      <c r="G5638" t="s">
        <v>171</v>
      </c>
      <c r="H5638" t="s">
        <v>61</v>
      </c>
      <c r="I5638" t="s">
        <v>129</v>
      </c>
      <c r="J5638" t="s">
        <v>130</v>
      </c>
      <c r="K5638" t="s">
        <v>131</v>
      </c>
      <c r="L5638" t="s">
        <v>16070</v>
      </c>
      <c r="M5638" t="s">
        <v>16071</v>
      </c>
      <c r="N5638">
        <v>2.073</v>
      </c>
      <c r="O5638">
        <v>0</v>
      </c>
      <c r="P5638">
        <v>0</v>
      </c>
      <c r="Q5638">
        <v>0</v>
      </c>
      <c r="R5638">
        <v>10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20.73</v>
      </c>
      <c r="Y5638">
        <v>0</v>
      </c>
      <c r="Z5638">
        <v>0</v>
      </c>
    </row>
    <row r="5639" spans="1:26" x14ac:dyDescent="0.3">
      <c r="A5639">
        <v>3007231</v>
      </c>
      <c r="B5639">
        <v>1</v>
      </c>
      <c r="C5639" t="s">
        <v>75</v>
      </c>
      <c r="D5639" t="s">
        <v>96</v>
      </c>
      <c r="E5639" t="s">
        <v>169</v>
      </c>
      <c r="F5639" t="s">
        <v>16072</v>
      </c>
      <c r="G5639" t="s">
        <v>136</v>
      </c>
      <c r="H5639" t="s">
        <v>61</v>
      </c>
      <c r="I5639" t="s">
        <v>129</v>
      </c>
      <c r="J5639" t="s">
        <v>130</v>
      </c>
      <c r="K5639" t="s">
        <v>137</v>
      </c>
      <c r="L5639" t="s">
        <v>16073</v>
      </c>
      <c r="M5639" t="s">
        <v>16074</v>
      </c>
      <c r="N5639">
        <v>2.1440000000000001</v>
      </c>
      <c r="O5639">
        <v>0</v>
      </c>
      <c r="P5639">
        <v>37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79.319999999999993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3014834</v>
      </c>
      <c r="B5640">
        <v>1</v>
      </c>
      <c r="C5640" t="s">
        <v>75</v>
      </c>
      <c r="D5640" t="s">
        <v>97</v>
      </c>
      <c r="E5640" t="s">
        <v>169</v>
      </c>
      <c r="F5640" t="s">
        <v>16075</v>
      </c>
      <c r="G5640" t="s">
        <v>142</v>
      </c>
      <c r="H5640" t="s">
        <v>61</v>
      </c>
      <c r="I5640" t="s">
        <v>129</v>
      </c>
      <c r="J5640" t="s">
        <v>130</v>
      </c>
      <c r="K5640" t="s">
        <v>131</v>
      </c>
      <c r="L5640" t="s">
        <v>16076</v>
      </c>
      <c r="M5640" t="s">
        <v>16077</v>
      </c>
      <c r="N5640">
        <v>7.9189999999999996</v>
      </c>
      <c r="O5640">
        <v>0</v>
      </c>
      <c r="P5640">
        <v>307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2431.17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3012000</v>
      </c>
      <c r="B5641">
        <v>1</v>
      </c>
      <c r="C5641" t="s">
        <v>75</v>
      </c>
      <c r="D5641" t="s">
        <v>103</v>
      </c>
      <c r="E5641" t="s">
        <v>145</v>
      </c>
      <c r="F5641" t="s">
        <v>16078</v>
      </c>
      <c r="G5641" t="s">
        <v>206</v>
      </c>
      <c r="H5641" t="s">
        <v>61</v>
      </c>
      <c r="I5641" t="s">
        <v>129</v>
      </c>
      <c r="J5641" t="s">
        <v>130</v>
      </c>
      <c r="K5641" t="s">
        <v>131</v>
      </c>
      <c r="L5641" t="s">
        <v>16079</v>
      </c>
      <c r="M5641" t="s">
        <v>16080</v>
      </c>
      <c r="N5641">
        <v>5.3810000000000002</v>
      </c>
      <c r="O5641">
        <v>0</v>
      </c>
      <c r="P5641">
        <v>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43.05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3013293</v>
      </c>
      <c r="B5642">
        <v>2</v>
      </c>
      <c r="C5642" t="s">
        <v>75</v>
      </c>
      <c r="D5642" t="s">
        <v>99</v>
      </c>
      <c r="E5642" t="s">
        <v>169</v>
      </c>
      <c r="F5642" t="s">
        <v>16081</v>
      </c>
      <c r="G5642" t="s">
        <v>142</v>
      </c>
      <c r="H5642" t="s">
        <v>61</v>
      </c>
      <c r="I5642" t="s">
        <v>129</v>
      </c>
      <c r="J5642" t="s">
        <v>130</v>
      </c>
      <c r="K5642" t="s">
        <v>131</v>
      </c>
      <c r="L5642" t="s">
        <v>15790</v>
      </c>
      <c r="M5642" t="s">
        <v>16082</v>
      </c>
      <c r="N5642">
        <v>2.0870000000000002</v>
      </c>
      <c r="O5642">
        <v>0</v>
      </c>
      <c r="P5642">
        <v>142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296.31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3009617</v>
      </c>
      <c r="B5643">
        <v>1</v>
      </c>
      <c r="C5643" t="s">
        <v>75</v>
      </c>
      <c r="D5643" t="s">
        <v>81</v>
      </c>
      <c r="E5643" t="s">
        <v>221</v>
      </c>
      <c r="F5643" t="s">
        <v>16083</v>
      </c>
      <c r="G5643" t="s">
        <v>128</v>
      </c>
      <c r="H5643" t="s">
        <v>58</v>
      </c>
      <c r="I5643" t="s">
        <v>129</v>
      </c>
      <c r="J5643" t="s">
        <v>130</v>
      </c>
      <c r="K5643" t="s">
        <v>131</v>
      </c>
      <c r="L5643" t="s">
        <v>16084</v>
      </c>
      <c r="M5643" t="s">
        <v>16085</v>
      </c>
      <c r="N5643">
        <v>0.58199999999999996</v>
      </c>
      <c r="O5643">
        <v>12</v>
      </c>
      <c r="P5643">
        <v>355</v>
      </c>
      <c r="Q5643">
        <v>0</v>
      </c>
      <c r="R5643">
        <v>0</v>
      </c>
      <c r="S5643">
        <v>0</v>
      </c>
      <c r="T5643">
        <v>0</v>
      </c>
      <c r="U5643">
        <v>6.98</v>
      </c>
      <c r="V5643">
        <v>206.47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3002935</v>
      </c>
      <c r="B5644">
        <v>1</v>
      </c>
      <c r="C5644" t="s">
        <v>75</v>
      </c>
      <c r="D5644" t="s">
        <v>88</v>
      </c>
      <c r="E5644" t="s">
        <v>145</v>
      </c>
      <c r="F5644" t="s">
        <v>16086</v>
      </c>
      <c r="G5644" t="s">
        <v>256</v>
      </c>
      <c r="H5644" t="s">
        <v>61</v>
      </c>
      <c r="I5644" t="s">
        <v>129</v>
      </c>
      <c r="J5644" t="s">
        <v>130</v>
      </c>
      <c r="K5644" t="s">
        <v>131</v>
      </c>
      <c r="L5644" t="s">
        <v>16087</v>
      </c>
      <c r="M5644" t="s">
        <v>16088</v>
      </c>
      <c r="N5644">
        <v>1.7470000000000001</v>
      </c>
      <c r="O5644">
        <v>0</v>
      </c>
      <c r="P5644">
        <v>1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1.75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3010202</v>
      </c>
      <c r="B5645">
        <v>1</v>
      </c>
      <c r="C5645" t="s">
        <v>75</v>
      </c>
      <c r="D5645" t="s">
        <v>103</v>
      </c>
      <c r="E5645" t="s">
        <v>145</v>
      </c>
      <c r="F5645" t="s">
        <v>16078</v>
      </c>
      <c r="G5645" t="s">
        <v>206</v>
      </c>
      <c r="H5645" t="s">
        <v>61</v>
      </c>
      <c r="I5645" t="s">
        <v>129</v>
      </c>
      <c r="J5645" t="s">
        <v>130</v>
      </c>
      <c r="K5645" t="s">
        <v>131</v>
      </c>
      <c r="L5645" t="s">
        <v>16089</v>
      </c>
      <c r="M5645" t="s">
        <v>16090</v>
      </c>
      <c r="N5645">
        <v>2.419</v>
      </c>
      <c r="O5645">
        <v>0</v>
      </c>
      <c r="P5645">
        <v>8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19.350000000000001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3011481</v>
      </c>
      <c r="B5646">
        <v>1</v>
      </c>
      <c r="C5646" t="s">
        <v>106</v>
      </c>
      <c r="D5646" t="s">
        <v>115</v>
      </c>
      <c r="E5646" t="s">
        <v>169</v>
      </c>
      <c r="F5646" t="s">
        <v>16091</v>
      </c>
      <c r="G5646" t="s">
        <v>136</v>
      </c>
      <c r="H5646" t="s">
        <v>61</v>
      </c>
      <c r="I5646" t="s">
        <v>129</v>
      </c>
      <c r="J5646" t="s">
        <v>130</v>
      </c>
      <c r="K5646" t="s">
        <v>137</v>
      </c>
      <c r="L5646" t="s">
        <v>16092</v>
      </c>
      <c r="M5646" t="s">
        <v>16093</v>
      </c>
      <c r="N5646">
        <v>5.6539999999999999</v>
      </c>
      <c r="O5646">
        <v>0</v>
      </c>
      <c r="P5646">
        <v>259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1464.36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3001499</v>
      </c>
      <c r="B5647">
        <v>1</v>
      </c>
      <c r="C5647" t="s">
        <v>75</v>
      </c>
      <c r="D5647" t="s">
        <v>103</v>
      </c>
      <c r="E5647" t="s">
        <v>126</v>
      </c>
      <c r="F5647" t="s">
        <v>16094</v>
      </c>
      <c r="G5647" t="s">
        <v>192</v>
      </c>
      <c r="H5647" t="s">
        <v>58</v>
      </c>
      <c r="I5647" t="s">
        <v>129</v>
      </c>
      <c r="J5647" t="s">
        <v>130</v>
      </c>
      <c r="K5647" t="s">
        <v>137</v>
      </c>
      <c r="L5647" t="s">
        <v>16095</v>
      </c>
      <c r="M5647" t="s">
        <v>16096</v>
      </c>
      <c r="N5647">
        <v>2.1850000000000001</v>
      </c>
      <c r="O5647">
        <v>29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63.37</v>
      </c>
      <c r="V5647">
        <v>0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3013239</v>
      </c>
      <c r="B5648">
        <v>2</v>
      </c>
      <c r="C5648" t="s">
        <v>75</v>
      </c>
      <c r="D5648" t="s">
        <v>81</v>
      </c>
      <c r="E5648" t="s">
        <v>169</v>
      </c>
      <c r="F5648" t="s">
        <v>9430</v>
      </c>
      <c r="G5648" t="s">
        <v>4892</v>
      </c>
      <c r="H5648" t="s">
        <v>61</v>
      </c>
      <c r="I5648" t="s">
        <v>129</v>
      </c>
      <c r="J5648" t="s">
        <v>130</v>
      </c>
      <c r="K5648" t="s">
        <v>131</v>
      </c>
      <c r="L5648" t="s">
        <v>717</v>
      </c>
      <c r="M5648" t="s">
        <v>16097</v>
      </c>
      <c r="N5648">
        <v>1.0609999999999999</v>
      </c>
      <c r="O5648">
        <v>0</v>
      </c>
      <c r="P5648">
        <v>499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529.36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3013392</v>
      </c>
      <c r="B5649">
        <v>1</v>
      </c>
      <c r="C5649" t="s">
        <v>75</v>
      </c>
      <c r="D5649" t="s">
        <v>77</v>
      </c>
      <c r="E5649" t="s">
        <v>145</v>
      </c>
      <c r="F5649" t="s">
        <v>16098</v>
      </c>
      <c r="G5649" t="s">
        <v>147</v>
      </c>
      <c r="H5649" t="s">
        <v>61</v>
      </c>
      <c r="I5649" t="s">
        <v>129</v>
      </c>
      <c r="J5649" t="s">
        <v>130</v>
      </c>
      <c r="K5649" t="s">
        <v>131</v>
      </c>
      <c r="L5649" t="s">
        <v>16099</v>
      </c>
      <c r="M5649" t="s">
        <v>16100</v>
      </c>
      <c r="N5649">
        <v>0.99299999999999999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0.99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3004926</v>
      </c>
      <c r="B5650">
        <v>1</v>
      </c>
      <c r="C5650" t="s">
        <v>106</v>
      </c>
      <c r="D5650" t="s">
        <v>115</v>
      </c>
      <c r="E5650" t="s">
        <v>140</v>
      </c>
      <c r="F5650" t="s">
        <v>16101</v>
      </c>
      <c r="G5650" t="s">
        <v>142</v>
      </c>
      <c r="H5650" t="s">
        <v>61</v>
      </c>
      <c r="I5650" t="s">
        <v>129</v>
      </c>
      <c r="J5650" t="s">
        <v>130</v>
      </c>
      <c r="K5650" t="s">
        <v>131</v>
      </c>
      <c r="L5650" t="s">
        <v>16102</v>
      </c>
      <c r="M5650" t="s">
        <v>16103</v>
      </c>
      <c r="N5650">
        <v>0.96899999999999997</v>
      </c>
      <c r="O5650">
        <v>0</v>
      </c>
      <c r="P5650">
        <v>126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122.07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3002373</v>
      </c>
      <c r="B5651">
        <v>1</v>
      </c>
      <c r="C5651" t="s">
        <v>75</v>
      </c>
      <c r="D5651" t="s">
        <v>103</v>
      </c>
      <c r="E5651" t="s">
        <v>145</v>
      </c>
      <c r="F5651" t="s">
        <v>16104</v>
      </c>
      <c r="G5651" t="s">
        <v>206</v>
      </c>
      <c r="H5651" t="s">
        <v>61</v>
      </c>
      <c r="I5651" t="s">
        <v>129</v>
      </c>
      <c r="J5651" t="s">
        <v>130</v>
      </c>
      <c r="K5651" t="s">
        <v>131</v>
      </c>
      <c r="L5651" t="s">
        <v>16105</v>
      </c>
      <c r="M5651" t="s">
        <v>16106</v>
      </c>
      <c r="N5651">
        <v>6.3120000000000003</v>
      </c>
      <c r="O5651">
        <v>0</v>
      </c>
      <c r="P5651">
        <v>5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31.56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3008100</v>
      </c>
      <c r="B5652">
        <v>1</v>
      </c>
      <c r="C5652" t="s">
        <v>75</v>
      </c>
      <c r="D5652" t="s">
        <v>97</v>
      </c>
      <c r="E5652" t="s">
        <v>169</v>
      </c>
      <c r="F5652" t="s">
        <v>16107</v>
      </c>
      <c r="G5652" t="s">
        <v>171</v>
      </c>
      <c r="H5652" t="s">
        <v>61</v>
      </c>
      <c r="I5652" t="s">
        <v>129</v>
      </c>
      <c r="J5652" t="s">
        <v>130</v>
      </c>
      <c r="K5652" t="s">
        <v>131</v>
      </c>
      <c r="L5652" t="s">
        <v>16108</v>
      </c>
      <c r="M5652" t="s">
        <v>16109</v>
      </c>
      <c r="N5652">
        <v>7.415</v>
      </c>
      <c r="O5652">
        <v>0</v>
      </c>
      <c r="P5652">
        <v>59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437.51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3014966</v>
      </c>
      <c r="B5653">
        <v>1</v>
      </c>
      <c r="C5653" t="s">
        <v>75</v>
      </c>
      <c r="D5653" t="s">
        <v>95</v>
      </c>
      <c r="E5653" t="s">
        <v>134</v>
      </c>
      <c r="F5653" t="s">
        <v>16110</v>
      </c>
      <c r="G5653" t="s">
        <v>378</v>
      </c>
      <c r="H5653" t="s">
        <v>58</v>
      </c>
      <c r="I5653" t="s">
        <v>129</v>
      </c>
      <c r="J5653" t="s">
        <v>59</v>
      </c>
      <c r="K5653" t="s">
        <v>131</v>
      </c>
      <c r="L5653" t="s">
        <v>16111</v>
      </c>
      <c r="M5653" t="s">
        <v>16112</v>
      </c>
      <c r="N5653">
        <v>2.859</v>
      </c>
      <c r="O5653">
        <v>6</v>
      </c>
      <c r="P5653">
        <v>16233</v>
      </c>
      <c r="Q5653">
        <v>0</v>
      </c>
      <c r="R5653">
        <v>0</v>
      </c>
      <c r="S5653">
        <v>0</v>
      </c>
      <c r="T5653">
        <v>0</v>
      </c>
      <c r="U5653">
        <v>17.16</v>
      </c>
      <c r="V5653">
        <v>46414.3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3004356</v>
      </c>
      <c r="B5654">
        <v>1</v>
      </c>
      <c r="C5654" t="s">
        <v>75</v>
      </c>
      <c r="D5654" t="s">
        <v>83</v>
      </c>
      <c r="E5654" t="s">
        <v>164</v>
      </c>
      <c r="F5654" t="s">
        <v>16113</v>
      </c>
      <c r="G5654" t="s">
        <v>142</v>
      </c>
      <c r="H5654" t="s">
        <v>61</v>
      </c>
      <c r="I5654" t="s">
        <v>129</v>
      </c>
      <c r="J5654" t="s">
        <v>130</v>
      </c>
      <c r="K5654" t="s">
        <v>131</v>
      </c>
      <c r="L5654" t="s">
        <v>16114</v>
      </c>
      <c r="M5654" t="s">
        <v>16115</v>
      </c>
      <c r="N5654">
        <v>4.3209999999999997</v>
      </c>
      <c r="O5654">
        <v>0</v>
      </c>
      <c r="P5654">
        <v>0</v>
      </c>
      <c r="Q5654">
        <v>0</v>
      </c>
      <c r="R5654">
        <v>203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877.2</v>
      </c>
      <c r="Y5654">
        <v>0</v>
      </c>
      <c r="Z5654">
        <v>0</v>
      </c>
    </row>
    <row r="5655" spans="1:26" x14ac:dyDescent="0.3">
      <c r="A5655">
        <v>3003061</v>
      </c>
      <c r="B5655">
        <v>1</v>
      </c>
      <c r="C5655" t="s">
        <v>106</v>
      </c>
      <c r="D5655" t="s">
        <v>107</v>
      </c>
      <c r="E5655" t="s">
        <v>140</v>
      </c>
      <c r="F5655" t="s">
        <v>16116</v>
      </c>
      <c r="G5655" t="s">
        <v>142</v>
      </c>
      <c r="H5655" t="s">
        <v>61</v>
      </c>
      <c r="I5655" t="s">
        <v>129</v>
      </c>
      <c r="J5655" t="s">
        <v>130</v>
      </c>
      <c r="K5655" t="s">
        <v>131</v>
      </c>
      <c r="L5655" t="s">
        <v>16117</v>
      </c>
      <c r="M5655" t="s">
        <v>16118</v>
      </c>
      <c r="N5655">
        <v>1.768</v>
      </c>
      <c r="O5655">
        <v>0</v>
      </c>
      <c r="P5655">
        <v>17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30.06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3002112</v>
      </c>
      <c r="B5656">
        <v>1</v>
      </c>
      <c r="C5656" t="s">
        <v>75</v>
      </c>
      <c r="D5656" t="s">
        <v>89</v>
      </c>
      <c r="E5656" t="s">
        <v>169</v>
      </c>
      <c r="F5656" t="s">
        <v>9463</v>
      </c>
      <c r="G5656" t="s">
        <v>192</v>
      </c>
      <c r="H5656" t="s">
        <v>61</v>
      </c>
      <c r="I5656" t="s">
        <v>129</v>
      </c>
      <c r="J5656" t="s">
        <v>130</v>
      </c>
      <c r="K5656" t="s">
        <v>137</v>
      </c>
      <c r="L5656" t="s">
        <v>16119</v>
      </c>
      <c r="M5656" t="s">
        <v>16120</v>
      </c>
      <c r="N5656">
        <v>1.034</v>
      </c>
      <c r="O5656">
        <v>0</v>
      </c>
      <c r="P5656">
        <v>1360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1406.09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3010374</v>
      </c>
      <c r="B5657">
        <v>1</v>
      </c>
      <c r="C5657" t="s">
        <v>75</v>
      </c>
      <c r="D5657" t="s">
        <v>92</v>
      </c>
      <c r="E5657" t="s">
        <v>145</v>
      </c>
      <c r="F5657" t="s">
        <v>16121</v>
      </c>
      <c r="G5657" t="s">
        <v>147</v>
      </c>
      <c r="H5657" t="s">
        <v>61</v>
      </c>
      <c r="I5657" t="s">
        <v>129</v>
      </c>
      <c r="J5657" t="s">
        <v>130</v>
      </c>
      <c r="K5657" t="s">
        <v>131</v>
      </c>
      <c r="L5657" t="s">
        <v>16122</v>
      </c>
      <c r="M5657" t="s">
        <v>16123</v>
      </c>
      <c r="N5657">
        <v>4.0140000000000002</v>
      </c>
      <c r="O5657">
        <v>0</v>
      </c>
      <c r="P5657">
        <v>1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4.01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3014556</v>
      </c>
      <c r="B5658">
        <v>1</v>
      </c>
      <c r="C5658" t="s">
        <v>75</v>
      </c>
      <c r="D5658" t="s">
        <v>95</v>
      </c>
      <c r="E5658" t="s">
        <v>169</v>
      </c>
      <c r="F5658" t="s">
        <v>9624</v>
      </c>
      <c r="G5658" t="s">
        <v>452</v>
      </c>
      <c r="H5658" t="s">
        <v>61</v>
      </c>
      <c r="I5658" t="s">
        <v>129</v>
      </c>
      <c r="J5658" t="s">
        <v>130</v>
      </c>
      <c r="K5658" t="s">
        <v>131</v>
      </c>
      <c r="L5658" t="s">
        <v>16124</v>
      </c>
      <c r="M5658" t="s">
        <v>16125</v>
      </c>
      <c r="N5658">
        <v>4.78</v>
      </c>
      <c r="O5658">
        <v>0</v>
      </c>
      <c r="P5658">
        <v>753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3598.99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3009582</v>
      </c>
      <c r="B5659">
        <v>2</v>
      </c>
      <c r="C5659" t="s">
        <v>75</v>
      </c>
      <c r="D5659" t="s">
        <v>82</v>
      </c>
      <c r="E5659" t="s">
        <v>153</v>
      </c>
      <c r="F5659" t="s">
        <v>16126</v>
      </c>
      <c r="G5659" t="s">
        <v>378</v>
      </c>
      <c r="H5659" t="s">
        <v>58</v>
      </c>
      <c r="I5659" t="s">
        <v>129</v>
      </c>
      <c r="J5659" t="s">
        <v>59</v>
      </c>
      <c r="K5659" t="s">
        <v>131</v>
      </c>
      <c r="L5659" t="s">
        <v>7872</v>
      </c>
      <c r="M5659" t="s">
        <v>16127</v>
      </c>
      <c r="N5659">
        <v>1.72</v>
      </c>
      <c r="O5659">
        <v>0</v>
      </c>
      <c r="P5659">
        <v>380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653.44000000000005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3015753</v>
      </c>
      <c r="B5660">
        <v>1</v>
      </c>
      <c r="C5660" t="s">
        <v>106</v>
      </c>
      <c r="D5660" t="s">
        <v>115</v>
      </c>
      <c r="E5660" t="s">
        <v>134</v>
      </c>
      <c r="F5660" t="s">
        <v>180</v>
      </c>
      <c r="G5660" t="s">
        <v>128</v>
      </c>
      <c r="H5660" t="s">
        <v>58</v>
      </c>
      <c r="I5660" t="s">
        <v>129</v>
      </c>
      <c r="J5660" t="s">
        <v>130</v>
      </c>
      <c r="K5660" t="s">
        <v>131</v>
      </c>
      <c r="L5660" t="s">
        <v>16128</v>
      </c>
      <c r="M5660" t="s">
        <v>16129</v>
      </c>
      <c r="N5660">
        <v>7.3999999999999996E-2</v>
      </c>
      <c r="O5660">
        <v>0</v>
      </c>
      <c r="P5660">
        <v>0</v>
      </c>
      <c r="Q5660">
        <v>3</v>
      </c>
      <c r="R5660">
        <v>0</v>
      </c>
      <c r="S5660">
        <v>251</v>
      </c>
      <c r="T5660">
        <v>1373</v>
      </c>
      <c r="U5660">
        <v>0</v>
      </c>
      <c r="V5660">
        <v>0</v>
      </c>
      <c r="W5660">
        <v>0.22</v>
      </c>
      <c r="X5660">
        <v>0</v>
      </c>
      <c r="Y5660">
        <v>18.62</v>
      </c>
      <c r="Z5660">
        <v>101.83</v>
      </c>
    </row>
    <row r="5661" spans="1:26" x14ac:dyDescent="0.3">
      <c r="A5661">
        <v>3002403</v>
      </c>
      <c r="B5661">
        <v>1</v>
      </c>
      <c r="C5661" t="s">
        <v>106</v>
      </c>
      <c r="D5661" t="s">
        <v>115</v>
      </c>
      <c r="E5661" t="s">
        <v>153</v>
      </c>
      <c r="F5661" t="s">
        <v>16130</v>
      </c>
      <c r="G5661" t="s">
        <v>128</v>
      </c>
      <c r="H5661" t="s">
        <v>58</v>
      </c>
      <c r="I5661" t="s">
        <v>129</v>
      </c>
      <c r="J5661" t="s">
        <v>130</v>
      </c>
      <c r="K5661" t="s">
        <v>131</v>
      </c>
      <c r="L5661" t="s">
        <v>16131</v>
      </c>
      <c r="M5661" t="s">
        <v>16132</v>
      </c>
      <c r="N5661">
        <v>0.377</v>
      </c>
      <c r="O5661">
        <v>14</v>
      </c>
      <c r="P5661">
        <v>35</v>
      </c>
      <c r="Q5661">
        <v>0</v>
      </c>
      <c r="R5661">
        <v>0</v>
      </c>
      <c r="S5661">
        <v>0</v>
      </c>
      <c r="T5661">
        <v>0</v>
      </c>
      <c r="U5661">
        <v>5.28</v>
      </c>
      <c r="V5661">
        <v>13.19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3020213</v>
      </c>
      <c r="B5662">
        <v>1</v>
      </c>
      <c r="C5662" t="s">
        <v>75</v>
      </c>
      <c r="D5662" t="s">
        <v>76</v>
      </c>
      <c r="E5662" t="s">
        <v>145</v>
      </c>
      <c r="F5662" t="s">
        <v>16133</v>
      </c>
      <c r="G5662" t="s">
        <v>206</v>
      </c>
      <c r="H5662" t="s">
        <v>61</v>
      </c>
      <c r="I5662" t="s">
        <v>129</v>
      </c>
      <c r="J5662" t="s">
        <v>130</v>
      </c>
      <c r="K5662" t="s">
        <v>131</v>
      </c>
      <c r="L5662" t="s">
        <v>16134</v>
      </c>
      <c r="M5662" t="s">
        <v>16135</v>
      </c>
      <c r="N5662">
        <v>1.4970000000000001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1.5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3007110</v>
      </c>
      <c r="B5663">
        <v>1</v>
      </c>
      <c r="C5663" t="s">
        <v>75</v>
      </c>
      <c r="D5663" t="s">
        <v>82</v>
      </c>
      <c r="E5663" t="s">
        <v>153</v>
      </c>
      <c r="F5663" t="s">
        <v>1892</v>
      </c>
      <c r="G5663" t="s">
        <v>128</v>
      </c>
      <c r="H5663" t="s">
        <v>58</v>
      </c>
      <c r="I5663" t="s">
        <v>129</v>
      </c>
      <c r="J5663" t="s">
        <v>130</v>
      </c>
      <c r="K5663" t="s">
        <v>131</v>
      </c>
      <c r="L5663" t="s">
        <v>16136</v>
      </c>
      <c r="M5663" t="s">
        <v>16137</v>
      </c>
      <c r="N5663">
        <v>0.84399999999999997</v>
      </c>
      <c r="O5663">
        <v>21</v>
      </c>
      <c r="P5663">
        <v>1524</v>
      </c>
      <c r="Q5663">
        <v>0</v>
      </c>
      <c r="R5663">
        <v>0</v>
      </c>
      <c r="S5663">
        <v>0</v>
      </c>
      <c r="T5663">
        <v>0</v>
      </c>
      <c r="U5663">
        <v>17.72</v>
      </c>
      <c r="V5663">
        <v>1286.0899999999999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3002267</v>
      </c>
      <c r="B5664">
        <v>2</v>
      </c>
      <c r="C5664" t="s">
        <v>75</v>
      </c>
      <c r="D5664" t="s">
        <v>79</v>
      </c>
      <c r="E5664" t="s">
        <v>169</v>
      </c>
      <c r="F5664" t="s">
        <v>464</v>
      </c>
      <c r="G5664" t="s">
        <v>854</v>
      </c>
      <c r="H5664" t="s">
        <v>61</v>
      </c>
      <c r="I5664" t="s">
        <v>129</v>
      </c>
      <c r="J5664" t="s">
        <v>130</v>
      </c>
      <c r="K5664" t="s">
        <v>131</v>
      </c>
      <c r="L5664" t="s">
        <v>16138</v>
      </c>
      <c r="M5664" t="s">
        <v>16139</v>
      </c>
      <c r="N5664">
        <v>0.41199999999999998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197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81.150000000000006</v>
      </c>
    </row>
    <row r="5665" spans="1:26" x14ac:dyDescent="0.3">
      <c r="A5665">
        <v>3009235</v>
      </c>
      <c r="B5665">
        <v>1</v>
      </c>
      <c r="C5665" t="s">
        <v>106</v>
      </c>
      <c r="D5665" t="s">
        <v>120</v>
      </c>
      <c r="E5665" t="s">
        <v>221</v>
      </c>
      <c r="F5665" t="s">
        <v>16140</v>
      </c>
      <c r="G5665" t="s">
        <v>128</v>
      </c>
      <c r="H5665" t="s">
        <v>58</v>
      </c>
      <c r="I5665" t="s">
        <v>129</v>
      </c>
      <c r="J5665" t="s">
        <v>130</v>
      </c>
      <c r="K5665" t="s">
        <v>131</v>
      </c>
      <c r="L5665" t="s">
        <v>16141</v>
      </c>
      <c r="M5665" t="s">
        <v>16142</v>
      </c>
      <c r="N5665">
        <v>0.95399999999999996</v>
      </c>
      <c r="O5665">
        <v>0</v>
      </c>
      <c r="P5665">
        <v>197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187.92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3001124</v>
      </c>
      <c r="B5666">
        <v>1</v>
      </c>
      <c r="C5666" t="s">
        <v>75</v>
      </c>
      <c r="D5666" t="s">
        <v>89</v>
      </c>
      <c r="E5666" t="s">
        <v>153</v>
      </c>
      <c r="F5666" t="s">
        <v>16143</v>
      </c>
      <c r="G5666" t="s">
        <v>962</v>
      </c>
      <c r="H5666" t="s">
        <v>58</v>
      </c>
      <c r="I5666" t="s">
        <v>129</v>
      </c>
      <c r="J5666" t="s">
        <v>130</v>
      </c>
      <c r="K5666" t="s">
        <v>131</v>
      </c>
      <c r="L5666" t="s">
        <v>16144</v>
      </c>
      <c r="M5666" t="s">
        <v>16145</v>
      </c>
      <c r="N5666">
        <v>6.3159999999999998</v>
      </c>
      <c r="O5666">
        <v>0</v>
      </c>
      <c r="P5666">
        <v>1187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7496.73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3002409</v>
      </c>
      <c r="B5667">
        <v>1</v>
      </c>
      <c r="C5667" t="s">
        <v>75</v>
      </c>
      <c r="D5667" t="s">
        <v>81</v>
      </c>
      <c r="E5667" t="s">
        <v>153</v>
      </c>
      <c r="F5667" t="s">
        <v>16146</v>
      </c>
      <c r="G5667" t="s">
        <v>374</v>
      </c>
      <c r="H5667" t="s">
        <v>58</v>
      </c>
      <c r="I5667" t="s">
        <v>129</v>
      </c>
      <c r="J5667" t="s">
        <v>130</v>
      </c>
      <c r="K5667" t="s">
        <v>137</v>
      </c>
      <c r="L5667" t="s">
        <v>16147</v>
      </c>
      <c r="M5667" t="s">
        <v>16148</v>
      </c>
      <c r="N5667">
        <v>0.13</v>
      </c>
      <c r="O5667">
        <v>0</v>
      </c>
      <c r="P5667">
        <v>984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127.65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3010397</v>
      </c>
      <c r="B5668">
        <v>1</v>
      </c>
      <c r="C5668" t="s">
        <v>106</v>
      </c>
      <c r="D5668" t="s">
        <v>107</v>
      </c>
      <c r="E5668" t="s">
        <v>145</v>
      </c>
      <c r="F5668" t="s">
        <v>16149</v>
      </c>
      <c r="G5668" t="s">
        <v>147</v>
      </c>
      <c r="H5668" t="s">
        <v>61</v>
      </c>
      <c r="I5668" t="s">
        <v>129</v>
      </c>
      <c r="J5668" t="s">
        <v>130</v>
      </c>
      <c r="K5668" t="s">
        <v>131</v>
      </c>
      <c r="L5668" t="s">
        <v>16150</v>
      </c>
      <c r="M5668" t="s">
        <v>16151</v>
      </c>
      <c r="N5668">
        <v>2.5059999999999998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2.5099999999999998</v>
      </c>
    </row>
    <row r="5669" spans="1:26" x14ac:dyDescent="0.3">
      <c r="A5669">
        <v>3006139</v>
      </c>
      <c r="B5669">
        <v>1</v>
      </c>
      <c r="C5669" t="s">
        <v>75</v>
      </c>
      <c r="D5669" t="s">
        <v>83</v>
      </c>
      <c r="E5669" t="s">
        <v>164</v>
      </c>
      <c r="F5669" t="s">
        <v>16152</v>
      </c>
      <c r="G5669" t="s">
        <v>378</v>
      </c>
      <c r="H5669" t="s">
        <v>61</v>
      </c>
      <c r="I5669" t="s">
        <v>129</v>
      </c>
      <c r="J5669" t="s">
        <v>59</v>
      </c>
      <c r="K5669" t="s">
        <v>131</v>
      </c>
      <c r="L5669" t="s">
        <v>16153</v>
      </c>
      <c r="M5669" t="s">
        <v>16154</v>
      </c>
      <c r="N5669">
        <v>1.2609999999999999</v>
      </c>
      <c r="O5669">
        <v>0</v>
      </c>
      <c r="P5669">
        <v>0</v>
      </c>
      <c r="Q5669">
        <v>0</v>
      </c>
      <c r="R5669">
        <v>12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15.13</v>
      </c>
      <c r="Y5669">
        <v>0</v>
      </c>
      <c r="Z5669">
        <v>0</v>
      </c>
    </row>
    <row r="5670" spans="1:26" x14ac:dyDescent="0.3">
      <c r="A5670">
        <v>3008563</v>
      </c>
      <c r="B5670">
        <v>1</v>
      </c>
      <c r="C5670" t="s">
        <v>75</v>
      </c>
      <c r="D5670" t="s">
        <v>97</v>
      </c>
      <c r="E5670" t="s">
        <v>164</v>
      </c>
      <c r="F5670" t="s">
        <v>16155</v>
      </c>
      <c r="G5670" t="s">
        <v>185</v>
      </c>
      <c r="H5670" t="s">
        <v>61</v>
      </c>
      <c r="I5670" t="s">
        <v>129</v>
      </c>
      <c r="J5670" t="s">
        <v>130</v>
      </c>
      <c r="K5670" t="s">
        <v>131</v>
      </c>
      <c r="L5670" t="s">
        <v>16156</v>
      </c>
      <c r="M5670" t="s">
        <v>16157</v>
      </c>
      <c r="N5670">
        <v>5.2919999999999998</v>
      </c>
      <c r="O5670">
        <v>0</v>
      </c>
      <c r="P5670">
        <v>64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338.67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3003089</v>
      </c>
      <c r="B5671">
        <v>1</v>
      </c>
      <c r="C5671" t="s">
        <v>75</v>
      </c>
      <c r="D5671" t="s">
        <v>102</v>
      </c>
      <c r="E5671" t="s">
        <v>169</v>
      </c>
      <c r="F5671" t="s">
        <v>16158</v>
      </c>
      <c r="G5671" t="s">
        <v>171</v>
      </c>
      <c r="H5671" t="s">
        <v>61</v>
      </c>
      <c r="I5671" t="s">
        <v>129</v>
      </c>
      <c r="J5671" t="s">
        <v>130</v>
      </c>
      <c r="K5671" t="s">
        <v>131</v>
      </c>
      <c r="L5671" t="s">
        <v>16159</v>
      </c>
      <c r="M5671" t="s">
        <v>16160</v>
      </c>
      <c r="N5671">
        <v>1.758</v>
      </c>
      <c r="O5671">
        <v>0</v>
      </c>
      <c r="P5671">
        <v>152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267.27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3014617</v>
      </c>
      <c r="B5672">
        <v>1</v>
      </c>
      <c r="C5672" t="s">
        <v>75</v>
      </c>
      <c r="D5672" t="s">
        <v>91</v>
      </c>
      <c r="E5672" t="s">
        <v>145</v>
      </c>
      <c r="F5672" t="s">
        <v>16161</v>
      </c>
      <c r="G5672" t="s">
        <v>147</v>
      </c>
      <c r="H5672" t="s">
        <v>61</v>
      </c>
      <c r="I5672" t="s">
        <v>129</v>
      </c>
      <c r="J5672" t="s">
        <v>130</v>
      </c>
      <c r="K5672" t="s">
        <v>131</v>
      </c>
      <c r="L5672" t="s">
        <v>16162</v>
      </c>
      <c r="M5672" t="s">
        <v>16163</v>
      </c>
      <c r="N5672">
        <v>1.9279999999999999</v>
      </c>
      <c r="O5672">
        <v>0</v>
      </c>
      <c r="P5672">
        <v>2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3.86</v>
      </c>
      <c r="W5672">
        <v>0</v>
      </c>
      <c r="X5672">
        <v>0</v>
      </c>
      <c r="Y5672">
        <v>0</v>
      </c>
      <c r="Z5672">
        <v>0</v>
      </c>
    </row>
    <row r="5673" spans="1:26" x14ac:dyDescent="0.3">
      <c r="A5673">
        <v>3004466</v>
      </c>
      <c r="B5673">
        <v>1</v>
      </c>
      <c r="C5673" t="s">
        <v>75</v>
      </c>
      <c r="D5673" t="s">
        <v>88</v>
      </c>
      <c r="E5673" t="s">
        <v>153</v>
      </c>
      <c r="F5673" t="s">
        <v>16164</v>
      </c>
      <c r="G5673" t="s">
        <v>962</v>
      </c>
      <c r="H5673" t="s">
        <v>58</v>
      </c>
      <c r="I5673" t="s">
        <v>129</v>
      </c>
      <c r="J5673" t="s">
        <v>130</v>
      </c>
      <c r="K5673" t="s">
        <v>131</v>
      </c>
      <c r="L5673" t="s">
        <v>16165</v>
      </c>
      <c r="M5673" t="s">
        <v>16166</v>
      </c>
      <c r="N5673">
        <v>0.98199999999999998</v>
      </c>
      <c r="O5673">
        <v>0</v>
      </c>
      <c r="P5673">
        <v>54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53.02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3013418</v>
      </c>
      <c r="B5674">
        <v>1</v>
      </c>
      <c r="C5674" t="s">
        <v>75</v>
      </c>
      <c r="D5674" t="s">
        <v>87</v>
      </c>
      <c r="E5674" t="s">
        <v>145</v>
      </c>
      <c r="F5674" t="s">
        <v>4079</v>
      </c>
      <c r="G5674" t="s">
        <v>206</v>
      </c>
      <c r="H5674" t="s">
        <v>61</v>
      </c>
      <c r="I5674" t="s">
        <v>129</v>
      </c>
      <c r="J5674" t="s">
        <v>130</v>
      </c>
      <c r="K5674" t="s">
        <v>131</v>
      </c>
      <c r="L5674" t="s">
        <v>16167</v>
      </c>
      <c r="M5674" t="s">
        <v>16168</v>
      </c>
      <c r="N5674">
        <v>4.8650000000000002</v>
      </c>
      <c r="O5674">
        <v>0</v>
      </c>
      <c r="P5674">
        <v>3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14.6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3015565</v>
      </c>
      <c r="B5675">
        <v>1</v>
      </c>
      <c r="C5675" t="s">
        <v>75</v>
      </c>
      <c r="D5675" t="s">
        <v>74</v>
      </c>
      <c r="E5675" t="s">
        <v>140</v>
      </c>
      <c r="F5675" t="s">
        <v>16169</v>
      </c>
      <c r="G5675" t="s">
        <v>161</v>
      </c>
      <c r="H5675" t="s">
        <v>61</v>
      </c>
      <c r="I5675" t="s">
        <v>129</v>
      </c>
      <c r="J5675" t="s">
        <v>130</v>
      </c>
      <c r="K5675" t="s">
        <v>131</v>
      </c>
      <c r="L5675" t="s">
        <v>16170</v>
      </c>
      <c r="M5675" t="s">
        <v>16171</v>
      </c>
      <c r="N5675">
        <v>0.92100000000000004</v>
      </c>
      <c r="O5675">
        <v>0</v>
      </c>
      <c r="P5675">
        <v>119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109.55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3001224</v>
      </c>
      <c r="B5676">
        <v>1</v>
      </c>
      <c r="C5676" t="s">
        <v>75</v>
      </c>
      <c r="D5676" t="s">
        <v>95</v>
      </c>
      <c r="E5676" t="s">
        <v>140</v>
      </c>
      <c r="F5676" t="s">
        <v>16172</v>
      </c>
      <c r="G5676" t="s">
        <v>1638</v>
      </c>
      <c r="H5676" t="s">
        <v>61</v>
      </c>
      <c r="I5676" t="s">
        <v>129</v>
      </c>
      <c r="J5676" t="s">
        <v>130</v>
      </c>
      <c r="K5676" t="s">
        <v>131</v>
      </c>
      <c r="L5676" t="s">
        <v>16173</v>
      </c>
      <c r="M5676" t="s">
        <v>16174</v>
      </c>
      <c r="N5676">
        <v>1.6279999999999999</v>
      </c>
      <c r="O5676">
        <v>0</v>
      </c>
      <c r="P5676">
        <v>109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177.48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3017786</v>
      </c>
      <c r="B5677">
        <v>1</v>
      </c>
      <c r="C5677" t="s">
        <v>75</v>
      </c>
      <c r="D5677" t="s">
        <v>90</v>
      </c>
      <c r="E5677" t="s">
        <v>145</v>
      </c>
      <c r="F5677" t="s">
        <v>16175</v>
      </c>
      <c r="G5677" t="s">
        <v>206</v>
      </c>
      <c r="H5677" t="s">
        <v>61</v>
      </c>
      <c r="I5677" t="s">
        <v>129</v>
      </c>
      <c r="J5677" t="s">
        <v>130</v>
      </c>
      <c r="K5677" t="s">
        <v>131</v>
      </c>
      <c r="L5677" t="s">
        <v>16176</v>
      </c>
      <c r="M5677" t="s">
        <v>16177</v>
      </c>
      <c r="N5677">
        <v>7.5019999999999998</v>
      </c>
      <c r="O5677">
        <v>0</v>
      </c>
      <c r="P5677">
        <v>2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15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3001233</v>
      </c>
      <c r="B5678">
        <v>1</v>
      </c>
      <c r="C5678" t="s">
        <v>75</v>
      </c>
      <c r="D5678" t="s">
        <v>98</v>
      </c>
      <c r="E5678" t="s">
        <v>140</v>
      </c>
      <c r="F5678" t="s">
        <v>16178</v>
      </c>
      <c r="G5678" t="s">
        <v>166</v>
      </c>
      <c r="H5678" t="s">
        <v>61</v>
      </c>
      <c r="I5678" t="s">
        <v>129</v>
      </c>
      <c r="J5678" t="s">
        <v>130</v>
      </c>
      <c r="K5678" t="s">
        <v>131</v>
      </c>
      <c r="L5678" t="s">
        <v>16179</v>
      </c>
      <c r="M5678" t="s">
        <v>16180</v>
      </c>
      <c r="N5678">
        <v>2.1930000000000001</v>
      </c>
      <c r="O5678">
        <v>0</v>
      </c>
      <c r="P5678">
        <v>46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100.88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3007115</v>
      </c>
      <c r="B5679">
        <v>1</v>
      </c>
      <c r="C5679" t="s">
        <v>75</v>
      </c>
      <c r="D5679" t="s">
        <v>94</v>
      </c>
      <c r="E5679" t="s">
        <v>145</v>
      </c>
      <c r="F5679" t="s">
        <v>16181</v>
      </c>
      <c r="G5679" t="s">
        <v>256</v>
      </c>
      <c r="H5679" t="s">
        <v>61</v>
      </c>
      <c r="I5679" t="s">
        <v>129</v>
      </c>
      <c r="J5679" t="s">
        <v>130</v>
      </c>
      <c r="K5679" t="s">
        <v>131</v>
      </c>
      <c r="L5679" t="s">
        <v>16182</v>
      </c>
      <c r="M5679" t="s">
        <v>16183</v>
      </c>
      <c r="N5679">
        <v>4.4539999999999997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1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4.45</v>
      </c>
    </row>
    <row r="5680" spans="1:26" x14ac:dyDescent="0.3">
      <c r="A5680">
        <v>3018202</v>
      </c>
      <c r="B5680">
        <v>1</v>
      </c>
      <c r="C5680" t="s">
        <v>75</v>
      </c>
      <c r="D5680" t="s">
        <v>85</v>
      </c>
      <c r="E5680" t="s">
        <v>221</v>
      </c>
      <c r="F5680" t="s">
        <v>16184</v>
      </c>
      <c r="G5680" t="s">
        <v>128</v>
      </c>
      <c r="H5680" t="s">
        <v>58</v>
      </c>
      <c r="I5680" t="s">
        <v>129</v>
      </c>
      <c r="J5680" t="s">
        <v>130</v>
      </c>
      <c r="K5680" t="s">
        <v>131</v>
      </c>
      <c r="L5680" t="s">
        <v>16185</v>
      </c>
      <c r="M5680" t="s">
        <v>16186</v>
      </c>
      <c r="N5680">
        <v>0.17399999999999999</v>
      </c>
      <c r="O5680">
        <v>0</v>
      </c>
      <c r="P5680">
        <v>0</v>
      </c>
      <c r="Q5680">
        <v>0</v>
      </c>
      <c r="R5680">
        <v>5972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1038.46</v>
      </c>
      <c r="Y5680">
        <v>0</v>
      </c>
      <c r="Z5680">
        <v>0</v>
      </c>
    </row>
    <row r="5681" spans="1:26" x14ac:dyDescent="0.3">
      <c r="A5681">
        <v>3009764</v>
      </c>
      <c r="B5681">
        <v>1</v>
      </c>
      <c r="C5681" t="s">
        <v>75</v>
      </c>
      <c r="D5681" t="s">
        <v>104</v>
      </c>
      <c r="E5681" t="s">
        <v>140</v>
      </c>
      <c r="F5681" t="s">
        <v>16187</v>
      </c>
      <c r="G5681" t="s">
        <v>166</v>
      </c>
      <c r="H5681" t="s">
        <v>61</v>
      </c>
      <c r="I5681" t="s">
        <v>129</v>
      </c>
      <c r="J5681" t="s">
        <v>130</v>
      </c>
      <c r="K5681" t="s">
        <v>131</v>
      </c>
      <c r="L5681" t="s">
        <v>16188</v>
      </c>
      <c r="M5681" t="s">
        <v>16189</v>
      </c>
      <c r="N5681">
        <v>3.2709999999999999</v>
      </c>
      <c r="O5681">
        <v>0</v>
      </c>
      <c r="P5681">
        <v>58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189.71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3010128</v>
      </c>
      <c r="B5682">
        <v>1</v>
      </c>
      <c r="C5682" t="s">
        <v>106</v>
      </c>
      <c r="D5682" t="s">
        <v>109</v>
      </c>
      <c r="E5682" t="s">
        <v>126</v>
      </c>
      <c r="F5682" t="s">
        <v>16190</v>
      </c>
      <c r="G5682" t="s">
        <v>192</v>
      </c>
      <c r="H5682" t="s">
        <v>58</v>
      </c>
      <c r="I5682" t="s">
        <v>129</v>
      </c>
      <c r="J5682" t="s">
        <v>130</v>
      </c>
      <c r="K5682" t="s">
        <v>137</v>
      </c>
      <c r="L5682" t="s">
        <v>16191</v>
      </c>
      <c r="M5682" t="s">
        <v>16192</v>
      </c>
      <c r="N5682">
        <v>6.6210000000000004</v>
      </c>
      <c r="O5682">
        <v>0</v>
      </c>
      <c r="P5682">
        <v>0</v>
      </c>
      <c r="Q5682">
        <v>0</v>
      </c>
      <c r="R5682">
        <v>121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801.19</v>
      </c>
      <c r="Y5682">
        <v>0</v>
      </c>
      <c r="Z5682">
        <v>0</v>
      </c>
    </row>
    <row r="5683" spans="1:26" x14ac:dyDescent="0.3">
      <c r="A5683">
        <v>3017294</v>
      </c>
      <c r="B5683">
        <v>1</v>
      </c>
      <c r="C5683" t="s">
        <v>75</v>
      </c>
      <c r="D5683" t="s">
        <v>95</v>
      </c>
      <c r="E5683" t="s">
        <v>145</v>
      </c>
      <c r="F5683" t="s">
        <v>16193</v>
      </c>
      <c r="G5683" t="s">
        <v>206</v>
      </c>
      <c r="H5683" t="s">
        <v>61</v>
      </c>
      <c r="I5683" t="s">
        <v>129</v>
      </c>
      <c r="J5683" t="s">
        <v>130</v>
      </c>
      <c r="K5683" t="s">
        <v>131</v>
      </c>
      <c r="L5683" t="s">
        <v>16194</v>
      </c>
      <c r="M5683" t="s">
        <v>16195</v>
      </c>
      <c r="N5683">
        <v>0.96299999999999997</v>
      </c>
      <c r="O5683">
        <v>0</v>
      </c>
      <c r="P5683">
        <v>3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2.89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3011224</v>
      </c>
      <c r="B5684">
        <v>1</v>
      </c>
      <c r="C5684" t="s">
        <v>106</v>
      </c>
      <c r="D5684" t="s">
        <v>120</v>
      </c>
      <c r="E5684" t="s">
        <v>153</v>
      </c>
      <c r="F5684" t="s">
        <v>1889</v>
      </c>
      <c r="G5684" t="s">
        <v>128</v>
      </c>
      <c r="H5684" t="s">
        <v>58</v>
      </c>
      <c r="I5684" t="s">
        <v>129</v>
      </c>
      <c r="J5684" t="s">
        <v>130</v>
      </c>
      <c r="K5684" t="s">
        <v>131</v>
      </c>
      <c r="L5684" t="s">
        <v>16196</v>
      </c>
      <c r="M5684" t="s">
        <v>16197</v>
      </c>
      <c r="N5684">
        <v>0.36299999999999999</v>
      </c>
      <c r="O5684">
        <v>118</v>
      </c>
      <c r="P5684">
        <v>724</v>
      </c>
      <c r="Q5684">
        <v>0</v>
      </c>
      <c r="R5684">
        <v>0</v>
      </c>
      <c r="S5684">
        <v>0</v>
      </c>
      <c r="T5684">
        <v>0</v>
      </c>
      <c r="U5684">
        <v>42.88</v>
      </c>
      <c r="V5684">
        <v>263.07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3020188</v>
      </c>
      <c r="B5685">
        <v>1</v>
      </c>
      <c r="C5685" t="s">
        <v>75</v>
      </c>
      <c r="D5685" t="s">
        <v>95</v>
      </c>
      <c r="E5685" t="s">
        <v>153</v>
      </c>
      <c r="F5685" t="s">
        <v>16198</v>
      </c>
      <c r="G5685" t="s">
        <v>161</v>
      </c>
      <c r="H5685" t="s">
        <v>58</v>
      </c>
      <c r="I5685" t="s">
        <v>129</v>
      </c>
      <c r="J5685" t="s">
        <v>130</v>
      </c>
      <c r="K5685" t="s">
        <v>131</v>
      </c>
      <c r="L5685" t="s">
        <v>16199</v>
      </c>
      <c r="M5685" t="s">
        <v>16200</v>
      </c>
      <c r="N5685">
        <v>0.22600000000000001</v>
      </c>
      <c r="O5685">
        <v>0</v>
      </c>
      <c r="P5685">
        <v>618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139.74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3010891</v>
      </c>
      <c r="B5686">
        <v>1</v>
      </c>
      <c r="C5686" t="s">
        <v>75</v>
      </c>
      <c r="D5686" t="s">
        <v>97</v>
      </c>
      <c r="E5686" t="s">
        <v>140</v>
      </c>
      <c r="F5686" t="s">
        <v>16201</v>
      </c>
      <c r="G5686" t="s">
        <v>142</v>
      </c>
      <c r="H5686" t="s">
        <v>61</v>
      </c>
      <c r="I5686" t="s">
        <v>129</v>
      </c>
      <c r="J5686" t="s">
        <v>130</v>
      </c>
      <c r="K5686" t="s">
        <v>131</v>
      </c>
      <c r="L5686" t="s">
        <v>16202</v>
      </c>
      <c r="M5686" t="s">
        <v>16203</v>
      </c>
      <c r="N5686">
        <v>5.7350000000000003</v>
      </c>
      <c r="O5686">
        <v>0</v>
      </c>
      <c r="P5686">
        <v>30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172.04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3001823</v>
      </c>
      <c r="B5687">
        <v>1</v>
      </c>
      <c r="C5687" t="s">
        <v>75</v>
      </c>
      <c r="D5687" t="s">
        <v>86</v>
      </c>
      <c r="E5687" t="s">
        <v>140</v>
      </c>
      <c r="F5687" t="s">
        <v>1249</v>
      </c>
      <c r="G5687" t="s">
        <v>161</v>
      </c>
      <c r="H5687" t="s">
        <v>61</v>
      </c>
      <c r="I5687" t="s">
        <v>129</v>
      </c>
      <c r="J5687" t="s">
        <v>130</v>
      </c>
      <c r="K5687" t="s">
        <v>131</v>
      </c>
      <c r="L5687" t="s">
        <v>16204</v>
      </c>
      <c r="M5687" t="s">
        <v>16205</v>
      </c>
      <c r="N5687">
        <v>2.8889999999999998</v>
      </c>
      <c r="O5687">
        <v>0</v>
      </c>
      <c r="P5687">
        <v>8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23.11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3008124</v>
      </c>
      <c r="B5688">
        <v>1</v>
      </c>
      <c r="C5688" t="s">
        <v>75</v>
      </c>
      <c r="D5688" t="s">
        <v>82</v>
      </c>
      <c r="E5688" t="s">
        <v>140</v>
      </c>
      <c r="F5688" t="s">
        <v>16206</v>
      </c>
      <c r="G5688" t="s">
        <v>142</v>
      </c>
      <c r="H5688" t="s">
        <v>61</v>
      </c>
      <c r="I5688" t="s">
        <v>129</v>
      </c>
      <c r="J5688" t="s">
        <v>130</v>
      </c>
      <c r="K5688" t="s">
        <v>131</v>
      </c>
      <c r="L5688" t="s">
        <v>16207</v>
      </c>
      <c r="M5688" t="s">
        <v>16208</v>
      </c>
      <c r="N5688">
        <v>1.339</v>
      </c>
      <c r="O5688">
        <v>0</v>
      </c>
      <c r="P5688">
        <v>72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96.43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3018897</v>
      </c>
      <c r="B5689">
        <v>1</v>
      </c>
      <c r="C5689" t="s">
        <v>106</v>
      </c>
      <c r="D5689" t="s">
        <v>114</v>
      </c>
      <c r="E5689" t="s">
        <v>153</v>
      </c>
      <c r="F5689" t="s">
        <v>16209</v>
      </c>
      <c r="G5689" t="s">
        <v>962</v>
      </c>
      <c r="H5689" t="s">
        <v>58</v>
      </c>
      <c r="I5689" t="s">
        <v>129</v>
      </c>
      <c r="J5689" t="s">
        <v>130</v>
      </c>
      <c r="K5689" t="s">
        <v>131</v>
      </c>
      <c r="L5689" t="s">
        <v>16210</v>
      </c>
      <c r="M5689" t="s">
        <v>16211</v>
      </c>
      <c r="N5689">
        <v>0.64300000000000002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114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73.31</v>
      </c>
    </row>
    <row r="5690" spans="1:26" x14ac:dyDescent="0.3">
      <c r="A5690">
        <v>3010876</v>
      </c>
      <c r="B5690">
        <v>1</v>
      </c>
      <c r="C5690" t="s">
        <v>75</v>
      </c>
      <c r="D5690" t="s">
        <v>79</v>
      </c>
      <c r="E5690" t="s">
        <v>169</v>
      </c>
      <c r="F5690" t="s">
        <v>12432</v>
      </c>
      <c r="G5690" t="s">
        <v>171</v>
      </c>
      <c r="H5690" t="s">
        <v>61</v>
      </c>
      <c r="I5690" t="s">
        <v>129</v>
      </c>
      <c r="J5690" t="s">
        <v>130</v>
      </c>
      <c r="K5690" t="s">
        <v>131</v>
      </c>
      <c r="L5690" t="s">
        <v>16212</v>
      </c>
      <c r="M5690" t="s">
        <v>16213</v>
      </c>
      <c r="N5690">
        <v>1.97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138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271.82</v>
      </c>
    </row>
    <row r="5691" spans="1:26" x14ac:dyDescent="0.3">
      <c r="A5691">
        <v>3017342</v>
      </c>
      <c r="B5691">
        <v>1</v>
      </c>
      <c r="C5691" t="s">
        <v>106</v>
      </c>
      <c r="D5691" t="s">
        <v>117</v>
      </c>
      <c r="E5691" t="s">
        <v>221</v>
      </c>
      <c r="F5691" t="s">
        <v>7708</v>
      </c>
      <c r="G5691" t="s">
        <v>128</v>
      </c>
      <c r="H5691" t="s">
        <v>58</v>
      </c>
      <c r="I5691" t="s">
        <v>129</v>
      </c>
      <c r="J5691" t="s">
        <v>130</v>
      </c>
      <c r="K5691" t="s">
        <v>131</v>
      </c>
      <c r="L5691" t="s">
        <v>16214</v>
      </c>
      <c r="M5691" t="s">
        <v>16215</v>
      </c>
      <c r="N5691">
        <v>0.81899999999999995</v>
      </c>
      <c r="O5691">
        <v>32</v>
      </c>
      <c r="P5691">
        <v>54</v>
      </c>
      <c r="Q5691">
        <v>0</v>
      </c>
      <c r="R5691">
        <v>0</v>
      </c>
      <c r="S5691">
        <v>0</v>
      </c>
      <c r="T5691">
        <v>0</v>
      </c>
      <c r="U5691">
        <v>26.21</v>
      </c>
      <c r="V5691">
        <v>44.22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3014699</v>
      </c>
      <c r="B5692">
        <v>1</v>
      </c>
      <c r="C5692" t="s">
        <v>106</v>
      </c>
      <c r="D5692" t="s">
        <v>121</v>
      </c>
      <c r="E5692" t="s">
        <v>153</v>
      </c>
      <c r="F5692" t="s">
        <v>16216</v>
      </c>
      <c r="G5692" t="s">
        <v>128</v>
      </c>
      <c r="H5692" t="s">
        <v>58</v>
      </c>
      <c r="I5692" t="s">
        <v>129</v>
      </c>
      <c r="J5692" t="s">
        <v>130</v>
      </c>
      <c r="K5692" t="s">
        <v>131</v>
      </c>
      <c r="L5692" t="s">
        <v>16217</v>
      </c>
      <c r="M5692" t="s">
        <v>16218</v>
      </c>
      <c r="N5692">
        <v>1.2350000000000001</v>
      </c>
      <c r="O5692">
        <v>1</v>
      </c>
      <c r="P5692">
        <v>202</v>
      </c>
      <c r="Q5692">
        <v>0</v>
      </c>
      <c r="R5692">
        <v>0</v>
      </c>
      <c r="S5692">
        <v>0</v>
      </c>
      <c r="T5692">
        <v>0</v>
      </c>
      <c r="U5692">
        <v>1.24</v>
      </c>
      <c r="V5692">
        <v>249.47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3001137</v>
      </c>
      <c r="B5693">
        <v>1</v>
      </c>
      <c r="C5693" t="s">
        <v>75</v>
      </c>
      <c r="D5693" t="s">
        <v>94</v>
      </c>
      <c r="E5693" t="s">
        <v>140</v>
      </c>
      <c r="F5693" t="s">
        <v>16219</v>
      </c>
      <c r="G5693" t="s">
        <v>142</v>
      </c>
      <c r="H5693" t="s">
        <v>61</v>
      </c>
      <c r="I5693" t="s">
        <v>129</v>
      </c>
      <c r="J5693" t="s">
        <v>130</v>
      </c>
      <c r="K5693" t="s">
        <v>131</v>
      </c>
      <c r="L5693" t="s">
        <v>16220</v>
      </c>
      <c r="M5693" t="s">
        <v>16221</v>
      </c>
      <c r="N5693">
        <v>1.827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9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16.440000000000001</v>
      </c>
    </row>
    <row r="5694" spans="1:26" x14ac:dyDescent="0.3">
      <c r="A5694">
        <v>3001209</v>
      </c>
      <c r="B5694">
        <v>1</v>
      </c>
      <c r="C5694" t="s">
        <v>75</v>
      </c>
      <c r="D5694" t="s">
        <v>94</v>
      </c>
      <c r="E5694" t="s">
        <v>169</v>
      </c>
      <c r="F5694" t="s">
        <v>5796</v>
      </c>
      <c r="G5694" t="s">
        <v>161</v>
      </c>
      <c r="H5694" t="s">
        <v>61</v>
      </c>
      <c r="I5694" t="s">
        <v>129</v>
      </c>
      <c r="J5694" t="s">
        <v>130</v>
      </c>
      <c r="K5694" t="s">
        <v>131</v>
      </c>
      <c r="L5694" t="s">
        <v>16222</v>
      </c>
      <c r="M5694" t="s">
        <v>16223</v>
      </c>
      <c r="N5694">
        <v>0.189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26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4.92</v>
      </c>
    </row>
    <row r="5695" spans="1:26" x14ac:dyDescent="0.3">
      <c r="A5695">
        <v>3016140</v>
      </c>
      <c r="B5695">
        <v>1</v>
      </c>
      <c r="C5695" t="s">
        <v>75</v>
      </c>
      <c r="D5695" t="s">
        <v>102</v>
      </c>
      <c r="E5695" t="s">
        <v>221</v>
      </c>
      <c r="F5695" t="s">
        <v>16224</v>
      </c>
      <c r="G5695" t="s">
        <v>136</v>
      </c>
      <c r="H5695" t="s">
        <v>58</v>
      </c>
      <c r="I5695" t="s">
        <v>129</v>
      </c>
      <c r="J5695" t="s">
        <v>130</v>
      </c>
      <c r="K5695" t="s">
        <v>137</v>
      </c>
      <c r="L5695" t="s">
        <v>16225</v>
      </c>
      <c r="M5695" t="s">
        <v>16226</v>
      </c>
      <c r="N5695">
        <v>2.4140000000000001</v>
      </c>
      <c r="O5695">
        <v>91</v>
      </c>
      <c r="P5695">
        <v>2553</v>
      </c>
      <c r="Q5695">
        <v>0</v>
      </c>
      <c r="R5695">
        <v>0</v>
      </c>
      <c r="S5695">
        <v>4</v>
      </c>
      <c r="T5695">
        <v>352</v>
      </c>
      <c r="U5695">
        <v>219.71</v>
      </c>
      <c r="V5695">
        <v>6164.08</v>
      </c>
      <c r="W5695">
        <v>0</v>
      </c>
      <c r="X5695">
        <v>0</v>
      </c>
      <c r="Y5695">
        <v>9.66</v>
      </c>
      <c r="Z5695">
        <v>849.88</v>
      </c>
    </row>
    <row r="5696" spans="1:26" x14ac:dyDescent="0.3">
      <c r="A5696">
        <v>3013960</v>
      </c>
      <c r="B5696">
        <v>1</v>
      </c>
      <c r="C5696" t="s">
        <v>75</v>
      </c>
      <c r="D5696" t="s">
        <v>97</v>
      </c>
      <c r="E5696" t="s">
        <v>164</v>
      </c>
      <c r="F5696" t="s">
        <v>16227</v>
      </c>
      <c r="G5696" t="s">
        <v>185</v>
      </c>
      <c r="H5696" t="s">
        <v>61</v>
      </c>
      <c r="I5696" t="s">
        <v>129</v>
      </c>
      <c r="J5696" t="s">
        <v>130</v>
      </c>
      <c r="K5696" t="s">
        <v>131</v>
      </c>
      <c r="L5696" t="s">
        <v>16228</v>
      </c>
      <c r="M5696" t="s">
        <v>16229</v>
      </c>
      <c r="N5696">
        <v>4.4459999999999997</v>
      </c>
      <c r="O5696">
        <v>0</v>
      </c>
      <c r="P5696">
        <v>159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706.98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3001241</v>
      </c>
      <c r="B5697">
        <v>1</v>
      </c>
      <c r="C5697" t="s">
        <v>75</v>
      </c>
      <c r="D5697" t="s">
        <v>78</v>
      </c>
      <c r="E5697" t="s">
        <v>134</v>
      </c>
      <c r="F5697" t="s">
        <v>16230</v>
      </c>
      <c r="G5697" t="s">
        <v>374</v>
      </c>
      <c r="H5697" t="s">
        <v>58</v>
      </c>
      <c r="I5697" t="s">
        <v>129</v>
      </c>
      <c r="J5697" t="s">
        <v>130</v>
      </c>
      <c r="K5697" t="s">
        <v>131</v>
      </c>
      <c r="L5697" t="s">
        <v>16231</v>
      </c>
      <c r="M5697" t="s">
        <v>16232</v>
      </c>
      <c r="N5697">
        <v>0.48699999999999999</v>
      </c>
      <c r="O5697">
        <v>1</v>
      </c>
      <c r="P5697">
        <v>2688</v>
      </c>
      <c r="Q5697">
        <v>0</v>
      </c>
      <c r="R5697">
        <v>0</v>
      </c>
      <c r="S5697">
        <v>0</v>
      </c>
      <c r="T5697">
        <v>0</v>
      </c>
      <c r="U5697">
        <v>0.49</v>
      </c>
      <c r="V5697">
        <v>1309.24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3004779</v>
      </c>
      <c r="B5698">
        <v>1</v>
      </c>
      <c r="C5698" t="s">
        <v>75</v>
      </c>
      <c r="D5698" t="s">
        <v>97</v>
      </c>
      <c r="E5698" t="s">
        <v>221</v>
      </c>
      <c r="F5698" t="s">
        <v>16233</v>
      </c>
      <c r="G5698" t="s">
        <v>161</v>
      </c>
      <c r="H5698" t="s">
        <v>58</v>
      </c>
      <c r="I5698" t="s">
        <v>129</v>
      </c>
      <c r="J5698" t="s">
        <v>130</v>
      </c>
      <c r="K5698" t="s">
        <v>131</v>
      </c>
      <c r="L5698" t="s">
        <v>16234</v>
      </c>
      <c r="M5698" t="s">
        <v>16235</v>
      </c>
      <c r="N5698">
        <v>1.284</v>
      </c>
      <c r="O5698">
        <v>0</v>
      </c>
      <c r="P5698">
        <v>2042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2622.84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3017799</v>
      </c>
      <c r="B5699">
        <v>1</v>
      </c>
      <c r="C5699" t="s">
        <v>75</v>
      </c>
      <c r="D5699" t="s">
        <v>103</v>
      </c>
      <c r="E5699" t="s">
        <v>221</v>
      </c>
      <c r="F5699" t="s">
        <v>16236</v>
      </c>
      <c r="G5699" t="s">
        <v>128</v>
      </c>
      <c r="H5699" t="s">
        <v>58</v>
      </c>
      <c r="I5699" t="s">
        <v>129</v>
      </c>
      <c r="J5699" t="s">
        <v>130</v>
      </c>
      <c r="K5699" t="s">
        <v>131</v>
      </c>
      <c r="L5699" t="s">
        <v>16237</v>
      </c>
      <c r="M5699" t="s">
        <v>16238</v>
      </c>
      <c r="N5699">
        <v>0.67500000000000004</v>
      </c>
      <c r="O5699">
        <v>71</v>
      </c>
      <c r="P5699">
        <v>5556</v>
      </c>
      <c r="Q5699">
        <v>0</v>
      </c>
      <c r="R5699">
        <v>0</v>
      </c>
      <c r="S5699">
        <v>0</v>
      </c>
      <c r="T5699">
        <v>0</v>
      </c>
      <c r="U5699">
        <v>47.94</v>
      </c>
      <c r="V5699">
        <v>3751.84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3004879</v>
      </c>
      <c r="B5700">
        <v>1</v>
      </c>
      <c r="C5700" t="s">
        <v>75</v>
      </c>
      <c r="D5700" t="s">
        <v>103</v>
      </c>
      <c r="E5700" t="s">
        <v>140</v>
      </c>
      <c r="F5700" t="s">
        <v>16239</v>
      </c>
      <c r="G5700" t="s">
        <v>142</v>
      </c>
      <c r="H5700" t="s">
        <v>61</v>
      </c>
      <c r="I5700" t="s">
        <v>129</v>
      </c>
      <c r="J5700" t="s">
        <v>130</v>
      </c>
      <c r="K5700" t="s">
        <v>131</v>
      </c>
      <c r="L5700" t="s">
        <v>16240</v>
      </c>
      <c r="M5700" t="s">
        <v>16241</v>
      </c>
      <c r="N5700">
        <v>1.1879999999999999</v>
      </c>
      <c r="O5700">
        <v>0</v>
      </c>
      <c r="P5700">
        <v>204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242.42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3001253</v>
      </c>
      <c r="B5701">
        <v>1</v>
      </c>
      <c r="C5701" t="s">
        <v>75</v>
      </c>
      <c r="D5701" t="s">
        <v>78</v>
      </c>
      <c r="E5701" t="s">
        <v>140</v>
      </c>
      <c r="F5701" t="s">
        <v>16242</v>
      </c>
      <c r="G5701" t="s">
        <v>136</v>
      </c>
      <c r="H5701" t="s">
        <v>61</v>
      </c>
      <c r="I5701" t="s">
        <v>129</v>
      </c>
      <c r="J5701" t="s">
        <v>130</v>
      </c>
      <c r="K5701" t="s">
        <v>137</v>
      </c>
      <c r="L5701" t="s">
        <v>16243</v>
      </c>
      <c r="M5701" t="s">
        <v>16244</v>
      </c>
      <c r="N5701">
        <v>1.925</v>
      </c>
      <c r="O5701">
        <v>0</v>
      </c>
      <c r="P5701">
        <v>2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3.85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3004661</v>
      </c>
      <c r="B5702">
        <v>1</v>
      </c>
      <c r="C5702" t="s">
        <v>75</v>
      </c>
      <c r="D5702" t="s">
        <v>83</v>
      </c>
      <c r="E5702" t="s">
        <v>145</v>
      </c>
      <c r="F5702" t="s">
        <v>16245</v>
      </c>
      <c r="G5702" t="s">
        <v>147</v>
      </c>
      <c r="H5702" t="s">
        <v>61</v>
      </c>
      <c r="I5702" t="s">
        <v>129</v>
      </c>
      <c r="J5702" t="s">
        <v>130</v>
      </c>
      <c r="K5702" t="s">
        <v>131</v>
      </c>
      <c r="L5702" t="s">
        <v>16246</v>
      </c>
      <c r="M5702" t="s">
        <v>16247</v>
      </c>
      <c r="N5702">
        <v>4.8179999999999996</v>
      </c>
      <c r="O5702">
        <v>0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4.82</v>
      </c>
      <c r="Y5702">
        <v>0</v>
      </c>
      <c r="Z5702">
        <v>0</v>
      </c>
    </row>
    <row r="5703" spans="1:26" x14ac:dyDescent="0.3">
      <c r="A5703">
        <v>3001891</v>
      </c>
      <c r="B5703">
        <v>1</v>
      </c>
      <c r="C5703" t="s">
        <v>106</v>
      </c>
      <c r="D5703" t="s">
        <v>107</v>
      </c>
      <c r="E5703" t="s">
        <v>140</v>
      </c>
      <c r="F5703" t="s">
        <v>16248</v>
      </c>
      <c r="G5703" t="s">
        <v>161</v>
      </c>
      <c r="H5703" t="s">
        <v>61</v>
      </c>
      <c r="I5703" t="s">
        <v>129</v>
      </c>
      <c r="J5703" t="s">
        <v>130</v>
      </c>
      <c r="K5703" t="s">
        <v>131</v>
      </c>
      <c r="L5703" t="s">
        <v>16249</v>
      </c>
      <c r="M5703" t="s">
        <v>16250</v>
      </c>
      <c r="N5703">
        <v>1.1879999999999999</v>
      </c>
      <c r="O5703">
        <v>0</v>
      </c>
      <c r="P5703">
        <v>105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124.7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3002467</v>
      </c>
      <c r="B5704">
        <v>1</v>
      </c>
      <c r="C5704" t="s">
        <v>75</v>
      </c>
      <c r="D5704" t="s">
        <v>79</v>
      </c>
      <c r="E5704" t="s">
        <v>221</v>
      </c>
      <c r="F5704" t="s">
        <v>16251</v>
      </c>
      <c r="G5704" t="s">
        <v>128</v>
      </c>
      <c r="H5704" t="s">
        <v>58</v>
      </c>
      <c r="I5704" t="s">
        <v>129</v>
      </c>
      <c r="J5704" t="s">
        <v>130</v>
      </c>
      <c r="K5704" t="s">
        <v>131</v>
      </c>
      <c r="L5704" t="s">
        <v>16252</v>
      </c>
      <c r="M5704" t="s">
        <v>16253</v>
      </c>
      <c r="N5704">
        <v>0.124</v>
      </c>
      <c r="O5704">
        <v>0</v>
      </c>
      <c r="P5704">
        <v>0</v>
      </c>
      <c r="Q5704">
        <v>18</v>
      </c>
      <c r="R5704">
        <v>175</v>
      </c>
      <c r="S5704">
        <v>0</v>
      </c>
      <c r="T5704">
        <v>0</v>
      </c>
      <c r="U5704">
        <v>0</v>
      </c>
      <c r="V5704">
        <v>0</v>
      </c>
      <c r="W5704">
        <v>2.2400000000000002</v>
      </c>
      <c r="X5704">
        <v>21.73</v>
      </c>
      <c r="Y5704">
        <v>0</v>
      </c>
      <c r="Z5704">
        <v>0</v>
      </c>
    </row>
    <row r="5705" spans="1:26" x14ac:dyDescent="0.3">
      <c r="A5705">
        <v>3017364</v>
      </c>
      <c r="B5705">
        <v>1</v>
      </c>
      <c r="C5705" t="s">
        <v>75</v>
      </c>
      <c r="D5705" t="s">
        <v>101</v>
      </c>
      <c r="E5705" t="s">
        <v>145</v>
      </c>
      <c r="F5705" t="s">
        <v>16254</v>
      </c>
      <c r="G5705" t="s">
        <v>147</v>
      </c>
      <c r="H5705" t="s">
        <v>61</v>
      </c>
      <c r="I5705" t="s">
        <v>129</v>
      </c>
      <c r="J5705" t="s">
        <v>130</v>
      </c>
      <c r="K5705" t="s">
        <v>131</v>
      </c>
      <c r="L5705" t="s">
        <v>16255</v>
      </c>
      <c r="M5705" t="s">
        <v>16256</v>
      </c>
      <c r="N5705">
        <v>1.4670000000000001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1.47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3019329</v>
      </c>
      <c r="B5706">
        <v>1</v>
      </c>
      <c r="C5706" t="s">
        <v>75</v>
      </c>
      <c r="D5706" t="s">
        <v>81</v>
      </c>
      <c r="E5706" t="s">
        <v>134</v>
      </c>
      <c r="F5706" t="s">
        <v>16257</v>
      </c>
      <c r="G5706" t="s">
        <v>128</v>
      </c>
      <c r="H5706" t="s">
        <v>58</v>
      </c>
      <c r="I5706" t="s">
        <v>129</v>
      </c>
      <c r="J5706" t="s">
        <v>60</v>
      </c>
      <c r="K5706" t="s">
        <v>131</v>
      </c>
      <c r="L5706" t="s">
        <v>16258</v>
      </c>
      <c r="M5706" t="s">
        <v>16259</v>
      </c>
      <c r="N5706">
        <v>1.3979999999999999</v>
      </c>
      <c r="O5706">
        <v>100</v>
      </c>
      <c r="P5706">
        <v>3706</v>
      </c>
      <c r="Q5706">
        <v>0</v>
      </c>
      <c r="R5706">
        <v>0</v>
      </c>
      <c r="S5706">
        <v>0</v>
      </c>
      <c r="T5706">
        <v>0</v>
      </c>
      <c r="U5706">
        <v>139.78</v>
      </c>
      <c r="V5706">
        <v>5180.16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3013619</v>
      </c>
      <c r="B5707">
        <v>1</v>
      </c>
      <c r="C5707" t="s">
        <v>106</v>
      </c>
      <c r="D5707" t="s">
        <v>108</v>
      </c>
      <c r="E5707" t="s">
        <v>164</v>
      </c>
      <c r="F5707" t="s">
        <v>3174</v>
      </c>
      <c r="G5707" t="s">
        <v>161</v>
      </c>
      <c r="H5707" t="s">
        <v>61</v>
      </c>
      <c r="I5707" t="s">
        <v>129</v>
      </c>
      <c r="J5707" t="s">
        <v>130</v>
      </c>
      <c r="K5707" t="s">
        <v>131</v>
      </c>
      <c r="L5707" t="s">
        <v>16260</v>
      </c>
      <c r="M5707" t="s">
        <v>16261</v>
      </c>
      <c r="N5707">
        <v>1.163</v>
      </c>
      <c r="O5707">
        <v>0</v>
      </c>
      <c r="P5707">
        <v>79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91.88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3008866</v>
      </c>
      <c r="B5708">
        <v>1</v>
      </c>
      <c r="C5708" t="s">
        <v>75</v>
      </c>
      <c r="D5708" t="s">
        <v>100</v>
      </c>
      <c r="E5708" t="s">
        <v>145</v>
      </c>
      <c r="F5708" t="s">
        <v>16262</v>
      </c>
      <c r="G5708" t="s">
        <v>256</v>
      </c>
      <c r="H5708" t="s">
        <v>61</v>
      </c>
      <c r="I5708" t="s">
        <v>129</v>
      </c>
      <c r="J5708" t="s">
        <v>130</v>
      </c>
      <c r="K5708" t="s">
        <v>131</v>
      </c>
      <c r="L5708" t="s">
        <v>16263</v>
      </c>
      <c r="M5708" t="s">
        <v>16264</v>
      </c>
      <c r="N5708">
        <v>0.78200000000000003</v>
      </c>
      <c r="O5708">
        <v>0</v>
      </c>
      <c r="P5708">
        <v>2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1.56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3004471</v>
      </c>
      <c r="B5709">
        <v>1</v>
      </c>
      <c r="C5709" t="s">
        <v>75</v>
      </c>
      <c r="D5709" t="s">
        <v>97</v>
      </c>
      <c r="E5709" t="s">
        <v>153</v>
      </c>
      <c r="F5709" t="s">
        <v>16265</v>
      </c>
      <c r="G5709" t="s">
        <v>192</v>
      </c>
      <c r="H5709" t="s">
        <v>58</v>
      </c>
      <c r="I5709" t="s">
        <v>129</v>
      </c>
      <c r="J5709" t="s">
        <v>130</v>
      </c>
      <c r="K5709" t="s">
        <v>137</v>
      </c>
      <c r="L5709" t="s">
        <v>16266</v>
      </c>
      <c r="M5709" t="s">
        <v>16267</v>
      </c>
      <c r="N5709">
        <v>1.6990000000000001</v>
      </c>
      <c r="O5709">
        <v>1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1.7</v>
      </c>
      <c r="V5709">
        <v>0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3013239</v>
      </c>
      <c r="B5710">
        <v>3</v>
      </c>
      <c r="C5710" t="s">
        <v>75</v>
      </c>
      <c r="D5710" t="s">
        <v>81</v>
      </c>
      <c r="E5710" t="s">
        <v>140</v>
      </c>
      <c r="F5710" t="s">
        <v>715</v>
      </c>
      <c r="G5710" t="s">
        <v>4892</v>
      </c>
      <c r="H5710" t="s">
        <v>61</v>
      </c>
      <c r="I5710" t="s">
        <v>129</v>
      </c>
      <c r="J5710" t="s">
        <v>130</v>
      </c>
      <c r="K5710" t="s">
        <v>131</v>
      </c>
      <c r="L5710" t="s">
        <v>16097</v>
      </c>
      <c r="M5710" t="s">
        <v>9431</v>
      </c>
      <c r="N5710">
        <v>1.038</v>
      </c>
      <c r="O5710">
        <v>0</v>
      </c>
      <c r="P5710">
        <v>177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183.73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3003796</v>
      </c>
      <c r="B5711">
        <v>1</v>
      </c>
      <c r="C5711" t="s">
        <v>106</v>
      </c>
      <c r="D5711" t="s">
        <v>121</v>
      </c>
      <c r="E5711" t="s">
        <v>145</v>
      </c>
      <c r="F5711" t="s">
        <v>16268</v>
      </c>
      <c r="G5711" t="s">
        <v>256</v>
      </c>
      <c r="H5711" t="s">
        <v>61</v>
      </c>
      <c r="I5711" t="s">
        <v>129</v>
      </c>
      <c r="J5711" t="s">
        <v>130</v>
      </c>
      <c r="K5711" t="s">
        <v>131</v>
      </c>
      <c r="L5711" t="s">
        <v>16269</v>
      </c>
      <c r="M5711" t="s">
        <v>16270</v>
      </c>
      <c r="N5711">
        <v>1.9330000000000001</v>
      </c>
      <c r="O5711">
        <v>0</v>
      </c>
      <c r="P5711">
        <v>2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3.87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3019956</v>
      </c>
      <c r="B5712">
        <v>1</v>
      </c>
      <c r="C5712" t="s">
        <v>75</v>
      </c>
      <c r="D5712" t="s">
        <v>82</v>
      </c>
      <c r="E5712" t="s">
        <v>221</v>
      </c>
      <c r="F5712" t="s">
        <v>16271</v>
      </c>
      <c r="G5712" t="s">
        <v>374</v>
      </c>
      <c r="H5712" t="s">
        <v>58</v>
      </c>
      <c r="I5712" t="s">
        <v>1703</v>
      </c>
      <c r="J5712" t="s">
        <v>130</v>
      </c>
      <c r="K5712" t="s">
        <v>131</v>
      </c>
      <c r="L5712" t="s">
        <v>16272</v>
      </c>
      <c r="M5712" t="s">
        <v>16273</v>
      </c>
      <c r="N5712">
        <v>4.2000000000000003E-2</v>
      </c>
      <c r="O5712">
        <v>1</v>
      </c>
      <c r="P5712">
        <v>2191</v>
      </c>
      <c r="Q5712">
        <v>0</v>
      </c>
      <c r="R5712">
        <v>0</v>
      </c>
      <c r="S5712">
        <v>0</v>
      </c>
      <c r="T5712">
        <v>0</v>
      </c>
      <c r="U5712">
        <v>0.04</v>
      </c>
      <c r="V5712">
        <v>92.51</v>
      </c>
      <c r="W5712">
        <v>0</v>
      </c>
      <c r="X5712">
        <v>0</v>
      </c>
      <c r="Y5712">
        <v>0</v>
      </c>
      <c r="Z5712">
        <v>0</v>
      </c>
    </row>
    <row r="5713" spans="1:26" x14ac:dyDescent="0.3">
      <c r="A5713">
        <v>3014324</v>
      </c>
      <c r="B5713">
        <v>1</v>
      </c>
      <c r="C5713" t="s">
        <v>106</v>
      </c>
      <c r="D5713" t="s">
        <v>115</v>
      </c>
      <c r="E5713" t="s">
        <v>134</v>
      </c>
      <c r="F5713" t="s">
        <v>180</v>
      </c>
      <c r="G5713" t="s">
        <v>128</v>
      </c>
      <c r="H5713" t="s">
        <v>58</v>
      </c>
      <c r="I5713" t="s">
        <v>129</v>
      </c>
      <c r="J5713" t="s">
        <v>130</v>
      </c>
      <c r="K5713" t="s">
        <v>131</v>
      </c>
      <c r="L5713" t="s">
        <v>16274</v>
      </c>
      <c r="M5713" t="s">
        <v>16275</v>
      </c>
      <c r="N5713">
        <v>0.16800000000000001</v>
      </c>
      <c r="O5713">
        <v>0</v>
      </c>
      <c r="P5713">
        <v>0</v>
      </c>
      <c r="Q5713">
        <v>3</v>
      </c>
      <c r="R5713">
        <v>0</v>
      </c>
      <c r="S5713">
        <v>251</v>
      </c>
      <c r="T5713">
        <v>1363</v>
      </c>
      <c r="U5713">
        <v>0</v>
      </c>
      <c r="V5713">
        <v>0</v>
      </c>
      <c r="W5713">
        <v>0.5</v>
      </c>
      <c r="X5713">
        <v>0</v>
      </c>
      <c r="Y5713">
        <v>42.11</v>
      </c>
      <c r="Z5713">
        <v>228.68</v>
      </c>
    </row>
    <row r="5714" spans="1:26" x14ac:dyDescent="0.3">
      <c r="A5714">
        <v>3001291</v>
      </c>
      <c r="B5714">
        <v>1</v>
      </c>
      <c r="C5714" t="s">
        <v>75</v>
      </c>
      <c r="D5714" t="s">
        <v>81</v>
      </c>
      <c r="E5714" t="s">
        <v>140</v>
      </c>
      <c r="F5714" t="s">
        <v>16276</v>
      </c>
      <c r="G5714" t="s">
        <v>161</v>
      </c>
      <c r="H5714" t="s">
        <v>61</v>
      </c>
      <c r="I5714" t="s">
        <v>129</v>
      </c>
      <c r="J5714" t="s">
        <v>130</v>
      </c>
      <c r="K5714" t="s">
        <v>131</v>
      </c>
      <c r="L5714" t="s">
        <v>16277</v>
      </c>
      <c r="M5714" t="s">
        <v>16278</v>
      </c>
      <c r="N5714">
        <v>0.80200000000000005</v>
      </c>
      <c r="O5714">
        <v>0</v>
      </c>
      <c r="P5714">
        <v>80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64.19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3001902</v>
      </c>
      <c r="B5715">
        <v>1</v>
      </c>
      <c r="C5715" t="s">
        <v>75</v>
      </c>
      <c r="D5715" t="s">
        <v>82</v>
      </c>
      <c r="E5715" t="s">
        <v>140</v>
      </c>
      <c r="F5715" t="s">
        <v>16279</v>
      </c>
      <c r="G5715" t="s">
        <v>142</v>
      </c>
      <c r="H5715" t="s">
        <v>61</v>
      </c>
      <c r="I5715" t="s">
        <v>129</v>
      </c>
      <c r="J5715" t="s">
        <v>130</v>
      </c>
      <c r="K5715" t="s">
        <v>131</v>
      </c>
      <c r="L5715" t="s">
        <v>16280</v>
      </c>
      <c r="M5715" t="s">
        <v>16281</v>
      </c>
      <c r="N5715">
        <v>2.258</v>
      </c>
      <c r="O5715">
        <v>0</v>
      </c>
      <c r="P5715">
        <v>269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607.29999999999995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3001179</v>
      </c>
      <c r="B5716">
        <v>1</v>
      </c>
      <c r="C5716" t="s">
        <v>75</v>
      </c>
      <c r="D5716" t="s">
        <v>81</v>
      </c>
      <c r="E5716" t="s">
        <v>145</v>
      </c>
      <c r="F5716" t="s">
        <v>16282</v>
      </c>
      <c r="G5716" t="s">
        <v>147</v>
      </c>
      <c r="H5716" t="s">
        <v>61</v>
      </c>
      <c r="I5716" t="s">
        <v>129</v>
      </c>
      <c r="J5716" t="s">
        <v>130</v>
      </c>
      <c r="K5716" t="s">
        <v>131</v>
      </c>
      <c r="L5716" t="s">
        <v>16283</v>
      </c>
      <c r="M5716" t="s">
        <v>16284</v>
      </c>
      <c r="N5716">
        <v>1.9410000000000001</v>
      </c>
      <c r="O5716">
        <v>0</v>
      </c>
      <c r="P5716">
        <v>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3.88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3002470</v>
      </c>
      <c r="B5717">
        <v>1</v>
      </c>
      <c r="C5717" t="s">
        <v>75</v>
      </c>
      <c r="D5717" t="s">
        <v>83</v>
      </c>
      <c r="E5717" t="s">
        <v>126</v>
      </c>
      <c r="F5717" t="s">
        <v>3246</v>
      </c>
      <c r="G5717" t="s">
        <v>136</v>
      </c>
      <c r="H5717" t="s">
        <v>58</v>
      </c>
      <c r="I5717" t="s">
        <v>129</v>
      </c>
      <c r="J5717" t="s">
        <v>130</v>
      </c>
      <c r="K5717" t="s">
        <v>137</v>
      </c>
      <c r="L5717" t="s">
        <v>16285</v>
      </c>
      <c r="M5717" t="s">
        <v>16286</v>
      </c>
      <c r="N5717">
        <v>8.4610000000000003</v>
      </c>
      <c r="O5717">
        <v>0</v>
      </c>
      <c r="P5717">
        <v>0</v>
      </c>
      <c r="Q5717">
        <v>2</v>
      </c>
      <c r="R5717">
        <v>49</v>
      </c>
      <c r="S5717">
        <v>0</v>
      </c>
      <c r="T5717">
        <v>0</v>
      </c>
      <c r="U5717">
        <v>0</v>
      </c>
      <c r="V5717">
        <v>0</v>
      </c>
      <c r="W5717">
        <v>16.920000000000002</v>
      </c>
      <c r="X5717">
        <v>414.57</v>
      </c>
      <c r="Y5717">
        <v>0</v>
      </c>
      <c r="Z5717">
        <v>0</v>
      </c>
    </row>
    <row r="5718" spans="1:26" x14ac:dyDescent="0.3">
      <c r="A5718">
        <v>3018387</v>
      </c>
      <c r="B5718">
        <v>1</v>
      </c>
      <c r="C5718" t="s">
        <v>75</v>
      </c>
      <c r="D5718" t="s">
        <v>86</v>
      </c>
      <c r="E5718" t="s">
        <v>145</v>
      </c>
      <c r="F5718" t="s">
        <v>16287</v>
      </c>
      <c r="G5718" t="s">
        <v>206</v>
      </c>
      <c r="H5718" t="s">
        <v>61</v>
      </c>
      <c r="I5718" t="s">
        <v>129</v>
      </c>
      <c r="J5718" t="s">
        <v>130</v>
      </c>
      <c r="K5718" t="s">
        <v>131</v>
      </c>
      <c r="L5718" t="s">
        <v>16288</v>
      </c>
      <c r="M5718" t="s">
        <v>16289</v>
      </c>
      <c r="N5718">
        <v>3.0990000000000002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3.1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3001921</v>
      </c>
      <c r="B5719">
        <v>1</v>
      </c>
      <c r="C5719" t="s">
        <v>75</v>
      </c>
      <c r="D5719" t="s">
        <v>87</v>
      </c>
      <c r="E5719" t="s">
        <v>140</v>
      </c>
      <c r="F5719" t="s">
        <v>16290</v>
      </c>
      <c r="G5719" t="s">
        <v>142</v>
      </c>
      <c r="H5719" t="s">
        <v>61</v>
      </c>
      <c r="I5719" t="s">
        <v>129</v>
      </c>
      <c r="J5719" t="s">
        <v>130</v>
      </c>
      <c r="K5719" t="s">
        <v>131</v>
      </c>
      <c r="L5719" t="s">
        <v>16291</v>
      </c>
      <c r="M5719" t="s">
        <v>16292</v>
      </c>
      <c r="N5719">
        <v>0.9</v>
      </c>
      <c r="O5719">
        <v>0</v>
      </c>
      <c r="P5719">
        <v>253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227.78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3008434</v>
      </c>
      <c r="B5720">
        <v>1</v>
      </c>
      <c r="C5720" t="s">
        <v>75</v>
      </c>
      <c r="D5720" t="s">
        <v>92</v>
      </c>
      <c r="E5720" t="s">
        <v>221</v>
      </c>
      <c r="F5720" t="s">
        <v>16293</v>
      </c>
      <c r="G5720" t="s">
        <v>192</v>
      </c>
      <c r="H5720" t="s">
        <v>58</v>
      </c>
      <c r="I5720" t="s">
        <v>129</v>
      </c>
      <c r="J5720" t="s">
        <v>130</v>
      </c>
      <c r="K5720" t="s">
        <v>137</v>
      </c>
      <c r="L5720" t="s">
        <v>16294</v>
      </c>
      <c r="M5720" t="s">
        <v>16295</v>
      </c>
      <c r="N5720">
        <v>8.1430000000000007</v>
      </c>
      <c r="O5720">
        <v>93</v>
      </c>
      <c r="P5720">
        <v>37</v>
      </c>
      <c r="Q5720">
        <v>0</v>
      </c>
      <c r="R5720">
        <v>0</v>
      </c>
      <c r="S5720">
        <v>0</v>
      </c>
      <c r="T5720">
        <v>0</v>
      </c>
      <c r="U5720">
        <v>757.25</v>
      </c>
      <c r="V5720">
        <v>301.27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3016317</v>
      </c>
      <c r="B5721">
        <v>1</v>
      </c>
      <c r="C5721" t="s">
        <v>75</v>
      </c>
      <c r="D5721" t="s">
        <v>92</v>
      </c>
      <c r="E5721" t="s">
        <v>126</v>
      </c>
      <c r="F5721" t="s">
        <v>16296</v>
      </c>
      <c r="G5721" t="s">
        <v>136</v>
      </c>
      <c r="H5721" t="s">
        <v>58</v>
      </c>
      <c r="I5721" t="s">
        <v>129</v>
      </c>
      <c r="J5721" t="s">
        <v>130</v>
      </c>
      <c r="K5721" t="s">
        <v>137</v>
      </c>
      <c r="L5721" t="s">
        <v>16297</v>
      </c>
      <c r="M5721" t="s">
        <v>16298</v>
      </c>
      <c r="N5721">
        <v>7.5759999999999996</v>
      </c>
      <c r="O5721">
        <v>15</v>
      </c>
      <c r="P5721">
        <v>426</v>
      </c>
      <c r="Q5721">
        <v>0</v>
      </c>
      <c r="R5721">
        <v>0</v>
      </c>
      <c r="S5721">
        <v>0</v>
      </c>
      <c r="T5721">
        <v>0</v>
      </c>
      <c r="U5721">
        <v>113.64</v>
      </c>
      <c r="V5721">
        <v>3227.31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3005234</v>
      </c>
      <c r="B5722">
        <v>1</v>
      </c>
      <c r="C5722" t="s">
        <v>106</v>
      </c>
      <c r="D5722" t="s">
        <v>120</v>
      </c>
      <c r="E5722" t="s">
        <v>164</v>
      </c>
      <c r="F5722" t="s">
        <v>16299</v>
      </c>
      <c r="G5722" t="s">
        <v>185</v>
      </c>
      <c r="H5722" t="s">
        <v>61</v>
      </c>
      <c r="I5722" t="s">
        <v>129</v>
      </c>
      <c r="J5722" t="s">
        <v>130</v>
      </c>
      <c r="K5722" t="s">
        <v>131</v>
      </c>
      <c r="L5722" t="s">
        <v>16300</v>
      </c>
      <c r="M5722" t="s">
        <v>16301</v>
      </c>
      <c r="N5722">
        <v>2.113</v>
      </c>
      <c r="O5722">
        <v>0</v>
      </c>
      <c r="P5722">
        <v>163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344.5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3015664</v>
      </c>
      <c r="B5723">
        <v>1</v>
      </c>
      <c r="C5723" t="s">
        <v>106</v>
      </c>
      <c r="D5723" t="s">
        <v>116</v>
      </c>
      <c r="E5723" t="s">
        <v>145</v>
      </c>
      <c r="F5723" t="s">
        <v>16302</v>
      </c>
      <c r="G5723" t="s">
        <v>147</v>
      </c>
      <c r="H5723" t="s">
        <v>61</v>
      </c>
      <c r="I5723" t="s">
        <v>129</v>
      </c>
      <c r="J5723" t="s">
        <v>130</v>
      </c>
      <c r="K5723" t="s">
        <v>131</v>
      </c>
      <c r="L5723" t="s">
        <v>16303</v>
      </c>
      <c r="M5723" t="s">
        <v>16304</v>
      </c>
      <c r="N5723">
        <v>1.748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1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1.75</v>
      </c>
    </row>
    <row r="5724" spans="1:26" x14ac:dyDescent="0.3">
      <c r="A5724">
        <v>3006443</v>
      </c>
      <c r="B5724">
        <v>1</v>
      </c>
      <c r="C5724" t="s">
        <v>75</v>
      </c>
      <c r="D5724" t="s">
        <v>97</v>
      </c>
      <c r="E5724" t="s">
        <v>126</v>
      </c>
      <c r="F5724" t="s">
        <v>16305</v>
      </c>
      <c r="G5724" t="s">
        <v>128</v>
      </c>
      <c r="H5724" t="s">
        <v>58</v>
      </c>
      <c r="I5724" t="s">
        <v>129</v>
      </c>
      <c r="J5724" t="s">
        <v>130</v>
      </c>
      <c r="K5724" t="s">
        <v>131</v>
      </c>
      <c r="L5724" t="s">
        <v>16306</v>
      </c>
      <c r="M5724" t="s">
        <v>16307</v>
      </c>
      <c r="N5724">
        <v>0.64900000000000002</v>
      </c>
      <c r="O5724">
        <v>1</v>
      </c>
      <c r="P5724">
        <v>6637</v>
      </c>
      <c r="Q5724">
        <v>0</v>
      </c>
      <c r="R5724">
        <v>0</v>
      </c>
      <c r="S5724">
        <v>0</v>
      </c>
      <c r="T5724">
        <v>0</v>
      </c>
      <c r="U5724">
        <v>0.65</v>
      </c>
      <c r="V5724">
        <v>4308.8599999999997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3012353</v>
      </c>
      <c r="B5725">
        <v>1</v>
      </c>
      <c r="C5725" t="s">
        <v>75</v>
      </c>
      <c r="D5725" t="s">
        <v>104</v>
      </c>
      <c r="E5725" t="s">
        <v>134</v>
      </c>
      <c r="F5725" t="s">
        <v>16308</v>
      </c>
      <c r="G5725" t="s">
        <v>136</v>
      </c>
      <c r="H5725" t="s">
        <v>58</v>
      </c>
      <c r="I5725" t="s">
        <v>129</v>
      </c>
      <c r="J5725" t="s">
        <v>130</v>
      </c>
      <c r="K5725" t="s">
        <v>137</v>
      </c>
      <c r="L5725" t="s">
        <v>16309</v>
      </c>
      <c r="M5725" t="s">
        <v>16310</v>
      </c>
      <c r="N5725">
        <v>7.8689999999999998</v>
      </c>
      <c r="O5725">
        <v>1</v>
      </c>
      <c r="P5725">
        <v>3427</v>
      </c>
      <c r="Q5725">
        <v>0</v>
      </c>
      <c r="R5725">
        <v>0</v>
      </c>
      <c r="S5725">
        <v>0</v>
      </c>
      <c r="T5725">
        <v>0</v>
      </c>
      <c r="U5725">
        <v>7.87</v>
      </c>
      <c r="V5725">
        <v>26968.59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3018758</v>
      </c>
      <c r="B5726">
        <v>1</v>
      </c>
      <c r="C5726" t="s">
        <v>75</v>
      </c>
      <c r="D5726" t="s">
        <v>83</v>
      </c>
      <c r="E5726" t="s">
        <v>221</v>
      </c>
      <c r="F5726" t="s">
        <v>16311</v>
      </c>
      <c r="G5726" t="s">
        <v>136</v>
      </c>
      <c r="H5726" t="s">
        <v>58</v>
      </c>
      <c r="I5726" t="s">
        <v>129</v>
      </c>
      <c r="J5726" t="s">
        <v>130</v>
      </c>
      <c r="K5726" t="s">
        <v>137</v>
      </c>
      <c r="L5726" t="s">
        <v>16312</v>
      </c>
      <c r="M5726" t="s">
        <v>16313</v>
      </c>
      <c r="N5726">
        <v>1.2250000000000001</v>
      </c>
      <c r="O5726">
        <v>0</v>
      </c>
      <c r="P5726">
        <v>0</v>
      </c>
      <c r="Q5726">
        <v>5</v>
      </c>
      <c r="R5726">
        <v>1532</v>
      </c>
      <c r="S5726">
        <v>0</v>
      </c>
      <c r="T5726">
        <v>0</v>
      </c>
      <c r="U5726">
        <v>0</v>
      </c>
      <c r="V5726">
        <v>0</v>
      </c>
      <c r="W5726">
        <v>6.12</v>
      </c>
      <c r="X5726">
        <v>1876.27</v>
      </c>
      <c r="Y5726">
        <v>0</v>
      </c>
      <c r="Z5726">
        <v>0</v>
      </c>
    </row>
    <row r="5727" spans="1:26" x14ac:dyDescent="0.3">
      <c r="A5727">
        <v>3015669</v>
      </c>
      <c r="B5727">
        <v>1</v>
      </c>
      <c r="C5727" t="s">
        <v>106</v>
      </c>
      <c r="D5727" t="s">
        <v>121</v>
      </c>
      <c r="E5727" t="s">
        <v>153</v>
      </c>
      <c r="F5727" t="s">
        <v>16314</v>
      </c>
      <c r="G5727" t="s">
        <v>128</v>
      </c>
      <c r="H5727" t="s">
        <v>58</v>
      </c>
      <c r="I5727" t="s">
        <v>129</v>
      </c>
      <c r="J5727" t="s">
        <v>130</v>
      </c>
      <c r="K5727" t="s">
        <v>131</v>
      </c>
      <c r="L5727" t="s">
        <v>16315</v>
      </c>
      <c r="M5727" t="s">
        <v>16316</v>
      </c>
      <c r="N5727">
        <v>0.81799999999999995</v>
      </c>
      <c r="O5727">
        <v>70</v>
      </c>
      <c r="P5727">
        <v>1</v>
      </c>
      <c r="Q5727">
        <v>0</v>
      </c>
      <c r="R5727">
        <v>0</v>
      </c>
      <c r="S5727">
        <v>0</v>
      </c>
      <c r="T5727">
        <v>0</v>
      </c>
      <c r="U5727">
        <v>57.27</v>
      </c>
      <c r="V5727">
        <v>0.82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3018740</v>
      </c>
      <c r="B5728">
        <v>1</v>
      </c>
      <c r="C5728" t="s">
        <v>75</v>
      </c>
      <c r="D5728" t="s">
        <v>97</v>
      </c>
      <c r="E5728" t="s">
        <v>169</v>
      </c>
      <c r="F5728" t="s">
        <v>16317</v>
      </c>
      <c r="G5728" t="s">
        <v>192</v>
      </c>
      <c r="H5728" t="s">
        <v>61</v>
      </c>
      <c r="I5728" t="s">
        <v>129</v>
      </c>
      <c r="J5728" t="s">
        <v>130</v>
      </c>
      <c r="K5728" t="s">
        <v>137</v>
      </c>
      <c r="L5728" t="s">
        <v>16318</v>
      </c>
      <c r="M5728" t="s">
        <v>16319</v>
      </c>
      <c r="N5728">
        <v>8.19</v>
      </c>
      <c r="O5728">
        <v>1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8.19</v>
      </c>
      <c r="V5728">
        <v>0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3012684</v>
      </c>
      <c r="B5729">
        <v>1</v>
      </c>
      <c r="C5729" t="s">
        <v>75</v>
      </c>
      <c r="D5729" t="s">
        <v>99</v>
      </c>
      <c r="E5729" t="s">
        <v>140</v>
      </c>
      <c r="F5729" t="s">
        <v>16320</v>
      </c>
      <c r="G5729" t="s">
        <v>142</v>
      </c>
      <c r="H5729" t="s">
        <v>61</v>
      </c>
      <c r="I5729" t="s">
        <v>129</v>
      </c>
      <c r="J5729" t="s">
        <v>130</v>
      </c>
      <c r="K5729" t="s">
        <v>131</v>
      </c>
      <c r="L5729" t="s">
        <v>16321</v>
      </c>
      <c r="M5729" t="s">
        <v>16322</v>
      </c>
      <c r="N5729">
        <v>1.1319999999999999</v>
      </c>
      <c r="O5729">
        <v>0</v>
      </c>
      <c r="P5729">
        <v>13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14.72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3000188</v>
      </c>
      <c r="B5730">
        <v>1</v>
      </c>
      <c r="C5730" t="s">
        <v>75</v>
      </c>
      <c r="D5730" t="s">
        <v>95</v>
      </c>
      <c r="E5730" t="s">
        <v>153</v>
      </c>
      <c r="F5730" t="s">
        <v>16323</v>
      </c>
      <c r="G5730" t="s">
        <v>136</v>
      </c>
      <c r="H5730" t="s">
        <v>58</v>
      </c>
      <c r="I5730" t="s">
        <v>129</v>
      </c>
      <c r="J5730" t="s">
        <v>130</v>
      </c>
      <c r="K5730" t="s">
        <v>137</v>
      </c>
      <c r="L5730" t="s">
        <v>16324</v>
      </c>
      <c r="M5730" t="s">
        <v>16325</v>
      </c>
      <c r="N5730">
        <v>4.9850000000000003</v>
      </c>
      <c r="O5730">
        <v>0</v>
      </c>
      <c r="P5730">
        <v>320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1595.29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3018121</v>
      </c>
      <c r="B5731">
        <v>1</v>
      </c>
      <c r="C5731" t="s">
        <v>75</v>
      </c>
      <c r="D5731" t="s">
        <v>79</v>
      </c>
      <c r="E5731" t="s">
        <v>140</v>
      </c>
      <c r="F5731" t="s">
        <v>16326</v>
      </c>
      <c r="G5731" t="s">
        <v>142</v>
      </c>
      <c r="H5731" t="s">
        <v>61</v>
      </c>
      <c r="I5731" t="s">
        <v>129</v>
      </c>
      <c r="J5731" t="s">
        <v>130</v>
      </c>
      <c r="K5731" t="s">
        <v>131</v>
      </c>
      <c r="L5731" t="s">
        <v>16327</v>
      </c>
      <c r="M5731" t="s">
        <v>16328</v>
      </c>
      <c r="N5731">
        <v>1.9</v>
      </c>
      <c r="O5731">
        <v>0</v>
      </c>
      <c r="P5731">
        <v>36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68.41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3001191</v>
      </c>
      <c r="B5732">
        <v>1</v>
      </c>
      <c r="C5732" t="s">
        <v>75</v>
      </c>
      <c r="D5732" t="s">
        <v>79</v>
      </c>
      <c r="E5732" t="s">
        <v>140</v>
      </c>
      <c r="F5732" t="s">
        <v>16329</v>
      </c>
      <c r="G5732" t="s">
        <v>136</v>
      </c>
      <c r="H5732" t="s">
        <v>61</v>
      </c>
      <c r="I5732" t="s">
        <v>129</v>
      </c>
      <c r="J5732" t="s">
        <v>130</v>
      </c>
      <c r="K5732" t="s">
        <v>137</v>
      </c>
      <c r="L5732" t="s">
        <v>16330</v>
      </c>
      <c r="M5732" t="s">
        <v>16331</v>
      </c>
      <c r="N5732">
        <v>6.0839999999999996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161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979.45</v>
      </c>
    </row>
    <row r="5733" spans="1:26" x14ac:dyDescent="0.3">
      <c r="A5733">
        <v>3015684</v>
      </c>
      <c r="B5733">
        <v>1</v>
      </c>
      <c r="C5733" t="s">
        <v>75</v>
      </c>
      <c r="D5733" t="s">
        <v>104</v>
      </c>
      <c r="E5733" t="s">
        <v>221</v>
      </c>
      <c r="F5733" t="s">
        <v>16332</v>
      </c>
      <c r="G5733" t="s">
        <v>128</v>
      </c>
      <c r="H5733" t="s">
        <v>58</v>
      </c>
      <c r="I5733" t="s">
        <v>129</v>
      </c>
      <c r="J5733" t="s">
        <v>130</v>
      </c>
      <c r="K5733" t="s">
        <v>131</v>
      </c>
      <c r="L5733" t="s">
        <v>16333</v>
      </c>
      <c r="M5733" t="s">
        <v>16334</v>
      </c>
      <c r="N5733">
        <v>2.2970000000000002</v>
      </c>
      <c r="O5733">
        <v>29</v>
      </c>
      <c r="P5733">
        <v>161</v>
      </c>
      <c r="Q5733">
        <v>0</v>
      </c>
      <c r="R5733">
        <v>0</v>
      </c>
      <c r="S5733">
        <v>0</v>
      </c>
      <c r="T5733">
        <v>0</v>
      </c>
      <c r="U5733">
        <v>66.62</v>
      </c>
      <c r="V5733">
        <v>369.85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3015453</v>
      </c>
      <c r="B5734">
        <v>1</v>
      </c>
      <c r="C5734" t="s">
        <v>75</v>
      </c>
      <c r="D5734" t="s">
        <v>83</v>
      </c>
      <c r="E5734" t="s">
        <v>169</v>
      </c>
      <c r="F5734" t="s">
        <v>16335</v>
      </c>
      <c r="G5734" t="s">
        <v>136</v>
      </c>
      <c r="H5734" t="s">
        <v>61</v>
      </c>
      <c r="I5734" t="s">
        <v>129</v>
      </c>
      <c r="J5734" t="s">
        <v>130</v>
      </c>
      <c r="K5734" t="s">
        <v>137</v>
      </c>
      <c r="L5734" t="s">
        <v>16336</v>
      </c>
      <c r="M5734" t="s">
        <v>16337</v>
      </c>
      <c r="N5734">
        <v>1.105</v>
      </c>
      <c r="O5734">
        <v>0</v>
      </c>
      <c r="P5734">
        <v>0</v>
      </c>
      <c r="Q5734">
        <v>0</v>
      </c>
      <c r="R5734">
        <v>170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187.9</v>
      </c>
      <c r="Y5734">
        <v>0</v>
      </c>
      <c r="Z5734">
        <v>0</v>
      </c>
    </row>
    <row r="5735" spans="1:26" x14ac:dyDescent="0.3">
      <c r="A5735">
        <v>3006191</v>
      </c>
      <c r="B5735">
        <v>1</v>
      </c>
      <c r="C5735" t="s">
        <v>75</v>
      </c>
      <c r="D5735" t="s">
        <v>88</v>
      </c>
      <c r="E5735" t="s">
        <v>153</v>
      </c>
      <c r="F5735" t="s">
        <v>2102</v>
      </c>
      <c r="G5735" t="s">
        <v>128</v>
      </c>
      <c r="H5735" t="s">
        <v>58</v>
      </c>
      <c r="I5735" t="s">
        <v>129</v>
      </c>
      <c r="J5735" t="s">
        <v>130</v>
      </c>
      <c r="K5735" t="s">
        <v>131</v>
      </c>
      <c r="L5735" t="s">
        <v>16338</v>
      </c>
      <c r="M5735" t="s">
        <v>16339</v>
      </c>
      <c r="N5735">
        <v>0.83799999999999997</v>
      </c>
      <c r="O5735">
        <v>21</v>
      </c>
      <c r="P5735">
        <v>1188</v>
      </c>
      <c r="Q5735">
        <v>0</v>
      </c>
      <c r="R5735">
        <v>0</v>
      </c>
      <c r="S5735">
        <v>0</v>
      </c>
      <c r="T5735">
        <v>0</v>
      </c>
      <c r="U5735">
        <v>17.600000000000001</v>
      </c>
      <c r="V5735">
        <v>995.72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3005493</v>
      </c>
      <c r="B5736">
        <v>1</v>
      </c>
      <c r="C5736" t="s">
        <v>75</v>
      </c>
      <c r="D5736" t="s">
        <v>100</v>
      </c>
      <c r="E5736" t="s">
        <v>145</v>
      </c>
      <c r="F5736" t="s">
        <v>16340</v>
      </c>
      <c r="G5736" t="s">
        <v>147</v>
      </c>
      <c r="H5736" t="s">
        <v>61</v>
      </c>
      <c r="I5736" t="s">
        <v>129</v>
      </c>
      <c r="J5736" t="s">
        <v>130</v>
      </c>
      <c r="K5736" t="s">
        <v>131</v>
      </c>
      <c r="L5736" t="s">
        <v>16341</v>
      </c>
      <c r="M5736" t="s">
        <v>16342</v>
      </c>
      <c r="N5736">
        <v>2.9689999999999999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2.97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3012225</v>
      </c>
      <c r="B5737">
        <v>1</v>
      </c>
      <c r="C5737" t="s">
        <v>75</v>
      </c>
      <c r="D5737" t="s">
        <v>83</v>
      </c>
      <c r="E5737" t="s">
        <v>134</v>
      </c>
      <c r="F5737" t="s">
        <v>16343</v>
      </c>
      <c r="G5737" t="s">
        <v>2610</v>
      </c>
      <c r="H5737" t="s">
        <v>56</v>
      </c>
      <c r="I5737" t="s">
        <v>129</v>
      </c>
      <c r="J5737" t="s">
        <v>130</v>
      </c>
      <c r="K5737" t="s">
        <v>137</v>
      </c>
      <c r="L5737" t="s">
        <v>16344</v>
      </c>
      <c r="M5737" t="s">
        <v>16345</v>
      </c>
      <c r="N5737">
        <v>1.0389999999999999</v>
      </c>
      <c r="O5737">
        <v>0</v>
      </c>
      <c r="P5737">
        <v>0</v>
      </c>
      <c r="Q5737">
        <v>13</v>
      </c>
      <c r="R5737">
        <v>1402</v>
      </c>
      <c r="S5737">
        <v>21</v>
      </c>
      <c r="T5737">
        <v>6398</v>
      </c>
      <c r="U5737">
        <v>0</v>
      </c>
      <c r="V5737">
        <v>0</v>
      </c>
      <c r="W5737">
        <v>13.51</v>
      </c>
      <c r="X5737">
        <v>1457.3</v>
      </c>
      <c r="Y5737">
        <v>21.83</v>
      </c>
      <c r="Z5737">
        <v>6650.37</v>
      </c>
    </row>
    <row r="5738" spans="1:26" x14ac:dyDescent="0.3">
      <c r="A5738">
        <v>3014943</v>
      </c>
      <c r="B5738">
        <v>1</v>
      </c>
      <c r="C5738" t="s">
        <v>106</v>
      </c>
      <c r="D5738" t="s">
        <v>121</v>
      </c>
      <c r="E5738" t="s">
        <v>153</v>
      </c>
      <c r="F5738" t="s">
        <v>16346</v>
      </c>
      <c r="G5738" t="s">
        <v>128</v>
      </c>
      <c r="H5738" t="s">
        <v>58</v>
      </c>
      <c r="I5738" t="s">
        <v>129</v>
      </c>
      <c r="J5738" t="s">
        <v>130</v>
      </c>
      <c r="K5738" t="s">
        <v>131</v>
      </c>
      <c r="L5738" t="s">
        <v>16347</v>
      </c>
      <c r="M5738" t="s">
        <v>16348</v>
      </c>
      <c r="N5738">
        <v>1.3160000000000001</v>
      </c>
      <c r="O5738">
        <v>0</v>
      </c>
      <c r="P5738">
        <v>588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773.97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3012230</v>
      </c>
      <c r="B5739">
        <v>1</v>
      </c>
      <c r="C5739" t="s">
        <v>75</v>
      </c>
      <c r="D5739" t="s">
        <v>83</v>
      </c>
      <c r="E5739" t="s">
        <v>134</v>
      </c>
      <c r="F5739" t="s">
        <v>2108</v>
      </c>
      <c r="G5739" t="s">
        <v>2610</v>
      </c>
      <c r="H5739" t="s">
        <v>56</v>
      </c>
      <c r="I5739" t="s">
        <v>129</v>
      </c>
      <c r="J5739" t="s">
        <v>130</v>
      </c>
      <c r="K5739" t="s">
        <v>137</v>
      </c>
      <c r="L5739" t="s">
        <v>16349</v>
      </c>
      <c r="M5739" t="s">
        <v>16350</v>
      </c>
      <c r="N5739">
        <v>1.2929999999999999</v>
      </c>
      <c r="O5739">
        <v>0</v>
      </c>
      <c r="P5739">
        <v>0</v>
      </c>
      <c r="Q5739">
        <v>0</v>
      </c>
      <c r="R5739">
        <v>1273</v>
      </c>
      <c r="S5739">
        <v>6</v>
      </c>
      <c r="T5739">
        <v>435</v>
      </c>
      <c r="U5739">
        <v>0</v>
      </c>
      <c r="V5739">
        <v>0</v>
      </c>
      <c r="W5739">
        <v>0</v>
      </c>
      <c r="X5739">
        <v>1646.06</v>
      </c>
      <c r="Y5739">
        <v>7.76</v>
      </c>
      <c r="Z5739">
        <v>562.48</v>
      </c>
    </row>
    <row r="5740" spans="1:26" x14ac:dyDescent="0.3">
      <c r="A5740">
        <v>3000078</v>
      </c>
      <c r="B5740">
        <v>1</v>
      </c>
      <c r="C5740" t="s">
        <v>106</v>
      </c>
      <c r="D5740" t="s">
        <v>122</v>
      </c>
      <c r="E5740" t="s">
        <v>153</v>
      </c>
      <c r="F5740" t="s">
        <v>16351</v>
      </c>
      <c r="G5740" t="s">
        <v>136</v>
      </c>
      <c r="H5740" t="s">
        <v>58</v>
      </c>
      <c r="I5740" t="s">
        <v>129</v>
      </c>
      <c r="J5740" t="s">
        <v>130</v>
      </c>
      <c r="K5740" t="s">
        <v>137</v>
      </c>
      <c r="L5740" t="s">
        <v>16352</v>
      </c>
      <c r="M5740" t="s">
        <v>16353</v>
      </c>
      <c r="N5740">
        <v>1.9590000000000001</v>
      </c>
      <c r="O5740">
        <v>0</v>
      </c>
      <c r="P5740">
        <v>3350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6564.14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3008908</v>
      </c>
      <c r="B5741">
        <v>1</v>
      </c>
      <c r="C5741" t="s">
        <v>75</v>
      </c>
      <c r="D5741" t="s">
        <v>79</v>
      </c>
      <c r="E5741" t="s">
        <v>140</v>
      </c>
      <c r="F5741" t="s">
        <v>5223</v>
      </c>
      <c r="G5741" t="s">
        <v>161</v>
      </c>
      <c r="H5741" t="s">
        <v>61</v>
      </c>
      <c r="I5741" t="s">
        <v>129</v>
      </c>
      <c r="J5741" t="s">
        <v>130</v>
      </c>
      <c r="K5741" t="s">
        <v>131</v>
      </c>
      <c r="L5741" t="s">
        <v>16354</v>
      </c>
      <c r="M5741" t="s">
        <v>16355</v>
      </c>
      <c r="N5741">
        <v>2.0289999999999999</v>
      </c>
      <c r="O5741">
        <v>0</v>
      </c>
      <c r="P5741">
        <v>66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133.94999999999999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3008542</v>
      </c>
      <c r="B5742">
        <v>1</v>
      </c>
      <c r="C5742" t="s">
        <v>75</v>
      </c>
      <c r="D5742" t="s">
        <v>81</v>
      </c>
      <c r="E5742" t="s">
        <v>169</v>
      </c>
      <c r="F5742" t="s">
        <v>16356</v>
      </c>
      <c r="G5742" t="s">
        <v>161</v>
      </c>
      <c r="H5742" t="s">
        <v>61</v>
      </c>
      <c r="I5742" t="s">
        <v>129</v>
      </c>
      <c r="J5742" t="s">
        <v>130</v>
      </c>
      <c r="K5742" t="s">
        <v>131</v>
      </c>
      <c r="L5742" t="s">
        <v>16357</v>
      </c>
      <c r="M5742" t="s">
        <v>16358</v>
      </c>
      <c r="N5742">
        <v>0.36799999999999999</v>
      </c>
      <c r="O5742">
        <v>0</v>
      </c>
      <c r="P5742">
        <v>6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2.21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3005886</v>
      </c>
      <c r="B5743">
        <v>1</v>
      </c>
      <c r="C5743" t="s">
        <v>75</v>
      </c>
      <c r="D5743" t="s">
        <v>84</v>
      </c>
      <c r="E5743" t="s">
        <v>134</v>
      </c>
      <c r="F5743" t="s">
        <v>2680</v>
      </c>
      <c r="G5743" t="s">
        <v>128</v>
      </c>
      <c r="H5743" t="s">
        <v>58</v>
      </c>
      <c r="I5743" t="s">
        <v>129</v>
      </c>
      <c r="J5743" t="s">
        <v>130</v>
      </c>
      <c r="K5743" t="s">
        <v>131</v>
      </c>
      <c r="L5743" t="s">
        <v>16359</v>
      </c>
      <c r="M5743" t="s">
        <v>16360</v>
      </c>
      <c r="N5743">
        <v>7.6740000000000004</v>
      </c>
      <c r="O5743">
        <v>1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7.67</v>
      </c>
      <c r="V5743">
        <v>0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3001782</v>
      </c>
      <c r="B5744">
        <v>2</v>
      </c>
      <c r="C5744" t="s">
        <v>75</v>
      </c>
      <c r="D5744" t="s">
        <v>99</v>
      </c>
      <c r="E5744" t="s">
        <v>169</v>
      </c>
      <c r="F5744" t="s">
        <v>16361</v>
      </c>
      <c r="G5744" t="s">
        <v>142</v>
      </c>
      <c r="H5744" t="s">
        <v>61</v>
      </c>
      <c r="I5744" t="s">
        <v>129</v>
      </c>
      <c r="J5744" t="s">
        <v>130</v>
      </c>
      <c r="K5744" t="s">
        <v>131</v>
      </c>
      <c r="L5744" t="s">
        <v>16362</v>
      </c>
      <c r="M5744" t="s">
        <v>16363</v>
      </c>
      <c r="N5744">
        <v>2.5219999999999998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78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196.72</v>
      </c>
    </row>
    <row r="5745" spans="1:26" x14ac:dyDescent="0.3">
      <c r="A5745">
        <v>3011486</v>
      </c>
      <c r="B5745">
        <v>1</v>
      </c>
      <c r="C5745" t="s">
        <v>106</v>
      </c>
      <c r="D5745" t="s">
        <v>115</v>
      </c>
      <c r="E5745" t="s">
        <v>153</v>
      </c>
      <c r="F5745" t="s">
        <v>16364</v>
      </c>
      <c r="G5745" t="s">
        <v>136</v>
      </c>
      <c r="H5745" t="s">
        <v>58</v>
      </c>
      <c r="I5745" t="s">
        <v>129</v>
      </c>
      <c r="J5745" t="s">
        <v>130</v>
      </c>
      <c r="K5745" t="s">
        <v>137</v>
      </c>
      <c r="L5745" t="s">
        <v>16365</v>
      </c>
      <c r="M5745" t="s">
        <v>16366</v>
      </c>
      <c r="N5745">
        <v>0.97899999999999998</v>
      </c>
      <c r="O5745">
        <v>0</v>
      </c>
      <c r="P5745">
        <v>0</v>
      </c>
      <c r="Q5745">
        <v>0</v>
      </c>
      <c r="R5745">
        <v>0</v>
      </c>
      <c r="S5745">
        <v>9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8.81</v>
      </c>
      <c r="Z5745">
        <v>0</v>
      </c>
    </row>
    <row r="5746" spans="1:26" x14ac:dyDescent="0.3">
      <c r="A5746">
        <v>3003001</v>
      </c>
      <c r="B5746">
        <v>1</v>
      </c>
      <c r="C5746" t="s">
        <v>75</v>
      </c>
      <c r="D5746" t="s">
        <v>93</v>
      </c>
      <c r="E5746" t="s">
        <v>145</v>
      </c>
      <c r="F5746" t="s">
        <v>16367</v>
      </c>
      <c r="G5746" t="s">
        <v>256</v>
      </c>
      <c r="H5746" t="s">
        <v>61</v>
      </c>
      <c r="I5746" t="s">
        <v>129</v>
      </c>
      <c r="J5746" t="s">
        <v>130</v>
      </c>
      <c r="K5746" t="s">
        <v>131</v>
      </c>
      <c r="L5746" t="s">
        <v>16368</v>
      </c>
      <c r="M5746" t="s">
        <v>16369</v>
      </c>
      <c r="N5746">
        <v>3.589</v>
      </c>
      <c r="O5746">
        <v>0</v>
      </c>
      <c r="P5746">
        <v>0</v>
      </c>
      <c r="Q5746">
        <v>0</v>
      </c>
      <c r="R5746">
        <v>2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7.18</v>
      </c>
      <c r="Y5746">
        <v>0</v>
      </c>
      <c r="Z5746">
        <v>0</v>
      </c>
    </row>
    <row r="5747" spans="1:26" x14ac:dyDescent="0.3">
      <c r="A5747">
        <v>3000757</v>
      </c>
      <c r="B5747">
        <v>1</v>
      </c>
      <c r="C5747" t="s">
        <v>75</v>
      </c>
      <c r="D5747" t="s">
        <v>96</v>
      </c>
      <c r="E5747" t="s">
        <v>126</v>
      </c>
      <c r="F5747" t="s">
        <v>14593</v>
      </c>
      <c r="G5747" t="s">
        <v>374</v>
      </c>
      <c r="H5747" t="s">
        <v>58</v>
      </c>
      <c r="I5747" t="s">
        <v>129</v>
      </c>
      <c r="J5747" t="s">
        <v>130</v>
      </c>
      <c r="K5747" t="s">
        <v>137</v>
      </c>
      <c r="L5747" t="s">
        <v>16370</v>
      </c>
      <c r="M5747" t="s">
        <v>16371</v>
      </c>
      <c r="N5747">
        <v>0.88900000000000001</v>
      </c>
      <c r="O5747">
        <v>11</v>
      </c>
      <c r="P5747">
        <v>65</v>
      </c>
      <c r="Q5747">
        <v>0</v>
      </c>
      <c r="R5747">
        <v>0</v>
      </c>
      <c r="S5747">
        <v>0</v>
      </c>
      <c r="T5747">
        <v>0</v>
      </c>
      <c r="U5747">
        <v>9.7799999999999994</v>
      </c>
      <c r="V5747">
        <v>57.81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3008044</v>
      </c>
      <c r="B5748">
        <v>1</v>
      </c>
      <c r="C5748" t="s">
        <v>75</v>
      </c>
      <c r="D5748" t="s">
        <v>104</v>
      </c>
      <c r="E5748" t="s">
        <v>221</v>
      </c>
      <c r="F5748" t="s">
        <v>16372</v>
      </c>
      <c r="G5748" t="s">
        <v>192</v>
      </c>
      <c r="H5748" t="s">
        <v>58</v>
      </c>
      <c r="I5748" t="s">
        <v>129</v>
      </c>
      <c r="J5748" t="s">
        <v>130</v>
      </c>
      <c r="K5748" t="s">
        <v>137</v>
      </c>
      <c r="L5748" t="s">
        <v>16373</v>
      </c>
      <c r="M5748" t="s">
        <v>16374</v>
      </c>
      <c r="N5748">
        <v>1.1819999999999999</v>
      </c>
      <c r="O5748">
        <v>21</v>
      </c>
      <c r="P5748">
        <v>693</v>
      </c>
      <c r="Q5748">
        <v>0</v>
      </c>
      <c r="R5748">
        <v>0</v>
      </c>
      <c r="S5748">
        <v>9</v>
      </c>
      <c r="T5748">
        <v>111</v>
      </c>
      <c r="U5748">
        <v>24.82</v>
      </c>
      <c r="V5748">
        <v>818.9</v>
      </c>
      <c r="W5748">
        <v>0</v>
      </c>
      <c r="X5748">
        <v>0</v>
      </c>
      <c r="Y5748">
        <v>10.64</v>
      </c>
      <c r="Z5748">
        <v>131.16999999999999</v>
      </c>
    </row>
    <row r="5749" spans="1:26" x14ac:dyDescent="0.3">
      <c r="A5749">
        <v>3005952</v>
      </c>
      <c r="B5749">
        <v>1</v>
      </c>
      <c r="C5749" t="s">
        <v>75</v>
      </c>
      <c r="D5749" t="s">
        <v>96</v>
      </c>
      <c r="E5749" t="s">
        <v>169</v>
      </c>
      <c r="F5749" t="s">
        <v>16375</v>
      </c>
      <c r="G5749" t="s">
        <v>136</v>
      </c>
      <c r="H5749" t="s">
        <v>61</v>
      </c>
      <c r="I5749" t="s">
        <v>129</v>
      </c>
      <c r="J5749" t="s">
        <v>130</v>
      </c>
      <c r="K5749" t="s">
        <v>137</v>
      </c>
      <c r="L5749" t="s">
        <v>16376</v>
      </c>
      <c r="M5749" t="s">
        <v>16377</v>
      </c>
      <c r="N5749">
        <v>7.92</v>
      </c>
      <c r="O5749">
        <v>0</v>
      </c>
      <c r="P5749">
        <v>49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388.08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3008878</v>
      </c>
      <c r="B5750">
        <v>1</v>
      </c>
      <c r="C5750" t="s">
        <v>75</v>
      </c>
      <c r="D5750" t="s">
        <v>84</v>
      </c>
      <c r="E5750" t="s">
        <v>164</v>
      </c>
      <c r="F5750" t="s">
        <v>16378</v>
      </c>
      <c r="G5750" t="s">
        <v>161</v>
      </c>
      <c r="H5750" t="s">
        <v>61</v>
      </c>
      <c r="I5750" t="s">
        <v>129</v>
      </c>
      <c r="J5750" t="s">
        <v>130</v>
      </c>
      <c r="K5750" t="s">
        <v>131</v>
      </c>
      <c r="L5750" t="s">
        <v>16379</v>
      </c>
      <c r="M5750" t="s">
        <v>16380</v>
      </c>
      <c r="N5750">
        <v>0.70199999999999996</v>
      </c>
      <c r="O5750">
        <v>0</v>
      </c>
      <c r="P5750">
        <v>53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37.200000000000003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3006220</v>
      </c>
      <c r="B5751">
        <v>1</v>
      </c>
      <c r="C5751" t="s">
        <v>106</v>
      </c>
      <c r="D5751" t="s">
        <v>115</v>
      </c>
      <c r="E5751" t="s">
        <v>145</v>
      </c>
      <c r="F5751" t="s">
        <v>16381</v>
      </c>
      <c r="G5751" t="s">
        <v>147</v>
      </c>
      <c r="H5751" t="s">
        <v>61</v>
      </c>
      <c r="I5751" t="s">
        <v>129</v>
      </c>
      <c r="J5751" t="s">
        <v>130</v>
      </c>
      <c r="K5751" t="s">
        <v>131</v>
      </c>
      <c r="L5751" t="s">
        <v>16382</v>
      </c>
      <c r="M5751" t="s">
        <v>16383</v>
      </c>
      <c r="N5751">
        <v>1.8149999999999999</v>
      </c>
      <c r="O5751">
        <v>0</v>
      </c>
      <c r="P5751">
        <v>6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10.89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3002961</v>
      </c>
      <c r="B5752">
        <v>1</v>
      </c>
      <c r="C5752" t="s">
        <v>75</v>
      </c>
      <c r="D5752" t="s">
        <v>89</v>
      </c>
      <c r="E5752" t="s">
        <v>140</v>
      </c>
      <c r="F5752" t="s">
        <v>16384</v>
      </c>
      <c r="G5752" t="s">
        <v>161</v>
      </c>
      <c r="H5752" t="s">
        <v>61</v>
      </c>
      <c r="I5752" t="s">
        <v>129</v>
      </c>
      <c r="J5752" t="s">
        <v>130</v>
      </c>
      <c r="K5752" t="s">
        <v>131</v>
      </c>
      <c r="L5752" t="s">
        <v>16385</v>
      </c>
      <c r="M5752" t="s">
        <v>16386</v>
      </c>
      <c r="N5752">
        <v>0.499</v>
      </c>
      <c r="O5752">
        <v>0</v>
      </c>
      <c r="P5752">
        <v>319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159.1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3008526</v>
      </c>
      <c r="B5753">
        <v>1</v>
      </c>
      <c r="C5753" t="s">
        <v>75</v>
      </c>
      <c r="D5753" t="s">
        <v>79</v>
      </c>
      <c r="E5753" t="s">
        <v>145</v>
      </c>
      <c r="F5753" t="s">
        <v>16387</v>
      </c>
      <c r="G5753" t="s">
        <v>161</v>
      </c>
      <c r="H5753" t="s">
        <v>61</v>
      </c>
      <c r="I5753" t="s">
        <v>129</v>
      </c>
      <c r="J5753" t="s">
        <v>130</v>
      </c>
      <c r="K5753" t="s">
        <v>131</v>
      </c>
      <c r="L5753" t="s">
        <v>16388</v>
      </c>
      <c r="M5753" t="s">
        <v>6345</v>
      </c>
      <c r="N5753">
        <v>3.0750000000000002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1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3.08</v>
      </c>
    </row>
    <row r="5754" spans="1:26" x14ac:dyDescent="0.3">
      <c r="A5754">
        <v>3008061</v>
      </c>
      <c r="B5754">
        <v>2</v>
      </c>
      <c r="C5754" t="s">
        <v>75</v>
      </c>
      <c r="D5754" t="s">
        <v>104</v>
      </c>
      <c r="E5754" t="s">
        <v>221</v>
      </c>
      <c r="F5754" t="s">
        <v>556</v>
      </c>
      <c r="G5754" t="s">
        <v>196</v>
      </c>
      <c r="H5754" t="s">
        <v>58</v>
      </c>
      <c r="I5754" t="s">
        <v>129</v>
      </c>
      <c r="J5754" t="s">
        <v>130</v>
      </c>
      <c r="K5754" t="s">
        <v>131</v>
      </c>
      <c r="L5754" t="s">
        <v>13703</v>
      </c>
      <c r="M5754" t="s">
        <v>16389</v>
      </c>
      <c r="N5754">
        <v>1.264</v>
      </c>
      <c r="O5754">
        <v>9</v>
      </c>
      <c r="P5754">
        <v>1161</v>
      </c>
      <c r="Q5754">
        <v>0</v>
      </c>
      <c r="R5754">
        <v>0</v>
      </c>
      <c r="S5754">
        <v>0</v>
      </c>
      <c r="T5754">
        <v>0</v>
      </c>
      <c r="U5754">
        <v>11.38</v>
      </c>
      <c r="V5754">
        <v>1467.78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3001378</v>
      </c>
      <c r="B5755">
        <v>1</v>
      </c>
      <c r="C5755" t="s">
        <v>106</v>
      </c>
      <c r="D5755" t="s">
        <v>115</v>
      </c>
      <c r="E5755" t="s">
        <v>153</v>
      </c>
      <c r="F5755" t="s">
        <v>16390</v>
      </c>
      <c r="G5755" t="s">
        <v>196</v>
      </c>
      <c r="H5755" t="s">
        <v>58</v>
      </c>
      <c r="I5755" t="s">
        <v>129</v>
      </c>
      <c r="J5755" t="s">
        <v>130</v>
      </c>
      <c r="K5755" t="s">
        <v>131</v>
      </c>
      <c r="L5755" t="s">
        <v>16391</v>
      </c>
      <c r="M5755" t="s">
        <v>16392</v>
      </c>
      <c r="N5755">
        <v>3.6989999999999998</v>
      </c>
      <c r="O5755">
        <v>0</v>
      </c>
      <c r="P5755">
        <v>0</v>
      </c>
      <c r="Q5755">
        <v>3</v>
      </c>
      <c r="R5755">
        <v>0</v>
      </c>
      <c r="S5755">
        <v>7</v>
      </c>
      <c r="T5755">
        <v>32</v>
      </c>
      <c r="U5755">
        <v>0</v>
      </c>
      <c r="V5755">
        <v>0</v>
      </c>
      <c r="W5755">
        <v>11.1</v>
      </c>
      <c r="X5755">
        <v>0</v>
      </c>
      <c r="Y5755">
        <v>25.9</v>
      </c>
      <c r="Z5755">
        <v>118.38</v>
      </c>
    </row>
    <row r="5756" spans="1:26" x14ac:dyDescent="0.3">
      <c r="A5756">
        <v>3001782</v>
      </c>
      <c r="B5756">
        <v>1</v>
      </c>
      <c r="C5756" t="s">
        <v>75</v>
      </c>
      <c r="D5756" t="s">
        <v>99</v>
      </c>
      <c r="E5756" t="s">
        <v>140</v>
      </c>
      <c r="F5756" t="s">
        <v>16393</v>
      </c>
      <c r="G5756" t="s">
        <v>142</v>
      </c>
      <c r="H5756" t="s">
        <v>61</v>
      </c>
      <c r="I5756" t="s">
        <v>129</v>
      </c>
      <c r="J5756" t="s">
        <v>130</v>
      </c>
      <c r="K5756" t="s">
        <v>131</v>
      </c>
      <c r="L5756" t="s">
        <v>16394</v>
      </c>
      <c r="M5756" t="s">
        <v>16362</v>
      </c>
      <c r="N5756">
        <v>0.93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29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26.98</v>
      </c>
    </row>
    <row r="5757" spans="1:26" x14ac:dyDescent="0.3">
      <c r="A5757">
        <v>3015773</v>
      </c>
      <c r="B5757">
        <v>1</v>
      </c>
      <c r="C5757" t="s">
        <v>75</v>
      </c>
      <c r="D5757" t="s">
        <v>91</v>
      </c>
      <c r="E5757" t="s">
        <v>145</v>
      </c>
      <c r="F5757" t="s">
        <v>16395</v>
      </c>
      <c r="G5757" t="s">
        <v>206</v>
      </c>
      <c r="H5757" t="s">
        <v>61</v>
      </c>
      <c r="I5757" t="s">
        <v>129</v>
      </c>
      <c r="J5757" t="s">
        <v>130</v>
      </c>
      <c r="K5757" t="s">
        <v>131</v>
      </c>
      <c r="L5757" t="s">
        <v>16396</v>
      </c>
      <c r="M5757" t="s">
        <v>16397</v>
      </c>
      <c r="N5757">
        <v>3.82</v>
      </c>
      <c r="O5757">
        <v>0</v>
      </c>
      <c r="P5757">
        <v>5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19.100000000000001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3003827</v>
      </c>
      <c r="B5758">
        <v>1</v>
      </c>
      <c r="C5758" t="s">
        <v>75</v>
      </c>
      <c r="D5758" t="s">
        <v>97</v>
      </c>
      <c r="E5758" t="s">
        <v>169</v>
      </c>
      <c r="F5758" t="s">
        <v>16398</v>
      </c>
      <c r="G5758" t="s">
        <v>206</v>
      </c>
      <c r="H5758" t="s">
        <v>61</v>
      </c>
      <c r="I5758" t="s">
        <v>129</v>
      </c>
      <c r="J5758" t="s">
        <v>130</v>
      </c>
      <c r="K5758" t="s">
        <v>131</v>
      </c>
      <c r="L5758" t="s">
        <v>16399</v>
      </c>
      <c r="M5758" t="s">
        <v>16400</v>
      </c>
      <c r="N5758">
        <v>8.3689999999999998</v>
      </c>
      <c r="O5758">
        <v>0</v>
      </c>
      <c r="P5758">
        <v>243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2033.74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3003668</v>
      </c>
      <c r="B5759">
        <v>1</v>
      </c>
      <c r="C5759" t="s">
        <v>75</v>
      </c>
      <c r="D5759" t="s">
        <v>103</v>
      </c>
      <c r="E5759" t="s">
        <v>169</v>
      </c>
      <c r="F5759" t="s">
        <v>16401</v>
      </c>
      <c r="G5759" t="s">
        <v>1638</v>
      </c>
      <c r="H5759" t="s">
        <v>61</v>
      </c>
      <c r="I5759" t="s">
        <v>129</v>
      </c>
      <c r="J5759" t="s">
        <v>130</v>
      </c>
      <c r="K5759" t="s">
        <v>131</v>
      </c>
      <c r="L5759" t="s">
        <v>16402</v>
      </c>
      <c r="M5759" t="s">
        <v>16403</v>
      </c>
      <c r="N5759">
        <v>2.1160000000000001</v>
      </c>
      <c r="O5759">
        <v>0</v>
      </c>
      <c r="P5759">
        <v>452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956.37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3012003</v>
      </c>
      <c r="B5760">
        <v>1</v>
      </c>
      <c r="C5760" t="s">
        <v>75</v>
      </c>
      <c r="D5760" t="s">
        <v>89</v>
      </c>
      <c r="E5760" t="s">
        <v>140</v>
      </c>
      <c r="F5760" t="s">
        <v>16404</v>
      </c>
      <c r="G5760" t="s">
        <v>2284</v>
      </c>
      <c r="H5760" t="s">
        <v>61</v>
      </c>
      <c r="I5760" t="s">
        <v>129</v>
      </c>
      <c r="J5760" t="s">
        <v>130</v>
      </c>
      <c r="K5760" t="s">
        <v>131</v>
      </c>
      <c r="L5760" t="s">
        <v>16405</v>
      </c>
      <c r="M5760" t="s">
        <v>14351</v>
      </c>
      <c r="N5760">
        <v>0.86</v>
      </c>
      <c r="O5760">
        <v>0</v>
      </c>
      <c r="P5760">
        <v>97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83.42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3015508</v>
      </c>
      <c r="B5761">
        <v>1</v>
      </c>
      <c r="C5761" t="s">
        <v>75</v>
      </c>
      <c r="D5761" t="s">
        <v>99</v>
      </c>
      <c r="E5761" t="s">
        <v>140</v>
      </c>
      <c r="F5761" t="s">
        <v>16406</v>
      </c>
      <c r="G5761" t="s">
        <v>136</v>
      </c>
      <c r="H5761" t="s">
        <v>61</v>
      </c>
      <c r="I5761" t="s">
        <v>129</v>
      </c>
      <c r="J5761" t="s">
        <v>130</v>
      </c>
      <c r="K5761" t="s">
        <v>137</v>
      </c>
      <c r="L5761" t="s">
        <v>16407</v>
      </c>
      <c r="M5761" t="s">
        <v>16408</v>
      </c>
      <c r="N5761">
        <v>3.956</v>
      </c>
      <c r="O5761">
        <v>0</v>
      </c>
      <c r="P5761">
        <v>27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106.82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3009437</v>
      </c>
      <c r="B5762">
        <v>1</v>
      </c>
      <c r="C5762" t="s">
        <v>75</v>
      </c>
      <c r="D5762" t="s">
        <v>78</v>
      </c>
      <c r="E5762" t="s">
        <v>221</v>
      </c>
      <c r="F5762" t="s">
        <v>16409</v>
      </c>
      <c r="G5762" t="s">
        <v>128</v>
      </c>
      <c r="H5762" t="s">
        <v>58</v>
      </c>
      <c r="I5762" t="s">
        <v>129</v>
      </c>
      <c r="J5762" t="s">
        <v>130</v>
      </c>
      <c r="K5762" t="s">
        <v>131</v>
      </c>
      <c r="L5762" t="s">
        <v>16410</v>
      </c>
      <c r="M5762" t="s">
        <v>16411</v>
      </c>
      <c r="N5762">
        <v>0.183</v>
      </c>
      <c r="O5762">
        <v>22</v>
      </c>
      <c r="P5762">
        <v>16920</v>
      </c>
      <c r="Q5762">
        <v>0</v>
      </c>
      <c r="R5762">
        <v>0</v>
      </c>
      <c r="S5762">
        <v>0</v>
      </c>
      <c r="T5762">
        <v>0</v>
      </c>
      <c r="U5762">
        <v>4.0199999999999996</v>
      </c>
      <c r="V5762">
        <v>3087.9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3002253</v>
      </c>
      <c r="B5763">
        <v>1</v>
      </c>
      <c r="C5763" t="s">
        <v>75</v>
      </c>
      <c r="D5763" t="s">
        <v>74</v>
      </c>
      <c r="E5763" t="s">
        <v>140</v>
      </c>
      <c r="F5763" t="s">
        <v>16412</v>
      </c>
      <c r="G5763" t="s">
        <v>166</v>
      </c>
      <c r="H5763" t="s">
        <v>61</v>
      </c>
      <c r="I5763" t="s">
        <v>129</v>
      </c>
      <c r="J5763" t="s">
        <v>130</v>
      </c>
      <c r="K5763" t="s">
        <v>131</v>
      </c>
      <c r="L5763" t="s">
        <v>16413</v>
      </c>
      <c r="M5763" t="s">
        <v>16414</v>
      </c>
      <c r="N5763">
        <v>0.66400000000000003</v>
      </c>
      <c r="O5763">
        <v>0</v>
      </c>
      <c r="P5763">
        <v>28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18.600000000000001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3008914</v>
      </c>
      <c r="B5764">
        <v>1</v>
      </c>
      <c r="C5764" t="s">
        <v>75</v>
      </c>
      <c r="D5764" t="s">
        <v>91</v>
      </c>
      <c r="E5764" t="s">
        <v>164</v>
      </c>
      <c r="F5764" t="s">
        <v>3720</v>
      </c>
      <c r="G5764" t="s">
        <v>452</v>
      </c>
      <c r="H5764" t="s">
        <v>61</v>
      </c>
      <c r="I5764" t="s">
        <v>129</v>
      </c>
      <c r="J5764" t="s">
        <v>130</v>
      </c>
      <c r="K5764" t="s">
        <v>131</v>
      </c>
      <c r="L5764" t="s">
        <v>16415</v>
      </c>
      <c r="M5764" t="s">
        <v>16416</v>
      </c>
      <c r="N5764">
        <v>2.9049999999999998</v>
      </c>
      <c r="O5764">
        <v>0</v>
      </c>
      <c r="P5764">
        <v>115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334.11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3010188</v>
      </c>
      <c r="B5765">
        <v>1</v>
      </c>
      <c r="C5765" t="s">
        <v>75</v>
      </c>
      <c r="D5765" t="s">
        <v>86</v>
      </c>
      <c r="E5765" t="s">
        <v>126</v>
      </c>
      <c r="F5765" t="s">
        <v>16417</v>
      </c>
      <c r="G5765" t="s">
        <v>136</v>
      </c>
      <c r="H5765" t="s">
        <v>58</v>
      </c>
      <c r="I5765" t="s">
        <v>129</v>
      </c>
      <c r="J5765" t="s">
        <v>130</v>
      </c>
      <c r="K5765" t="s">
        <v>137</v>
      </c>
      <c r="L5765" t="s">
        <v>16418</v>
      </c>
      <c r="M5765" t="s">
        <v>16419</v>
      </c>
      <c r="N5765">
        <v>4.0170000000000003</v>
      </c>
      <c r="O5765">
        <v>1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4.0199999999999996</v>
      </c>
      <c r="V5765">
        <v>0</v>
      </c>
      <c r="W5765">
        <v>0</v>
      </c>
      <c r="X5765">
        <v>0</v>
      </c>
      <c r="Y5765">
        <v>0</v>
      </c>
      <c r="Z5765">
        <v>0</v>
      </c>
    </row>
    <row r="5766" spans="1:26" x14ac:dyDescent="0.3">
      <c r="A5766">
        <v>3001229</v>
      </c>
      <c r="B5766">
        <v>1</v>
      </c>
      <c r="C5766" t="s">
        <v>75</v>
      </c>
      <c r="D5766" t="s">
        <v>99</v>
      </c>
      <c r="E5766" t="s">
        <v>169</v>
      </c>
      <c r="F5766" t="s">
        <v>16420</v>
      </c>
      <c r="G5766" t="s">
        <v>161</v>
      </c>
      <c r="H5766" t="s">
        <v>61</v>
      </c>
      <c r="I5766" t="s">
        <v>129</v>
      </c>
      <c r="J5766" t="s">
        <v>130</v>
      </c>
      <c r="K5766" t="s">
        <v>131</v>
      </c>
      <c r="L5766" t="s">
        <v>16421</v>
      </c>
      <c r="M5766" t="s">
        <v>16422</v>
      </c>
      <c r="N5766">
        <v>2.0329999999999999</v>
      </c>
      <c r="O5766">
        <v>0</v>
      </c>
      <c r="P5766">
        <v>0</v>
      </c>
      <c r="Q5766">
        <v>0</v>
      </c>
      <c r="R5766">
        <v>42</v>
      </c>
      <c r="S5766">
        <v>0</v>
      </c>
      <c r="T5766">
        <v>8</v>
      </c>
      <c r="U5766">
        <v>0</v>
      </c>
      <c r="V5766">
        <v>0</v>
      </c>
      <c r="W5766">
        <v>0</v>
      </c>
      <c r="X5766">
        <v>85.39</v>
      </c>
      <c r="Y5766">
        <v>0</v>
      </c>
      <c r="Z5766">
        <v>16.260000000000002</v>
      </c>
    </row>
    <row r="5767" spans="1:26" x14ac:dyDescent="0.3">
      <c r="A5767">
        <v>3018222</v>
      </c>
      <c r="B5767">
        <v>1</v>
      </c>
      <c r="C5767" t="s">
        <v>75</v>
      </c>
      <c r="D5767" t="s">
        <v>100</v>
      </c>
      <c r="E5767" t="s">
        <v>169</v>
      </c>
      <c r="F5767" t="s">
        <v>16423</v>
      </c>
      <c r="G5767" t="s">
        <v>161</v>
      </c>
      <c r="H5767" t="s">
        <v>61</v>
      </c>
      <c r="I5767" t="s">
        <v>129</v>
      </c>
      <c r="J5767" t="s">
        <v>130</v>
      </c>
      <c r="K5767" t="s">
        <v>131</v>
      </c>
      <c r="L5767" t="s">
        <v>16424</v>
      </c>
      <c r="M5767" t="s">
        <v>16425</v>
      </c>
      <c r="N5767">
        <v>0.27100000000000002</v>
      </c>
      <c r="O5767">
        <v>0</v>
      </c>
      <c r="P5767">
        <v>54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14.63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3003813</v>
      </c>
      <c r="B5768">
        <v>1</v>
      </c>
      <c r="C5768" t="s">
        <v>106</v>
      </c>
      <c r="D5768" t="s">
        <v>122</v>
      </c>
      <c r="E5768" t="s">
        <v>145</v>
      </c>
      <c r="F5768" t="s">
        <v>5236</v>
      </c>
      <c r="G5768" t="s">
        <v>206</v>
      </c>
      <c r="H5768" t="s">
        <v>61</v>
      </c>
      <c r="I5768" t="s">
        <v>129</v>
      </c>
      <c r="J5768" t="s">
        <v>130</v>
      </c>
      <c r="K5768" t="s">
        <v>131</v>
      </c>
      <c r="L5768" t="s">
        <v>16426</v>
      </c>
      <c r="M5768" t="s">
        <v>16427</v>
      </c>
      <c r="N5768">
        <v>1.369</v>
      </c>
      <c r="O5768">
        <v>0</v>
      </c>
      <c r="P5768">
        <v>4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5.47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3013016</v>
      </c>
      <c r="B5769">
        <v>1</v>
      </c>
      <c r="C5769" t="s">
        <v>75</v>
      </c>
      <c r="D5769" t="s">
        <v>89</v>
      </c>
      <c r="E5769" t="s">
        <v>140</v>
      </c>
      <c r="F5769" t="s">
        <v>16428</v>
      </c>
      <c r="G5769" t="s">
        <v>2284</v>
      </c>
      <c r="H5769" t="s">
        <v>61</v>
      </c>
      <c r="I5769" t="s">
        <v>129</v>
      </c>
      <c r="J5769" t="s">
        <v>130</v>
      </c>
      <c r="K5769" t="s">
        <v>131</v>
      </c>
      <c r="L5769" t="s">
        <v>16429</v>
      </c>
      <c r="M5769" t="s">
        <v>8031</v>
      </c>
      <c r="N5769">
        <v>3.585</v>
      </c>
      <c r="O5769">
        <v>0</v>
      </c>
      <c r="P5769">
        <v>174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623.78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3014626</v>
      </c>
      <c r="B5770">
        <v>2</v>
      </c>
      <c r="C5770" t="s">
        <v>75</v>
      </c>
      <c r="D5770" t="s">
        <v>88</v>
      </c>
      <c r="E5770" t="s">
        <v>153</v>
      </c>
      <c r="F5770" t="s">
        <v>16430</v>
      </c>
      <c r="G5770" t="s">
        <v>128</v>
      </c>
      <c r="H5770" t="s">
        <v>58</v>
      </c>
      <c r="I5770" t="s">
        <v>129</v>
      </c>
      <c r="J5770" t="s">
        <v>130</v>
      </c>
      <c r="K5770" t="s">
        <v>131</v>
      </c>
      <c r="L5770" t="s">
        <v>9022</v>
      </c>
      <c r="M5770" t="s">
        <v>16431</v>
      </c>
      <c r="N5770">
        <v>0.218</v>
      </c>
      <c r="O5770">
        <v>4</v>
      </c>
      <c r="P5770">
        <v>525</v>
      </c>
      <c r="Q5770">
        <v>0</v>
      </c>
      <c r="R5770">
        <v>0</v>
      </c>
      <c r="S5770">
        <v>0</v>
      </c>
      <c r="T5770">
        <v>0</v>
      </c>
      <c r="U5770">
        <v>0.87</v>
      </c>
      <c r="V5770">
        <v>114.37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3014626</v>
      </c>
      <c r="B5771">
        <v>3</v>
      </c>
      <c r="C5771" t="s">
        <v>75</v>
      </c>
      <c r="D5771" t="s">
        <v>88</v>
      </c>
      <c r="E5771" t="s">
        <v>153</v>
      </c>
      <c r="F5771" t="s">
        <v>16432</v>
      </c>
      <c r="G5771" t="s">
        <v>128</v>
      </c>
      <c r="H5771" t="s">
        <v>58</v>
      </c>
      <c r="I5771" t="s">
        <v>129</v>
      </c>
      <c r="J5771" t="s">
        <v>130</v>
      </c>
      <c r="K5771" t="s">
        <v>131</v>
      </c>
      <c r="L5771" t="s">
        <v>16431</v>
      </c>
      <c r="M5771" t="s">
        <v>16433</v>
      </c>
      <c r="N5771">
        <v>0.51400000000000001</v>
      </c>
      <c r="O5771">
        <v>0</v>
      </c>
      <c r="P5771">
        <v>68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34.94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3015825</v>
      </c>
      <c r="B5772">
        <v>1</v>
      </c>
      <c r="C5772" t="s">
        <v>75</v>
      </c>
      <c r="D5772" t="s">
        <v>83</v>
      </c>
      <c r="E5772" t="s">
        <v>221</v>
      </c>
      <c r="F5772" t="s">
        <v>16434</v>
      </c>
      <c r="G5772" t="s">
        <v>128</v>
      </c>
      <c r="H5772" t="s">
        <v>58</v>
      </c>
      <c r="I5772" t="s">
        <v>129</v>
      </c>
      <c r="J5772" t="s">
        <v>130</v>
      </c>
      <c r="K5772" t="s">
        <v>131</v>
      </c>
      <c r="L5772" t="s">
        <v>16435</v>
      </c>
      <c r="M5772" t="s">
        <v>16436</v>
      </c>
      <c r="N5772">
        <v>0.50700000000000001</v>
      </c>
      <c r="O5772">
        <v>0</v>
      </c>
      <c r="P5772">
        <v>0</v>
      </c>
      <c r="Q5772">
        <v>4</v>
      </c>
      <c r="R5772">
        <v>1275</v>
      </c>
      <c r="S5772">
        <v>0</v>
      </c>
      <c r="T5772">
        <v>0</v>
      </c>
      <c r="U5772">
        <v>0</v>
      </c>
      <c r="V5772">
        <v>0</v>
      </c>
      <c r="W5772">
        <v>2.0299999999999998</v>
      </c>
      <c r="X5772">
        <v>646</v>
      </c>
      <c r="Y5772">
        <v>0</v>
      </c>
      <c r="Z5772">
        <v>0</v>
      </c>
    </row>
    <row r="5773" spans="1:26" x14ac:dyDescent="0.3">
      <c r="A5773">
        <v>3002366</v>
      </c>
      <c r="B5773">
        <v>1</v>
      </c>
      <c r="C5773" t="s">
        <v>75</v>
      </c>
      <c r="D5773" t="s">
        <v>104</v>
      </c>
      <c r="E5773" t="s">
        <v>140</v>
      </c>
      <c r="F5773" t="s">
        <v>16437</v>
      </c>
      <c r="G5773" t="s">
        <v>206</v>
      </c>
      <c r="H5773" t="s">
        <v>61</v>
      </c>
      <c r="I5773" t="s">
        <v>129</v>
      </c>
      <c r="J5773" t="s">
        <v>130</v>
      </c>
      <c r="K5773" t="s">
        <v>131</v>
      </c>
      <c r="L5773" t="s">
        <v>16438</v>
      </c>
      <c r="M5773" t="s">
        <v>16439</v>
      </c>
      <c r="N5773">
        <v>0.67800000000000005</v>
      </c>
      <c r="O5773">
        <v>0</v>
      </c>
      <c r="P5773">
        <v>69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46.77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3019127</v>
      </c>
      <c r="B5774">
        <v>1</v>
      </c>
      <c r="C5774" t="s">
        <v>75</v>
      </c>
      <c r="D5774" t="s">
        <v>92</v>
      </c>
      <c r="E5774" t="s">
        <v>145</v>
      </c>
      <c r="F5774" t="s">
        <v>16440</v>
      </c>
      <c r="G5774" t="s">
        <v>256</v>
      </c>
      <c r="H5774" t="s">
        <v>61</v>
      </c>
      <c r="I5774" t="s">
        <v>129</v>
      </c>
      <c r="J5774" t="s">
        <v>130</v>
      </c>
      <c r="K5774" t="s">
        <v>131</v>
      </c>
      <c r="L5774" t="s">
        <v>16441</v>
      </c>
      <c r="M5774" t="s">
        <v>16442</v>
      </c>
      <c r="N5774">
        <v>2.57</v>
      </c>
      <c r="O5774">
        <v>0</v>
      </c>
      <c r="P5774">
        <v>1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2.57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3001422</v>
      </c>
      <c r="B5775">
        <v>1</v>
      </c>
      <c r="C5775" t="s">
        <v>106</v>
      </c>
      <c r="D5775" t="s">
        <v>108</v>
      </c>
      <c r="E5775" t="s">
        <v>153</v>
      </c>
      <c r="F5775" t="s">
        <v>16443</v>
      </c>
      <c r="G5775" t="s">
        <v>196</v>
      </c>
      <c r="H5775" t="s">
        <v>58</v>
      </c>
      <c r="I5775" t="s">
        <v>129</v>
      </c>
      <c r="J5775" t="s">
        <v>130</v>
      </c>
      <c r="K5775" t="s">
        <v>131</v>
      </c>
      <c r="L5775" t="s">
        <v>16444</v>
      </c>
      <c r="M5775" t="s">
        <v>16445</v>
      </c>
      <c r="N5775">
        <v>2.0510000000000002</v>
      </c>
      <c r="O5775">
        <v>0</v>
      </c>
      <c r="P5775">
        <v>165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338.4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3015844</v>
      </c>
      <c r="B5776">
        <v>1</v>
      </c>
      <c r="C5776" t="s">
        <v>106</v>
      </c>
      <c r="D5776" t="s">
        <v>108</v>
      </c>
      <c r="E5776" t="s">
        <v>145</v>
      </c>
      <c r="F5776" t="s">
        <v>16446</v>
      </c>
      <c r="G5776" t="s">
        <v>206</v>
      </c>
      <c r="H5776" t="s">
        <v>61</v>
      </c>
      <c r="I5776" t="s">
        <v>129</v>
      </c>
      <c r="J5776" t="s">
        <v>130</v>
      </c>
      <c r="K5776" t="s">
        <v>131</v>
      </c>
      <c r="L5776" t="s">
        <v>16447</v>
      </c>
      <c r="M5776" t="s">
        <v>16448</v>
      </c>
      <c r="N5776">
        <v>2.0529999999999999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2.0499999999999998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3003063</v>
      </c>
      <c r="B5777">
        <v>1</v>
      </c>
      <c r="C5777" t="s">
        <v>106</v>
      </c>
      <c r="D5777" t="s">
        <v>116</v>
      </c>
      <c r="E5777" t="s">
        <v>164</v>
      </c>
      <c r="F5777" t="s">
        <v>16449</v>
      </c>
      <c r="G5777" t="s">
        <v>185</v>
      </c>
      <c r="H5777" t="s">
        <v>61</v>
      </c>
      <c r="I5777" t="s">
        <v>129</v>
      </c>
      <c r="J5777" t="s">
        <v>130</v>
      </c>
      <c r="K5777" t="s">
        <v>131</v>
      </c>
      <c r="L5777" t="s">
        <v>16450</v>
      </c>
      <c r="M5777" t="s">
        <v>16451</v>
      </c>
      <c r="N5777">
        <v>1.7450000000000001</v>
      </c>
      <c r="O5777">
        <v>0</v>
      </c>
      <c r="P5777">
        <v>0</v>
      </c>
      <c r="Q5777">
        <v>0</v>
      </c>
      <c r="R5777">
        <v>5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8.7200000000000006</v>
      </c>
      <c r="Y5777">
        <v>0</v>
      </c>
      <c r="Z5777">
        <v>0</v>
      </c>
    </row>
    <row r="5778" spans="1:26" x14ac:dyDescent="0.3">
      <c r="A5778">
        <v>3002977</v>
      </c>
      <c r="B5778">
        <v>1</v>
      </c>
      <c r="C5778" t="s">
        <v>75</v>
      </c>
      <c r="D5778" t="s">
        <v>91</v>
      </c>
      <c r="E5778" t="s">
        <v>145</v>
      </c>
      <c r="F5778" t="s">
        <v>16452</v>
      </c>
      <c r="G5778" t="s">
        <v>206</v>
      </c>
      <c r="H5778" t="s">
        <v>61</v>
      </c>
      <c r="I5778" t="s">
        <v>129</v>
      </c>
      <c r="J5778" t="s">
        <v>130</v>
      </c>
      <c r="K5778" t="s">
        <v>131</v>
      </c>
      <c r="L5778" t="s">
        <v>16453</v>
      </c>
      <c r="M5778" t="s">
        <v>16454</v>
      </c>
      <c r="N5778">
        <v>0.94899999999999995</v>
      </c>
      <c r="O5778">
        <v>0</v>
      </c>
      <c r="P5778">
        <v>16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15.18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3002921</v>
      </c>
      <c r="B5779">
        <v>1</v>
      </c>
      <c r="C5779" t="s">
        <v>75</v>
      </c>
      <c r="D5779" t="s">
        <v>93</v>
      </c>
      <c r="E5779" t="s">
        <v>164</v>
      </c>
      <c r="F5779" t="s">
        <v>2164</v>
      </c>
      <c r="G5779" t="s">
        <v>142</v>
      </c>
      <c r="H5779" t="s">
        <v>61</v>
      </c>
      <c r="I5779" t="s">
        <v>129</v>
      </c>
      <c r="J5779" t="s">
        <v>130</v>
      </c>
      <c r="K5779" t="s">
        <v>131</v>
      </c>
      <c r="L5779" t="s">
        <v>16455</v>
      </c>
      <c r="M5779" t="s">
        <v>16456</v>
      </c>
      <c r="N5779">
        <v>2.278</v>
      </c>
      <c r="O5779">
        <v>0</v>
      </c>
      <c r="P5779">
        <v>0</v>
      </c>
      <c r="Q5779">
        <v>0</v>
      </c>
      <c r="R5779">
        <v>37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84.28</v>
      </c>
      <c r="Y5779">
        <v>0</v>
      </c>
      <c r="Z5779">
        <v>0</v>
      </c>
    </row>
    <row r="5780" spans="1:26" x14ac:dyDescent="0.3">
      <c r="A5780">
        <v>3001429</v>
      </c>
      <c r="B5780">
        <v>1</v>
      </c>
      <c r="C5780" t="s">
        <v>75</v>
      </c>
      <c r="D5780" t="s">
        <v>85</v>
      </c>
      <c r="E5780" t="s">
        <v>145</v>
      </c>
      <c r="F5780" t="s">
        <v>16457</v>
      </c>
      <c r="G5780" t="s">
        <v>206</v>
      </c>
      <c r="H5780" t="s">
        <v>61</v>
      </c>
      <c r="I5780" t="s">
        <v>129</v>
      </c>
      <c r="J5780" t="s">
        <v>130</v>
      </c>
      <c r="K5780" t="s">
        <v>131</v>
      </c>
      <c r="L5780" t="s">
        <v>16458</v>
      </c>
      <c r="M5780" t="s">
        <v>16459</v>
      </c>
      <c r="N5780">
        <v>2.032</v>
      </c>
      <c r="O5780">
        <v>0</v>
      </c>
      <c r="P5780">
        <v>0</v>
      </c>
      <c r="Q5780">
        <v>0</v>
      </c>
      <c r="R5780">
        <v>12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24.38</v>
      </c>
      <c r="Y5780">
        <v>0</v>
      </c>
      <c r="Z5780">
        <v>0</v>
      </c>
    </row>
    <row r="5781" spans="1:26" x14ac:dyDescent="0.3">
      <c r="A5781">
        <v>3001430</v>
      </c>
      <c r="B5781">
        <v>1</v>
      </c>
      <c r="C5781" t="s">
        <v>75</v>
      </c>
      <c r="D5781" t="s">
        <v>95</v>
      </c>
      <c r="E5781" t="s">
        <v>140</v>
      </c>
      <c r="F5781" t="s">
        <v>16460</v>
      </c>
      <c r="G5781" t="s">
        <v>382</v>
      </c>
      <c r="H5781" t="s">
        <v>61</v>
      </c>
      <c r="I5781" t="s">
        <v>129</v>
      </c>
      <c r="J5781" t="s">
        <v>130</v>
      </c>
      <c r="K5781" t="s">
        <v>131</v>
      </c>
      <c r="L5781" t="s">
        <v>16461</v>
      </c>
      <c r="M5781" t="s">
        <v>16462</v>
      </c>
      <c r="N5781">
        <v>1.921</v>
      </c>
      <c r="O5781">
        <v>0</v>
      </c>
      <c r="P5781">
        <v>379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728.16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3015971</v>
      </c>
      <c r="B5782">
        <v>1</v>
      </c>
      <c r="C5782" t="s">
        <v>75</v>
      </c>
      <c r="D5782" t="s">
        <v>90</v>
      </c>
      <c r="E5782" t="s">
        <v>169</v>
      </c>
      <c r="F5782" t="s">
        <v>16463</v>
      </c>
      <c r="G5782" t="s">
        <v>136</v>
      </c>
      <c r="H5782" t="s">
        <v>61</v>
      </c>
      <c r="I5782" t="s">
        <v>129</v>
      </c>
      <c r="J5782" t="s">
        <v>130</v>
      </c>
      <c r="K5782" t="s">
        <v>137</v>
      </c>
      <c r="L5782" t="s">
        <v>16464</v>
      </c>
      <c r="M5782" t="s">
        <v>16465</v>
      </c>
      <c r="N5782">
        <v>5.0129999999999999</v>
      </c>
      <c r="O5782">
        <v>0</v>
      </c>
      <c r="P5782">
        <v>0</v>
      </c>
      <c r="Q5782">
        <v>0</v>
      </c>
      <c r="R5782">
        <v>93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466.16</v>
      </c>
      <c r="Y5782">
        <v>0</v>
      </c>
      <c r="Z5782">
        <v>0</v>
      </c>
    </row>
    <row r="5783" spans="1:26" x14ac:dyDescent="0.3">
      <c r="A5783">
        <v>3002167</v>
      </c>
      <c r="B5783">
        <v>1</v>
      </c>
      <c r="C5783" t="s">
        <v>75</v>
      </c>
      <c r="D5783" t="s">
        <v>97</v>
      </c>
      <c r="E5783" t="s">
        <v>169</v>
      </c>
      <c r="F5783" t="s">
        <v>16466</v>
      </c>
      <c r="G5783" t="s">
        <v>171</v>
      </c>
      <c r="H5783" t="s">
        <v>61</v>
      </c>
      <c r="I5783" t="s">
        <v>129</v>
      </c>
      <c r="J5783" t="s">
        <v>130</v>
      </c>
      <c r="K5783" t="s">
        <v>131</v>
      </c>
      <c r="L5783" t="s">
        <v>16467</v>
      </c>
      <c r="M5783" t="s">
        <v>16468</v>
      </c>
      <c r="N5783">
        <v>0.80700000000000005</v>
      </c>
      <c r="O5783">
        <v>0</v>
      </c>
      <c r="P5783">
        <v>355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286.47000000000003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3014767</v>
      </c>
      <c r="B5784">
        <v>1</v>
      </c>
      <c r="C5784" t="s">
        <v>75</v>
      </c>
      <c r="D5784" t="s">
        <v>81</v>
      </c>
      <c r="E5784" t="s">
        <v>153</v>
      </c>
      <c r="F5784" t="s">
        <v>16469</v>
      </c>
      <c r="G5784" t="s">
        <v>128</v>
      </c>
      <c r="H5784" t="s">
        <v>58</v>
      </c>
      <c r="I5784" t="s">
        <v>129</v>
      </c>
      <c r="J5784" t="s">
        <v>130</v>
      </c>
      <c r="K5784" t="s">
        <v>131</v>
      </c>
      <c r="L5784" t="s">
        <v>16470</v>
      </c>
      <c r="M5784" t="s">
        <v>16471</v>
      </c>
      <c r="N5784">
        <v>0.32900000000000001</v>
      </c>
      <c r="O5784">
        <v>6</v>
      </c>
      <c r="P5784">
        <v>217</v>
      </c>
      <c r="Q5784">
        <v>0</v>
      </c>
      <c r="R5784">
        <v>0</v>
      </c>
      <c r="S5784">
        <v>0</v>
      </c>
      <c r="T5784">
        <v>0</v>
      </c>
      <c r="U5784">
        <v>1.97</v>
      </c>
      <c r="V5784">
        <v>71.31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3001161</v>
      </c>
      <c r="B5785">
        <v>1</v>
      </c>
      <c r="C5785" t="s">
        <v>75</v>
      </c>
      <c r="D5785" t="s">
        <v>100</v>
      </c>
      <c r="E5785" t="s">
        <v>145</v>
      </c>
      <c r="F5785" t="s">
        <v>16472</v>
      </c>
      <c r="G5785" t="s">
        <v>206</v>
      </c>
      <c r="H5785" t="s">
        <v>61</v>
      </c>
      <c r="I5785" t="s">
        <v>129</v>
      </c>
      <c r="J5785" t="s">
        <v>130</v>
      </c>
      <c r="K5785" t="s">
        <v>131</v>
      </c>
      <c r="L5785" t="s">
        <v>16473</v>
      </c>
      <c r="M5785" t="s">
        <v>16474</v>
      </c>
      <c r="N5785">
        <v>3.6070000000000002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3.61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3002925</v>
      </c>
      <c r="B5786">
        <v>1</v>
      </c>
      <c r="C5786" t="s">
        <v>75</v>
      </c>
      <c r="D5786" t="s">
        <v>92</v>
      </c>
      <c r="E5786" t="s">
        <v>169</v>
      </c>
      <c r="F5786" t="s">
        <v>16475</v>
      </c>
      <c r="G5786" t="s">
        <v>161</v>
      </c>
      <c r="H5786" t="s">
        <v>61</v>
      </c>
      <c r="I5786" t="s">
        <v>129</v>
      </c>
      <c r="J5786" t="s">
        <v>130</v>
      </c>
      <c r="K5786" t="s">
        <v>131</v>
      </c>
      <c r="L5786" t="s">
        <v>16476</v>
      </c>
      <c r="M5786" t="s">
        <v>16477</v>
      </c>
      <c r="N5786">
        <v>0.42899999999999999</v>
      </c>
      <c r="O5786">
        <v>0</v>
      </c>
      <c r="P5786">
        <v>315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134.97999999999999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3008160</v>
      </c>
      <c r="B5787">
        <v>1</v>
      </c>
      <c r="C5787" t="s">
        <v>75</v>
      </c>
      <c r="D5787" t="s">
        <v>101</v>
      </c>
      <c r="E5787" t="s">
        <v>221</v>
      </c>
      <c r="F5787" t="s">
        <v>6644</v>
      </c>
      <c r="G5787" t="s">
        <v>128</v>
      </c>
      <c r="H5787" t="s">
        <v>58</v>
      </c>
      <c r="I5787" t="s">
        <v>129</v>
      </c>
      <c r="J5787" t="s">
        <v>130</v>
      </c>
      <c r="K5787" t="s">
        <v>131</v>
      </c>
      <c r="L5787" t="s">
        <v>16478</v>
      </c>
      <c r="M5787" t="s">
        <v>16479</v>
      </c>
      <c r="N5787">
        <v>1.1519999999999999</v>
      </c>
      <c r="O5787">
        <v>3</v>
      </c>
      <c r="P5787">
        <v>0</v>
      </c>
      <c r="Q5787">
        <v>0</v>
      </c>
      <c r="R5787">
        <v>0</v>
      </c>
      <c r="S5787">
        <v>86</v>
      </c>
      <c r="T5787">
        <v>732</v>
      </c>
      <c r="U5787">
        <v>3.46</v>
      </c>
      <c r="V5787">
        <v>0</v>
      </c>
      <c r="W5787">
        <v>0</v>
      </c>
      <c r="X5787">
        <v>0</v>
      </c>
      <c r="Y5787">
        <v>99.09</v>
      </c>
      <c r="Z5787">
        <v>843.43</v>
      </c>
    </row>
    <row r="5788" spans="1:26" x14ac:dyDescent="0.3">
      <c r="A5788">
        <v>3019156</v>
      </c>
      <c r="B5788">
        <v>1</v>
      </c>
      <c r="C5788" t="s">
        <v>75</v>
      </c>
      <c r="D5788" t="s">
        <v>79</v>
      </c>
      <c r="E5788" t="s">
        <v>221</v>
      </c>
      <c r="F5788" t="s">
        <v>16480</v>
      </c>
      <c r="G5788" t="s">
        <v>128</v>
      </c>
      <c r="H5788" t="s">
        <v>58</v>
      </c>
      <c r="I5788" t="s">
        <v>129</v>
      </c>
      <c r="J5788" t="s">
        <v>130</v>
      </c>
      <c r="K5788" t="s">
        <v>131</v>
      </c>
      <c r="L5788" t="s">
        <v>16481</v>
      </c>
      <c r="M5788" t="s">
        <v>16482</v>
      </c>
      <c r="N5788">
        <v>0.376</v>
      </c>
      <c r="O5788">
        <v>0</v>
      </c>
      <c r="P5788">
        <v>0</v>
      </c>
      <c r="Q5788">
        <v>0</v>
      </c>
      <c r="R5788">
        <v>0</v>
      </c>
      <c r="S5788">
        <v>48</v>
      </c>
      <c r="T5788">
        <v>3531</v>
      </c>
      <c r="U5788">
        <v>0</v>
      </c>
      <c r="V5788">
        <v>0</v>
      </c>
      <c r="W5788">
        <v>0</v>
      </c>
      <c r="X5788">
        <v>0</v>
      </c>
      <c r="Y5788">
        <v>18.07</v>
      </c>
      <c r="Z5788">
        <v>1329.03</v>
      </c>
    </row>
    <row r="5789" spans="1:26" x14ac:dyDescent="0.3">
      <c r="A5789">
        <v>3012694</v>
      </c>
      <c r="B5789">
        <v>1</v>
      </c>
      <c r="C5789" t="s">
        <v>75</v>
      </c>
      <c r="D5789" t="s">
        <v>93</v>
      </c>
      <c r="E5789" t="s">
        <v>140</v>
      </c>
      <c r="F5789" t="s">
        <v>16483</v>
      </c>
      <c r="G5789" t="s">
        <v>136</v>
      </c>
      <c r="H5789" t="s">
        <v>61</v>
      </c>
      <c r="I5789" t="s">
        <v>129</v>
      </c>
      <c r="J5789" t="s">
        <v>130</v>
      </c>
      <c r="K5789" t="s">
        <v>137</v>
      </c>
      <c r="L5789" t="s">
        <v>16484</v>
      </c>
      <c r="M5789" t="s">
        <v>16485</v>
      </c>
      <c r="N5789">
        <v>2.3450000000000002</v>
      </c>
      <c r="O5789">
        <v>0</v>
      </c>
      <c r="P5789">
        <v>0</v>
      </c>
      <c r="Q5789">
        <v>0</v>
      </c>
      <c r="R5789">
        <v>14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32.83</v>
      </c>
      <c r="Y5789">
        <v>0</v>
      </c>
      <c r="Z5789">
        <v>0</v>
      </c>
    </row>
    <row r="5790" spans="1:26" x14ac:dyDescent="0.3">
      <c r="A5790">
        <v>3001431</v>
      </c>
      <c r="B5790">
        <v>1</v>
      </c>
      <c r="C5790" t="s">
        <v>75</v>
      </c>
      <c r="D5790" t="s">
        <v>99</v>
      </c>
      <c r="E5790" t="s">
        <v>140</v>
      </c>
      <c r="F5790" t="s">
        <v>16486</v>
      </c>
      <c r="G5790" t="s">
        <v>142</v>
      </c>
      <c r="H5790" t="s">
        <v>61</v>
      </c>
      <c r="I5790" t="s">
        <v>129</v>
      </c>
      <c r="J5790" t="s">
        <v>130</v>
      </c>
      <c r="K5790" t="s">
        <v>131</v>
      </c>
      <c r="L5790" t="s">
        <v>16487</v>
      </c>
      <c r="M5790" t="s">
        <v>1023</v>
      </c>
      <c r="N5790">
        <v>5.05</v>
      </c>
      <c r="O5790">
        <v>0</v>
      </c>
      <c r="P5790">
        <v>38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191.9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3001129</v>
      </c>
      <c r="B5791">
        <v>1</v>
      </c>
      <c r="C5791" t="s">
        <v>75</v>
      </c>
      <c r="D5791" t="s">
        <v>84</v>
      </c>
      <c r="E5791" t="s">
        <v>169</v>
      </c>
      <c r="F5791" t="s">
        <v>16488</v>
      </c>
      <c r="G5791" t="s">
        <v>1382</v>
      </c>
      <c r="H5791" t="s">
        <v>61</v>
      </c>
      <c r="I5791" t="s">
        <v>129</v>
      </c>
      <c r="J5791" t="s">
        <v>130</v>
      </c>
      <c r="K5791" t="s">
        <v>131</v>
      </c>
      <c r="L5791" t="s">
        <v>16489</v>
      </c>
      <c r="M5791" t="s">
        <v>16490</v>
      </c>
      <c r="N5791">
        <v>7.5789999999999997</v>
      </c>
      <c r="O5791">
        <v>0</v>
      </c>
      <c r="P5791">
        <v>867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6571.38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3015552</v>
      </c>
      <c r="B5792">
        <v>1</v>
      </c>
      <c r="C5792" t="s">
        <v>75</v>
      </c>
      <c r="D5792" t="s">
        <v>86</v>
      </c>
      <c r="E5792" t="s">
        <v>169</v>
      </c>
      <c r="F5792" t="s">
        <v>16491</v>
      </c>
      <c r="G5792" t="s">
        <v>161</v>
      </c>
      <c r="H5792" t="s">
        <v>61</v>
      </c>
      <c r="I5792" t="s">
        <v>129</v>
      </c>
      <c r="J5792" t="s">
        <v>130</v>
      </c>
      <c r="K5792" t="s">
        <v>131</v>
      </c>
      <c r="L5792" t="s">
        <v>16492</v>
      </c>
      <c r="M5792" t="s">
        <v>16493</v>
      </c>
      <c r="N5792">
        <v>1.0580000000000001</v>
      </c>
      <c r="O5792">
        <v>0</v>
      </c>
      <c r="P5792">
        <v>107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113.16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3001198</v>
      </c>
      <c r="B5793">
        <v>1</v>
      </c>
      <c r="C5793" t="s">
        <v>106</v>
      </c>
      <c r="D5793" t="s">
        <v>119</v>
      </c>
      <c r="E5793" t="s">
        <v>126</v>
      </c>
      <c r="F5793" t="s">
        <v>16494</v>
      </c>
      <c r="G5793" t="s">
        <v>374</v>
      </c>
      <c r="H5793" t="s">
        <v>58</v>
      </c>
      <c r="I5793" t="s">
        <v>129</v>
      </c>
      <c r="J5793" t="s">
        <v>130</v>
      </c>
      <c r="K5793" t="s">
        <v>137</v>
      </c>
      <c r="L5793" t="s">
        <v>16495</v>
      </c>
      <c r="M5793" t="s">
        <v>16496</v>
      </c>
      <c r="N5793">
        <v>0.45300000000000001</v>
      </c>
      <c r="O5793">
        <v>2</v>
      </c>
      <c r="P5793">
        <v>1</v>
      </c>
      <c r="Q5793">
        <v>0</v>
      </c>
      <c r="R5793">
        <v>0</v>
      </c>
      <c r="S5793">
        <v>52</v>
      </c>
      <c r="T5793">
        <v>462</v>
      </c>
      <c r="U5793">
        <v>0.91</v>
      </c>
      <c r="V5793">
        <v>0.45</v>
      </c>
      <c r="W5793">
        <v>0</v>
      </c>
      <c r="X5793">
        <v>0</v>
      </c>
      <c r="Y5793">
        <v>23.56</v>
      </c>
      <c r="Z5793">
        <v>209.31</v>
      </c>
    </row>
    <row r="5794" spans="1:26" x14ac:dyDescent="0.3">
      <c r="A5794">
        <v>3006272</v>
      </c>
      <c r="B5794">
        <v>1</v>
      </c>
      <c r="C5794" t="s">
        <v>75</v>
      </c>
      <c r="D5794" t="s">
        <v>81</v>
      </c>
      <c r="E5794" t="s">
        <v>153</v>
      </c>
      <c r="F5794" t="s">
        <v>16497</v>
      </c>
      <c r="G5794" t="s">
        <v>128</v>
      </c>
      <c r="H5794" t="s">
        <v>58</v>
      </c>
      <c r="I5794" t="s">
        <v>129</v>
      </c>
      <c r="J5794" t="s">
        <v>130</v>
      </c>
      <c r="K5794" t="s">
        <v>131</v>
      </c>
      <c r="L5794" t="s">
        <v>16498</v>
      </c>
      <c r="M5794" t="s">
        <v>16499</v>
      </c>
      <c r="N5794">
        <v>0.24</v>
      </c>
      <c r="O5794">
        <v>1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0.24</v>
      </c>
      <c r="V5794">
        <v>0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3001335</v>
      </c>
      <c r="B5795">
        <v>1</v>
      </c>
      <c r="C5795" t="s">
        <v>106</v>
      </c>
      <c r="D5795" t="s">
        <v>120</v>
      </c>
      <c r="E5795" t="s">
        <v>153</v>
      </c>
      <c r="F5795" t="s">
        <v>1889</v>
      </c>
      <c r="G5795" t="s">
        <v>161</v>
      </c>
      <c r="H5795" t="s">
        <v>58</v>
      </c>
      <c r="I5795" t="s">
        <v>129</v>
      </c>
      <c r="J5795" t="s">
        <v>130</v>
      </c>
      <c r="K5795" t="s">
        <v>131</v>
      </c>
      <c r="L5795" t="s">
        <v>16500</v>
      </c>
      <c r="M5795" t="s">
        <v>16501</v>
      </c>
      <c r="N5795">
        <v>1.4419999999999999</v>
      </c>
      <c r="O5795">
        <v>117</v>
      </c>
      <c r="P5795">
        <v>723</v>
      </c>
      <c r="Q5795">
        <v>0</v>
      </c>
      <c r="R5795">
        <v>0</v>
      </c>
      <c r="S5795">
        <v>0</v>
      </c>
      <c r="T5795">
        <v>0</v>
      </c>
      <c r="U5795">
        <v>168.7</v>
      </c>
      <c r="V5795">
        <v>1042.46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3017886</v>
      </c>
      <c r="B5796">
        <v>1</v>
      </c>
      <c r="C5796" t="s">
        <v>75</v>
      </c>
      <c r="D5796" t="s">
        <v>103</v>
      </c>
      <c r="E5796" t="s">
        <v>126</v>
      </c>
      <c r="F5796" t="s">
        <v>6919</v>
      </c>
      <c r="G5796" t="s">
        <v>128</v>
      </c>
      <c r="H5796" t="s">
        <v>58</v>
      </c>
      <c r="I5796" t="s">
        <v>129</v>
      </c>
      <c r="J5796" t="s">
        <v>130</v>
      </c>
      <c r="K5796" t="s">
        <v>131</v>
      </c>
      <c r="L5796" t="s">
        <v>16502</v>
      </c>
      <c r="M5796" t="s">
        <v>16503</v>
      </c>
      <c r="N5796">
        <v>0.69299999999999995</v>
      </c>
      <c r="O5796">
        <v>25</v>
      </c>
      <c r="P5796">
        <v>4</v>
      </c>
      <c r="Q5796">
        <v>0</v>
      </c>
      <c r="R5796">
        <v>0</v>
      </c>
      <c r="S5796">
        <v>0</v>
      </c>
      <c r="T5796">
        <v>0</v>
      </c>
      <c r="U5796">
        <v>17.309999999999999</v>
      </c>
      <c r="V5796">
        <v>2.77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3008164</v>
      </c>
      <c r="B5797">
        <v>1</v>
      </c>
      <c r="C5797" t="s">
        <v>75</v>
      </c>
      <c r="D5797" t="s">
        <v>96</v>
      </c>
      <c r="E5797" t="s">
        <v>164</v>
      </c>
      <c r="F5797" t="s">
        <v>16504</v>
      </c>
      <c r="G5797" t="s">
        <v>452</v>
      </c>
      <c r="H5797" t="s">
        <v>61</v>
      </c>
      <c r="I5797" t="s">
        <v>129</v>
      </c>
      <c r="J5797" t="s">
        <v>130</v>
      </c>
      <c r="K5797" t="s">
        <v>131</v>
      </c>
      <c r="L5797" t="s">
        <v>16505</v>
      </c>
      <c r="M5797" t="s">
        <v>16506</v>
      </c>
      <c r="N5797">
        <v>3.8690000000000002</v>
      </c>
      <c r="O5797">
        <v>0</v>
      </c>
      <c r="P5797">
        <v>10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38.69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3001434</v>
      </c>
      <c r="B5798">
        <v>1</v>
      </c>
      <c r="C5798" t="s">
        <v>75</v>
      </c>
      <c r="D5798" t="s">
        <v>90</v>
      </c>
      <c r="E5798" t="s">
        <v>145</v>
      </c>
      <c r="F5798" t="s">
        <v>7035</v>
      </c>
      <c r="G5798" t="s">
        <v>206</v>
      </c>
      <c r="H5798" t="s">
        <v>61</v>
      </c>
      <c r="I5798" t="s">
        <v>129</v>
      </c>
      <c r="J5798" t="s">
        <v>130</v>
      </c>
      <c r="K5798" t="s">
        <v>131</v>
      </c>
      <c r="L5798" t="s">
        <v>16507</v>
      </c>
      <c r="M5798" t="s">
        <v>16508</v>
      </c>
      <c r="N5798">
        <v>2.351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2.35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3002928</v>
      </c>
      <c r="B5799">
        <v>1</v>
      </c>
      <c r="C5799" t="s">
        <v>106</v>
      </c>
      <c r="D5799" t="s">
        <v>115</v>
      </c>
      <c r="E5799" t="s">
        <v>126</v>
      </c>
      <c r="F5799" t="s">
        <v>2371</v>
      </c>
      <c r="G5799" t="s">
        <v>128</v>
      </c>
      <c r="H5799" t="s">
        <v>58</v>
      </c>
      <c r="I5799" t="s">
        <v>129</v>
      </c>
      <c r="J5799" t="s">
        <v>130</v>
      </c>
      <c r="K5799" t="s">
        <v>131</v>
      </c>
      <c r="L5799" t="s">
        <v>16509</v>
      </c>
      <c r="M5799" t="s">
        <v>16510</v>
      </c>
      <c r="N5799">
        <v>0.53500000000000003</v>
      </c>
      <c r="O5799">
        <v>0</v>
      </c>
      <c r="P5799">
        <v>0</v>
      </c>
      <c r="Q5799">
        <v>0</v>
      </c>
      <c r="R5799">
        <v>0</v>
      </c>
      <c r="S5799">
        <v>36</v>
      </c>
      <c r="T5799">
        <v>59</v>
      </c>
      <c r="U5799">
        <v>0</v>
      </c>
      <c r="V5799">
        <v>0</v>
      </c>
      <c r="W5799">
        <v>0</v>
      </c>
      <c r="X5799">
        <v>0</v>
      </c>
      <c r="Y5799">
        <v>19.260000000000002</v>
      </c>
      <c r="Z5799">
        <v>31.57</v>
      </c>
    </row>
    <row r="5800" spans="1:26" x14ac:dyDescent="0.3">
      <c r="A5800">
        <v>3013537</v>
      </c>
      <c r="B5800">
        <v>1</v>
      </c>
      <c r="C5800" t="s">
        <v>75</v>
      </c>
      <c r="D5800" t="s">
        <v>81</v>
      </c>
      <c r="E5800" t="s">
        <v>126</v>
      </c>
      <c r="F5800" t="s">
        <v>16511</v>
      </c>
      <c r="G5800" t="s">
        <v>374</v>
      </c>
      <c r="H5800" t="s">
        <v>58</v>
      </c>
      <c r="I5800" t="s">
        <v>129</v>
      </c>
      <c r="J5800" t="s">
        <v>130</v>
      </c>
      <c r="K5800" t="s">
        <v>131</v>
      </c>
      <c r="L5800" t="s">
        <v>16512</v>
      </c>
      <c r="M5800" t="s">
        <v>16513</v>
      </c>
      <c r="N5800">
        <v>0.06</v>
      </c>
      <c r="O5800">
        <v>5</v>
      </c>
      <c r="P5800">
        <v>610</v>
      </c>
      <c r="Q5800">
        <v>0</v>
      </c>
      <c r="R5800">
        <v>0</v>
      </c>
      <c r="S5800">
        <v>0</v>
      </c>
      <c r="T5800">
        <v>0</v>
      </c>
      <c r="U5800">
        <v>0.3</v>
      </c>
      <c r="V5800">
        <v>36.6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3007087</v>
      </c>
      <c r="B5801">
        <v>1</v>
      </c>
      <c r="C5801" t="s">
        <v>75</v>
      </c>
      <c r="D5801" t="s">
        <v>95</v>
      </c>
      <c r="E5801" t="s">
        <v>140</v>
      </c>
      <c r="F5801" t="s">
        <v>16514</v>
      </c>
      <c r="G5801" t="s">
        <v>142</v>
      </c>
      <c r="H5801" t="s">
        <v>61</v>
      </c>
      <c r="I5801" t="s">
        <v>129</v>
      </c>
      <c r="J5801" t="s">
        <v>130</v>
      </c>
      <c r="K5801" t="s">
        <v>131</v>
      </c>
      <c r="L5801" t="s">
        <v>16515</v>
      </c>
      <c r="M5801" t="s">
        <v>16516</v>
      </c>
      <c r="N5801">
        <v>1.859</v>
      </c>
      <c r="O5801">
        <v>0</v>
      </c>
      <c r="P5801">
        <v>279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518.54999999999995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3006823</v>
      </c>
      <c r="B5802">
        <v>1</v>
      </c>
      <c r="C5802" t="s">
        <v>75</v>
      </c>
      <c r="D5802" t="s">
        <v>90</v>
      </c>
      <c r="E5802" t="s">
        <v>221</v>
      </c>
      <c r="F5802" t="s">
        <v>458</v>
      </c>
      <c r="G5802" t="s">
        <v>128</v>
      </c>
      <c r="H5802" t="s">
        <v>58</v>
      </c>
      <c r="I5802" t="s">
        <v>129</v>
      </c>
      <c r="J5802" t="s">
        <v>130</v>
      </c>
      <c r="K5802" t="s">
        <v>131</v>
      </c>
      <c r="L5802" t="s">
        <v>16517</v>
      </c>
      <c r="M5802" t="s">
        <v>16518</v>
      </c>
      <c r="N5802">
        <v>0.19700000000000001</v>
      </c>
      <c r="O5802">
        <v>0</v>
      </c>
      <c r="P5802">
        <v>0</v>
      </c>
      <c r="Q5802">
        <v>0</v>
      </c>
      <c r="R5802">
        <v>0</v>
      </c>
      <c r="S5802">
        <v>5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0.98</v>
      </c>
      <c r="Z5802">
        <v>0</v>
      </c>
    </row>
    <row r="5803" spans="1:26" x14ac:dyDescent="0.3">
      <c r="A5803">
        <v>3002069</v>
      </c>
      <c r="B5803">
        <v>1</v>
      </c>
      <c r="C5803" t="s">
        <v>75</v>
      </c>
      <c r="D5803" t="s">
        <v>89</v>
      </c>
      <c r="E5803" t="s">
        <v>145</v>
      </c>
      <c r="F5803" t="s">
        <v>16519</v>
      </c>
      <c r="G5803" t="s">
        <v>256</v>
      </c>
      <c r="H5803" t="s">
        <v>61</v>
      </c>
      <c r="I5803" t="s">
        <v>129</v>
      </c>
      <c r="J5803" t="s">
        <v>130</v>
      </c>
      <c r="K5803" t="s">
        <v>131</v>
      </c>
      <c r="L5803" t="s">
        <v>16520</v>
      </c>
      <c r="M5803" t="s">
        <v>16521</v>
      </c>
      <c r="N5803">
        <v>1.3979999999999999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1.4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3011272</v>
      </c>
      <c r="B5804">
        <v>1</v>
      </c>
      <c r="C5804" t="s">
        <v>106</v>
      </c>
      <c r="D5804" t="s">
        <v>121</v>
      </c>
      <c r="E5804" t="s">
        <v>134</v>
      </c>
      <c r="F5804" t="s">
        <v>16522</v>
      </c>
      <c r="G5804" t="s">
        <v>136</v>
      </c>
      <c r="H5804" t="s">
        <v>58</v>
      </c>
      <c r="I5804" t="s">
        <v>129</v>
      </c>
      <c r="J5804" t="s">
        <v>130</v>
      </c>
      <c r="K5804" t="s">
        <v>137</v>
      </c>
      <c r="L5804" t="s">
        <v>16523</v>
      </c>
      <c r="M5804" t="s">
        <v>16524</v>
      </c>
      <c r="N5804">
        <v>6.3739999999999997</v>
      </c>
      <c r="O5804">
        <v>22</v>
      </c>
      <c r="P5804">
        <v>2911</v>
      </c>
      <c r="Q5804">
        <v>0</v>
      </c>
      <c r="R5804">
        <v>0</v>
      </c>
      <c r="S5804">
        <v>0</v>
      </c>
      <c r="T5804">
        <v>0</v>
      </c>
      <c r="U5804">
        <v>140.22999999999999</v>
      </c>
      <c r="V5804">
        <v>18554.39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3003890</v>
      </c>
      <c r="B5805">
        <v>1</v>
      </c>
      <c r="C5805" t="s">
        <v>75</v>
      </c>
      <c r="D5805" t="s">
        <v>79</v>
      </c>
      <c r="E5805" t="s">
        <v>140</v>
      </c>
      <c r="F5805" t="s">
        <v>16525</v>
      </c>
      <c r="G5805" t="s">
        <v>142</v>
      </c>
      <c r="H5805" t="s">
        <v>61</v>
      </c>
      <c r="I5805" t="s">
        <v>129</v>
      </c>
      <c r="J5805" t="s">
        <v>130</v>
      </c>
      <c r="K5805" t="s">
        <v>131</v>
      </c>
      <c r="L5805" t="s">
        <v>16526</v>
      </c>
      <c r="M5805" t="s">
        <v>16527</v>
      </c>
      <c r="N5805">
        <v>1.17</v>
      </c>
      <c r="O5805">
        <v>0</v>
      </c>
      <c r="P5805">
        <v>65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76.06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3006295</v>
      </c>
      <c r="B5806">
        <v>1</v>
      </c>
      <c r="C5806" t="s">
        <v>106</v>
      </c>
      <c r="D5806" t="s">
        <v>122</v>
      </c>
      <c r="E5806" t="s">
        <v>221</v>
      </c>
      <c r="F5806" t="s">
        <v>16528</v>
      </c>
      <c r="G5806" t="s">
        <v>192</v>
      </c>
      <c r="H5806" t="s">
        <v>58</v>
      </c>
      <c r="I5806" t="s">
        <v>129</v>
      </c>
      <c r="J5806" t="s">
        <v>130</v>
      </c>
      <c r="K5806" t="s">
        <v>137</v>
      </c>
      <c r="L5806" t="s">
        <v>16529</v>
      </c>
      <c r="M5806" t="s">
        <v>16530</v>
      </c>
      <c r="N5806">
        <v>7.1020000000000003</v>
      </c>
      <c r="O5806">
        <v>20</v>
      </c>
      <c r="P5806">
        <v>111</v>
      </c>
      <c r="Q5806">
        <v>0</v>
      </c>
      <c r="R5806">
        <v>0</v>
      </c>
      <c r="S5806">
        <v>0</v>
      </c>
      <c r="T5806">
        <v>0</v>
      </c>
      <c r="U5806">
        <v>142.03</v>
      </c>
      <c r="V5806">
        <v>788.29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3003109</v>
      </c>
      <c r="B5807">
        <v>1</v>
      </c>
      <c r="C5807" t="s">
        <v>106</v>
      </c>
      <c r="D5807" t="s">
        <v>111</v>
      </c>
      <c r="E5807" t="s">
        <v>153</v>
      </c>
      <c r="F5807" t="s">
        <v>4955</v>
      </c>
      <c r="G5807" t="s">
        <v>196</v>
      </c>
      <c r="H5807" t="s">
        <v>58</v>
      </c>
      <c r="I5807" t="s">
        <v>129</v>
      </c>
      <c r="J5807" t="s">
        <v>130</v>
      </c>
      <c r="K5807" t="s">
        <v>131</v>
      </c>
      <c r="L5807" t="s">
        <v>16531</v>
      </c>
      <c r="M5807" t="s">
        <v>16532</v>
      </c>
      <c r="N5807">
        <v>1.8080000000000001</v>
      </c>
      <c r="O5807">
        <v>0</v>
      </c>
      <c r="P5807">
        <v>0</v>
      </c>
      <c r="Q5807">
        <v>0</v>
      </c>
      <c r="R5807">
        <v>0</v>
      </c>
      <c r="S5807">
        <v>2</v>
      </c>
      <c r="T5807">
        <v>40</v>
      </c>
      <c r="U5807">
        <v>0</v>
      </c>
      <c r="V5807">
        <v>0</v>
      </c>
      <c r="W5807">
        <v>0</v>
      </c>
      <c r="X5807">
        <v>0</v>
      </c>
      <c r="Y5807">
        <v>3.62</v>
      </c>
      <c r="Z5807">
        <v>72.34</v>
      </c>
    </row>
    <row r="5808" spans="1:26" x14ac:dyDescent="0.3">
      <c r="A5808">
        <v>3003136</v>
      </c>
      <c r="B5808">
        <v>1</v>
      </c>
      <c r="C5808" t="s">
        <v>75</v>
      </c>
      <c r="D5808" t="s">
        <v>82</v>
      </c>
      <c r="E5808" t="s">
        <v>145</v>
      </c>
      <c r="F5808" t="s">
        <v>16533</v>
      </c>
      <c r="G5808" t="s">
        <v>206</v>
      </c>
      <c r="H5808" t="s">
        <v>61</v>
      </c>
      <c r="I5808" t="s">
        <v>129</v>
      </c>
      <c r="J5808" t="s">
        <v>130</v>
      </c>
      <c r="K5808" t="s">
        <v>131</v>
      </c>
      <c r="L5808" t="s">
        <v>16534</v>
      </c>
      <c r="M5808" t="s">
        <v>16535</v>
      </c>
      <c r="N5808">
        <v>6.226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6.23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3003743</v>
      </c>
      <c r="B5809">
        <v>1</v>
      </c>
      <c r="C5809" t="s">
        <v>106</v>
      </c>
      <c r="D5809" t="s">
        <v>121</v>
      </c>
      <c r="E5809" t="s">
        <v>140</v>
      </c>
      <c r="F5809" t="s">
        <v>16536</v>
      </c>
      <c r="G5809" t="s">
        <v>142</v>
      </c>
      <c r="H5809" t="s">
        <v>61</v>
      </c>
      <c r="I5809" t="s">
        <v>129</v>
      </c>
      <c r="J5809" t="s">
        <v>130</v>
      </c>
      <c r="K5809" t="s">
        <v>131</v>
      </c>
      <c r="L5809" t="s">
        <v>16537</v>
      </c>
      <c r="M5809" t="s">
        <v>16538</v>
      </c>
      <c r="N5809">
        <v>1.3540000000000001</v>
      </c>
      <c r="O5809">
        <v>0</v>
      </c>
      <c r="P5809">
        <v>21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28.42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3009521</v>
      </c>
      <c r="B5810">
        <v>1</v>
      </c>
      <c r="C5810" t="s">
        <v>75</v>
      </c>
      <c r="D5810" t="s">
        <v>104</v>
      </c>
      <c r="E5810" t="s">
        <v>169</v>
      </c>
      <c r="F5810" t="s">
        <v>16539</v>
      </c>
      <c r="G5810" t="s">
        <v>171</v>
      </c>
      <c r="H5810" t="s">
        <v>61</v>
      </c>
      <c r="I5810" t="s">
        <v>129</v>
      </c>
      <c r="J5810" t="s">
        <v>130</v>
      </c>
      <c r="K5810" t="s">
        <v>131</v>
      </c>
      <c r="L5810" t="s">
        <v>16540</v>
      </c>
      <c r="M5810" t="s">
        <v>16541</v>
      </c>
      <c r="N5810">
        <v>1.645</v>
      </c>
      <c r="O5810">
        <v>0</v>
      </c>
      <c r="P5810">
        <v>60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98.68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3003141</v>
      </c>
      <c r="B5811">
        <v>1</v>
      </c>
      <c r="C5811" t="s">
        <v>75</v>
      </c>
      <c r="D5811" t="s">
        <v>81</v>
      </c>
      <c r="E5811" t="s">
        <v>145</v>
      </c>
      <c r="F5811" t="s">
        <v>16542</v>
      </c>
      <c r="G5811" t="s">
        <v>147</v>
      </c>
      <c r="H5811" t="s">
        <v>61</v>
      </c>
      <c r="I5811" t="s">
        <v>129</v>
      </c>
      <c r="J5811" t="s">
        <v>130</v>
      </c>
      <c r="K5811" t="s">
        <v>131</v>
      </c>
      <c r="L5811" t="s">
        <v>16543</v>
      </c>
      <c r="M5811" t="s">
        <v>16544</v>
      </c>
      <c r="N5811">
        <v>3.1850000000000001</v>
      </c>
      <c r="O5811">
        <v>0</v>
      </c>
      <c r="P5811">
        <v>5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15.92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3015979</v>
      </c>
      <c r="B5812">
        <v>1</v>
      </c>
      <c r="C5812" t="s">
        <v>75</v>
      </c>
      <c r="D5812" t="s">
        <v>97</v>
      </c>
      <c r="E5812" t="s">
        <v>169</v>
      </c>
      <c r="F5812" t="s">
        <v>8355</v>
      </c>
      <c r="G5812" t="s">
        <v>161</v>
      </c>
      <c r="H5812" t="s">
        <v>61</v>
      </c>
      <c r="I5812" t="s">
        <v>129</v>
      </c>
      <c r="J5812" t="s">
        <v>130</v>
      </c>
      <c r="K5812" t="s">
        <v>131</v>
      </c>
      <c r="L5812" t="s">
        <v>16545</v>
      </c>
      <c r="M5812" t="s">
        <v>16546</v>
      </c>
      <c r="N5812">
        <v>0.52100000000000002</v>
      </c>
      <c r="O5812">
        <v>0</v>
      </c>
      <c r="P5812">
        <v>163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84.85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3001883</v>
      </c>
      <c r="B5813">
        <v>1</v>
      </c>
      <c r="C5813" t="s">
        <v>75</v>
      </c>
      <c r="D5813" t="s">
        <v>103</v>
      </c>
      <c r="E5813" t="s">
        <v>169</v>
      </c>
      <c r="F5813" t="s">
        <v>638</v>
      </c>
      <c r="G5813" t="s">
        <v>171</v>
      </c>
      <c r="H5813" t="s">
        <v>61</v>
      </c>
      <c r="I5813" t="s">
        <v>129</v>
      </c>
      <c r="J5813" t="s">
        <v>130</v>
      </c>
      <c r="K5813" t="s">
        <v>131</v>
      </c>
      <c r="L5813" t="s">
        <v>16547</v>
      </c>
      <c r="M5813" t="s">
        <v>16548</v>
      </c>
      <c r="N5813">
        <v>0.69799999999999995</v>
      </c>
      <c r="O5813">
        <v>0</v>
      </c>
      <c r="P5813">
        <v>273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190.55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3003901</v>
      </c>
      <c r="B5814">
        <v>1</v>
      </c>
      <c r="C5814" t="s">
        <v>106</v>
      </c>
      <c r="D5814" t="s">
        <v>108</v>
      </c>
      <c r="E5814" t="s">
        <v>169</v>
      </c>
      <c r="F5814" t="s">
        <v>16549</v>
      </c>
      <c r="G5814" t="s">
        <v>171</v>
      </c>
      <c r="H5814" t="s">
        <v>61</v>
      </c>
      <c r="I5814" t="s">
        <v>129</v>
      </c>
      <c r="J5814" t="s">
        <v>130</v>
      </c>
      <c r="K5814" t="s">
        <v>131</v>
      </c>
      <c r="L5814" t="s">
        <v>16550</v>
      </c>
      <c r="M5814" t="s">
        <v>16551</v>
      </c>
      <c r="N5814">
        <v>1.7729999999999999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173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306.67</v>
      </c>
    </row>
    <row r="5815" spans="1:26" x14ac:dyDescent="0.3">
      <c r="A5815">
        <v>3017519</v>
      </c>
      <c r="B5815">
        <v>1</v>
      </c>
      <c r="C5815" t="s">
        <v>75</v>
      </c>
      <c r="D5815" t="s">
        <v>97</v>
      </c>
      <c r="E5815" t="s">
        <v>221</v>
      </c>
      <c r="F5815" t="s">
        <v>16552</v>
      </c>
      <c r="G5815" t="s">
        <v>128</v>
      </c>
      <c r="H5815" t="s">
        <v>58</v>
      </c>
      <c r="I5815" t="s">
        <v>129</v>
      </c>
      <c r="J5815" t="s">
        <v>130</v>
      </c>
      <c r="K5815" t="s">
        <v>131</v>
      </c>
      <c r="L5815" t="s">
        <v>16553</v>
      </c>
      <c r="M5815" t="s">
        <v>16554</v>
      </c>
      <c r="N5815">
        <v>2.3239999999999998</v>
      </c>
      <c r="O5815">
        <v>78</v>
      </c>
      <c r="P5815">
        <v>551</v>
      </c>
      <c r="Q5815">
        <v>0</v>
      </c>
      <c r="R5815">
        <v>0</v>
      </c>
      <c r="S5815">
        <v>0</v>
      </c>
      <c r="T5815">
        <v>0</v>
      </c>
      <c r="U5815">
        <v>181.26</v>
      </c>
      <c r="V5815">
        <v>1280.42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3020556</v>
      </c>
      <c r="B5816">
        <v>1</v>
      </c>
      <c r="C5816" t="s">
        <v>75</v>
      </c>
      <c r="D5816" t="s">
        <v>78</v>
      </c>
      <c r="E5816" t="s">
        <v>153</v>
      </c>
      <c r="F5816" t="s">
        <v>16555</v>
      </c>
      <c r="G5816" t="s">
        <v>374</v>
      </c>
      <c r="H5816" t="s">
        <v>58</v>
      </c>
      <c r="I5816" t="s">
        <v>129</v>
      </c>
      <c r="J5816" t="s">
        <v>130</v>
      </c>
      <c r="K5816" t="s">
        <v>131</v>
      </c>
      <c r="L5816" t="s">
        <v>16556</v>
      </c>
      <c r="M5816" t="s">
        <v>16557</v>
      </c>
      <c r="N5816">
        <v>0.308</v>
      </c>
      <c r="O5816">
        <v>0</v>
      </c>
      <c r="P5816">
        <v>1171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360.33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3020289</v>
      </c>
      <c r="B5817">
        <v>1</v>
      </c>
      <c r="C5817" t="s">
        <v>75</v>
      </c>
      <c r="D5817" t="s">
        <v>74</v>
      </c>
      <c r="E5817" t="s">
        <v>134</v>
      </c>
      <c r="F5817" t="s">
        <v>16558</v>
      </c>
      <c r="G5817" t="s">
        <v>128</v>
      </c>
      <c r="H5817" t="s">
        <v>58</v>
      </c>
      <c r="I5817" t="s">
        <v>129</v>
      </c>
      <c r="J5817" t="s">
        <v>130</v>
      </c>
      <c r="K5817" t="s">
        <v>131</v>
      </c>
      <c r="L5817" t="s">
        <v>16559</v>
      </c>
      <c r="M5817" t="s">
        <v>16560</v>
      </c>
      <c r="N5817">
        <v>0.27400000000000002</v>
      </c>
      <c r="O5817">
        <v>33</v>
      </c>
      <c r="P5817">
        <v>1559</v>
      </c>
      <c r="Q5817">
        <v>0</v>
      </c>
      <c r="R5817">
        <v>0</v>
      </c>
      <c r="S5817">
        <v>0</v>
      </c>
      <c r="T5817">
        <v>0</v>
      </c>
      <c r="U5817">
        <v>9.0399999999999991</v>
      </c>
      <c r="V5817">
        <v>427.1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3006313</v>
      </c>
      <c r="B5818">
        <v>1</v>
      </c>
      <c r="C5818" t="s">
        <v>75</v>
      </c>
      <c r="D5818" t="s">
        <v>83</v>
      </c>
      <c r="E5818" t="s">
        <v>145</v>
      </c>
      <c r="F5818" t="s">
        <v>16561</v>
      </c>
      <c r="G5818" t="s">
        <v>147</v>
      </c>
      <c r="H5818" t="s">
        <v>61</v>
      </c>
      <c r="I5818" t="s">
        <v>129</v>
      </c>
      <c r="J5818" t="s">
        <v>130</v>
      </c>
      <c r="K5818" t="s">
        <v>131</v>
      </c>
      <c r="L5818" t="s">
        <v>16562</v>
      </c>
      <c r="M5818" t="s">
        <v>16563</v>
      </c>
      <c r="N5818">
        <v>4.6130000000000004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4.6100000000000003</v>
      </c>
    </row>
    <row r="5819" spans="1:26" x14ac:dyDescent="0.3">
      <c r="A5819">
        <v>3002909</v>
      </c>
      <c r="B5819">
        <v>1</v>
      </c>
      <c r="C5819" t="s">
        <v>75</v>
      </c>
      <c r="D5819" t="s">
        <v>84</v>
      </c>
      <c r="E5819" t="s">
        <v>169</v>
      </c>
      <c r="F5819" t="s">
        <v>16564</v>
      </c>
      <c r="G5819" t="s">
        <v>161</v>
      </c>
      <c r="H5819" t="s">
        <v>61</v>
      </c>
      <c r="I5819" t="s">
        <v>129</v>
      </c>
      <c r="J5819" t="s">
        <v>130</v>
      </c>
      <c r="K5819" t="s">
        <v>131</v>
      </c>
      <c r="L5819" t="s">
        <v>16565</v>
      </c>
      <c r="M5819" t="s">
        <v>16566</v>
      </c>
      <c r="N5819">
        <v>0.56799999999999995</v>
      </c>
      <c r="O5819">
        <v>0</v>
      </c>
      <c r="P5819">
        <v>5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2.84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3008181</v>
      </c>
      <c r="B5820">
        <v>1</v>
      </c>
      <c r="C5820" t="s">
        <v>75</v>
      </c>
      <c r="D5820" t="s">
        <v>89</v>
      </c>
      <c r="E5820" t="s">
        <v>140</v>
      </c>
      <c r="F5820" t="s">
        <v>16567</v>
      </c>
      <c r="G5820" t="s">
        <v>161</v>
      </c>
      <c r="H5820" t="s">
        <v>61</v>
      </c>
      <c r="I5820" t="s">
        <v>129</v>
      </c>
      <c r="J5820" t="s">
        <v>130</v>
      </c>
      <c r="K5820" t="s">
        <v>131</v>
      </c>
      <c r="L5820" t="s">
        <v>16568</v>
      </c>
      <c r="M5820" t="s">
        <v>16569</v>
      </c>
      <c r="N5820">
        <v>0.96899999999999997</v>
      </c>
      <c r="O5820">
        <v>0</v>
      </c>
      <c r="P5820">
        <v>36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34.880000000000003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3002903</v>
      </c>
      <c r="B5821">
        <v>1</v>
      </c>
      <c r="C5821" t="s">
        <v>75</v>
      </c>
      <c r="D5821" t="s">
        <v>83</v>
      </c>
      <c r="E5821" t="s">
        <v>145</v>
      </c>
      <c r="F5821" t="s">
        <v>16570</v>
      </c>
      <c r="G5821" t="s">
        <v>206</v>
      </c>
      <c r="H5821" t="s">
        <v>61</v>
      </c>
      <c r="I5821" t="s">
        <v>129</v>
      </c>
      <c r="J5821" t="s">
        <v>130</v>
      </c>
      <c r="K5821" t="s">
        <v>131</v>
      </c>
      <c r="L5821" t="s">
        <v>16571</v>
      </c>
      <c r="M5821" t="s">
        <v>16572</v>
      </c>
      <c r="N5821">
        <v>8.2309999999999999</v>
      </c>
      <c r="O5821">
        <v>0</v>
      </c>
      <c r="P5821">
        <v>0</v>
      </c>
      <c r="Q5821">
        <v>0</v>
      </c>
      <c r="R5821">
        <v>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32.92</v>
      </c>
      <c r="Y5821">
        <v>0</v>
      </c>
      <c r="Z5821">
        <v>0</v>
      </c>
    </row>
    <row r="5822" spans="1:26" x14ac:dyDescent="0.3">
      <c r="A5822">
        <v>3014951</v>
      </c>
      <c r="B5822">
        <v>1</v>
      </c>
      <c r="C5822" t="s">
        <v>75</v>
      </c>
      <c r="D5822" t="s">
        <v>102</v>
      </c>
      <c r="E5822" t="s">
        <v>221</v>
      </c>
      <c r="F5822" t="s">
        <v>16573</v>
      </c>
      <c r="G5822" t="s">
        <v>136</v>
      </c>
      <c r="H5822" t="s">
        <v>58</v>
      </c>
      <c r="I5822" t="s">
        <v>129</v>
      </c>
      <c r="J5822" t="s">
        <v>130</v>
      </c>
      <c r="K5822" t="s">
        <v>137</v>
      </c>
      <c r="L5822" t="s">
        <v>16574</v>
      </c>
      <c r="M5822" t="s">
        <v>16575</v>
      </c>
      <c r="N5822">
        <v>0.90900000000000003</v>
      </c>
      <c r="O5822">
        <v>0</v>
      </c>
      <c r="P5822">
        <v>3526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3206.7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3017308</v>
      </c>
      <c r="B5823">
        <v>1</v>
      </c>
      <c r="C5823" t="s">
        <v>75</v>
      </c>
      <c r="D5823" t="s">
        <v>83</v>
      </c>
      <c r="E5823" t="s">
        <v>153</v>
      </c>
      <c r="F5823" t="s">
        <v>16576</v>
      </c>
      <c r="G5823" t="s">
        <v>192</v>
      </c>
      <c r="H5823" t="s">
        <v>58</v>
      </c>
      <c r="I5823" t="s">
        <v>129</v>
      </c>
      <c r="J5823" t="s">
        <v>130</v>
      </c>
      <c r="K5823" t="s">
        <v>137</v>
      </c>
      <c r="L5823" t="s">
        <v>16577</v>
      </c>
      <c r="M5823" t="s">
        <v>16578</v>
      </c>
      <c r="N5823">
        <v>1.923</v>
      </c>
      <c r="O5823">
        <v>0</v>
      </c>
      <c r="P5823">
        <v>0</v>
      </c>
      <c r="Q5823">
        <v>1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1.92</v>
      </c>
      <c r="X5823">
        <v>0</v>
      </c>
      <c r="Y5823">
        <v>0</v>
      </c>
      <c r="Z5823">
        <v>0</v>
      </c>
    </row>
    <row r="5824" spans="1:26" x14ac:dyDescent="0.3">
      <c r="A5824">
        <v>3001527</v>
      </c>
      <c r="B5824">
        <v>1</v>
      </c>
      <c r="C5824" t="s">
        <v>106</v>
      </c>
      <c r="D5824" t="s">
        <v>116</v>
      </c>
      <c r="E5824" t="s">
        <v>221</v>
      </c>
      <c r="F5824" t="s">
        <v>16579</v>
      </c>
      <c r="G5824" t="s">
        <v>374</v>
      </c>
      <c r="H5824" t="s">
        <v>58</v>
      </c>
      <c r="I5824" t="s">
        <v>129</v>
      </c>
      <c r="J5824" t="s">
        <v>130</v>
      </c>
      <c r="K5824" t="s">
        <v>137</v>
      </c>
      <c r="L5824" t="s">
        <v>16580</v>
      </c>
      <c r="M5824" t="s">
        <v>16581</v>
      </c>
      <c r="N5824">
        <v>0.432</v>
      </c>
      <c r="O5824">
        <v>0</v>
      </c>
      <c r="P5824">
        <v>0</v>
      </c>
      <c r="Q5824">
        <v>216</v>
      </c>
      <c r="R5824">
        <v>8085</v>
      </c>
      <c r="S5824">
        <v>238</v>
      </c>
      <c r="T5824">
        <v>4832</v>
      </c>
      <c r="U5824">
        <v>0</v>
      </c>
      <c r="V5824">
        <v>0</v>
      </c>
      <c r="W5824">
        <v>93.24</v>
      </c>
      <c r="X5824">
        <v>3490.03</v>
      </c>
      <c r="Y5824">
        <v>102.74</v>
      </c>
      <c r="Z5824">
        <v>2085.81</v>
      </c>
    </row>
    <row r="5825" spans="1:26" x14ac:dyDescent="0.3">
      <c r="A5825">
        <v>3000115</v>
      </c>
      <c r="B5825">
        <v>1</v>
      </c>
      <c r="C5825" t="s">
        <v>75</v>
      </c>
      <c r="D5825" t="s">
        <v>87</v>
      </c>
      <c r="E5825" t="s">
        <v>169</v>
      </c>
      <c r="F5825" t="s">
        <v>16582</v>
      </c>
      <c r="G5825" t="s">
        <v>136</v>
      </c>
      <c r="H5825" t="s">
        <v>61</v>
      </c>
      <c r="I5825" t="s">
        <v>129</v>
      </c>
      <c r="J5825" t="s">
        <v>130</v>
      </c>
      <c r="K5825" t="s">
        <v>137</v>
      </c>
      <c r="L5825" t="s">
        <v>16583</v>
      </c>
      <c r="M5825" t="s">
        <v>16584</v>
      </c>
      <c r="N5825">
        <v>7.8339999999999996</v>
      </c>
      <c r="O5825">
        <v>0</v>
      </c>
      <c r="P5825">
        <v>359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2812.37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3003343</v>
      </c>
      <c r="B5826">
        <v>1</v>
      </c>
      <c r="C5826" t="s">
        <v>75</v>
      </c>
      <c r="D5826" t="s">
        <v>82</v>
      </c>
      <c r="E5826" t="s">
        <v>140</v>
      </c>
      <c r="F5826" t="s">
        <v>16585</v>
      </c>
      <c r="G5826" t="s">
        <v>142</v>
      </c>
      <c r="H5826" t="s">
        <v>61</v>
      </c>
      <c r="I5826" t="s">
        <v>129</v>
      </c>
      <c r="J5826" t="s">
        <v>130</v>
      </c>
      <c r="K5826" t="s">
        <v>131</v>
      </c>
      <c r="L5826" t="s">
        <v>16586</v>
      </c>
      <c r="M5826" t="s">
        <v>16587</v>
      </c>
      <c r="N5826">
        <v>2.1030000000000002</v>
      </c>
      <c r="O5826">
        <v>0</v>
      </c>
      <c r="P5826">
        <v>134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281.77999999999997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3002226</v>
      </c>
      <c r="B5827">
        <v>1</v>
      </c>
      <c r="C5827" t="s">
        <v>75</v>
      </c>
      <c r="D5827" t="s">
        <v>85</v>
      </c>
      <c r="E5827" t="s">
        <v>126</v>
      </c>
      <c r="F5827" t="s">
        <v>3983</v>
      </c>
      <c r="G5827" t="s">
        <v>161</v>
      </c>
      <c r="H5827" t="s">
        <v>58</v>
      </c>
      <c r="I5827" t="s">
        <v>129</v>
      </c>
      <c r="J5827" t="s">
        <v>130</v>
      </c>
      <c r="K5827" t="s">
        <v>131</v>
      </c>
      <c r="L5827" t="s">
        <v>16588</v>
      </c>
      <c r="M5827" t="s">
        <v>16589</v>
      </c>
      <c r="N5827">
        <v>5.5039999999999996</v>
      </c>
      <c r="O5827">
        <v>0</v>
      </c>
      <c r="P5827">
        <v>0</v>
      </c>
      <c r="Q5827">
        <v>3</v>
      </c>
      <c r="R5827">
        <v>142</v>
      </c>
      <c r="S5827">
        <v>8</v>
      </c>
      <c r="T5827">
        <v>37</v>
      </c>
      <c r="U5827">
        <v>0</v>
      </c>
      <c r="V5827">
        <v>0</v>
      </c>
      <c r="W5827">
        <v>16.510000000000002</v>
      </c>
      <c r="X5827">
        <v>781.55</v>
      </c>
      <c r="Y5827">
        <v>44.03</v>
      </c>
      <c r="Z5827">
        <v>203.64</v>
      </c>
    </row>
    <row r="5828" spans="1:26" x14ac:dyDescent="0.3">
      <c r="A5828">
        <v>3002948</v>
      </c>
      <c r="B5828">
        <v>1</v>
      </c>
      <c r="C5828" t="s">
        <v>75</v>
      </c>
      <c r="D5828" t="s">
        <v>83</v>
      </c>
      <c r="E5828" t="s">
        <v>145</v>
      </c>
      <c r="F5828" t="s">
        <v>16590</v>
      </c>
      <c r="G5828" t="s">
        <v>206</v>
      </c>
      <c r="H5828" t="s">
        <v>61</v>
      </c>
      <c r="I5828" t="s">
        <v>129</v>
      </c>
      <c r="J5828" t="s">
        <v>130</v>
      </c>
      <c r="K5828" t="s">
        <v>131</v>
      </c>
      <c r="L5828" t="s">
        <v>16591</v>
      </c>
      <c r="M5828" t="s">
        <v>16592</v>
      </c>
      <c r="N5828">
        <v>8.1969999999999992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8.1999999999999993</v>
      </c>
    </row>
    <row r="5829" spans="1:26" x14ac:dyDescent="0.3">
      <c r="A5829">
        <v>3002276</v>
      </c>
      <c r="B5829">
        <v>1</v>
      </c>
      <c r="C5829" t="s">
        <v>75</v>
      </c>
      <c r="D5829" t="s">
        <v>102</v>
      </c>
      <c r="E5829" t="s">
        <v>126</v>
      </c>
      <c r="F5829" t="s">
        <v>16593</v>
      </c>
      <c r="G5829" t="s">
        <v>128</v>
      </c>
      <c r="H5829" t="s">
        <v>58</v>
      </c>
      <c r="I5829" t="s">
        <v>129</v>
      </c>
      <c r="J5829" t="s">
        <v>130</v>
      </c>
      <c r="K5829" t="s">
        <v>131</v>
      </c>
      <c r="L5829" t="s">
        <v>16594</v>
      </c>
      <c r="M5829" t="s">
        <v>16595</v>
      </c>
      <c r="N5829">
        <v>1.5169999999999999</v>
      </c>
      <c r="O5829">
        <v>12</v>
      </c>
      <c r="P5829">
        <v>76</v>
      </c>
      <c r="Q5829">
        <v>0</v>
      </c>
      <c r="R5829">
        <v>0</v>
      </c>
      <c r="S5829">
        <v>0</v>
      </c>
      <c r="T5829">
        <v>0</v>
      </c>
      <c r="U5829">
        <v>18.21</v>
      </c>
      <c r="V5829">
        <v>115.32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3002243</v>
      </c>
      <c r="B5830">
        <v>1</v>
      </c>
      <c r="C5830" t="s">
        <v>75</v>
      </c>
      <c r="D5830" t="s">
        <v>91</v>
      </c>
      <c r="E5830" t="s">
        <v>145</v>
      </c>
      <c r="F5830" t="s">
        <v>16596</v>
      </c>
      <c r="G5830" t="s">
        <v>147</v>
      </c>
      <c r="H5830" t="s">
        <v>61</v>
      </c>
      <c r="I5830" t="s">
        <v>129</v>
      </c>
      <c r="J5830" t="s">
        <v>130</v>
      </c>
      <c r="K5830" t="s">
        <v>131</v>
      </c>
      <c r="L5830" t="s">
        <v>16597</v>
      </c>
      <c r="M5830" t="s">
        <v>16598</v>
      </c>
      <c r="N5830">
        <v>1.228</v>
      </c>
      <c r="O5830">
        <v>0</v>
      </c>
      <c r="P5830">
        <v>4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4.91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3001269</v>
      </c>
      <c r="B5831">
        <v>1</v>
      </c>
      <c r="C5831" t="s">
        <v>106</v>
      </c>
      <c r="D5831" t="s">
        <v>120</v>
      </c>
      <c r="E5831" t="s">
        <v>126</v>
      </c>
      <c r="F5831" t="s">
        <v>16599</v>
      </c>
      <c r="G5831" t="s">
        <v>181</v>
      </c>
      <c r="H5831" t="s">
        <v>58</v>
      </c>
      <c r="I5831" t="s">
        <v>129</v>
      </c>
      <c r="J5831" t="s">
        <v>130</v>
      </c>
      <c r="K5831" t="s">
        <v>137</v>
      </c>
      <c r="L5831" t="s">
        <v>16600</v>
      </c>
      <c r="M5831" t="s">
        <v>16601</v>
      </c>
      <c r="N5831">
        <v>0.81599999999999995</v>
      </c>
      <c r="O5831">
        <v>51</v>
      </c>
      <c r="P5831">
        <v>27</v>
      </c>
      <c r="Q5831">
        <v>0</v>
      </c>
      <c r="R5831">
        <v>0</v>
      </c>
      <c r="S5831">
        <v>0</v>
      </c>
      <c r="T5831">
        <v>0</v>
      </c>
      <c r="U5831">
        <v>41.59</v>
      </c>
      <c r="V5831">
        <v>22.02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3003673</v>
      </c>
      <c r="B5832">
        <v>1</v>
      </c>
      <c r="C5832" t="s">
        <v>75</v>
      </c>
      <c r="D5832" t="s">
        <v>91</v>
      </c>
      <c r="E5832" t="s">
        <v>145</v>
      </c>
      <c r="F5832" t="s">
        <v>16602</v>
      </c>
      <c r="G5832" t="s">
        <v>256</v>
      </c>
      <c r="H5832" t="s">
        <v>61</v>
      </c>
      <c r="I5832" t="s">
        <v>129</v>
      </c>
      <c r="J5832" t="s">
        <v>130</v>
      </c>
      <c r="K5832" t="s">
        <v>131</v>
      </c>
      <c r="L5832" t="s">
        <v>16603</v>
      </c>
      <c r="M5832" t="s">
        <v>16604</v>
      </c>
      <c r="N5832">
        <v>0.69599999999999995</v>
      </c>
      <c r="O5832">
        <v>0</v>
      </c>
      <c r="P5832">
        <v>11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7.65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3017553</v>
      </c>
      <c r="B5833">
        <v>1</v>
      </c>
      <c r="C5833" t="s">
        <v>75</v>
      </c>
      <c r="D5833" t="s">
        <v>104</v>
      </c>
      <c r="E5833" t="s">
        <v>140</v>
      </c>
      <c r="F5833" t="s">
        <v>16605</v>
      </c>
      <c r="G5833" t="s">
        <v>142</v>
      </c>
      <c r="H5833" t="s">
        <v>61</v>
      </c>
      <c r="I5833" t="s">
        <v>129</v>
      </c>
      <c r="J5833" t="s">
        <v>130</v>
      </c>
      <c r="K5833" t="s">
        <v>131</v>
      </c>
      <c r="L5833" t="s">
        <v>16606</v>
      </c>
      <c r="M5833" t="s">
        <v>16607</v>
      </c>
      <c r="N5833">
        <v>1.538</v>
      </c>
      <c r="O5833">
        <v>0</v>
      </c>
      <c r="P5833">
        <v>125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192.23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3003047</v>
      </c>
      <c r="B5834">
        <v>1</v>
      </c>
      <c r="C5834" t="s">
        <v>75</v>
      </c>
      <c r="D5834" t="s">
        <v>92</v>
      </c>
      <c r="E5834" t="s">
        <v>221</v>
      </c>
      <c r="F5834" t="s">
        <v>4866</v>
      </c>
      <c r="G5834" t="s">
        <v>128</v>
      </c>
      <c r="H5834" t="s">
        <v>58</v>
      </c>
      <c r="I5834" t="s">
        <v>129</v>
      </c>
      <c r="J5834" t="s">
        <v>130</v>
      </c>
      <c r="K5834" t="s">
        <v>131</v>
      </c>
      <c r="L5834" t="s">
        <v>16608</v>
      </c>
      <c r="M5834" t="s">
        <v>16609</v>
      </c>
      <c r="N5834">
        <v>0.437</v>
      </c>
      <c r="O5834">
        <v>109</v>
      </c>
      <c r="P5834">
        <v>2</v>
      </c>
      <c r="Q5834">
        <v>0</v>
      </c>
      <c r="R5834">
        <v>0</v>
      </c>
      <c r="S5834">
        <v>0</v>
      </c>
      <c r="T5834">
        <v>0</v>
      </c>
      <c r="U5834">
        <v>47.66</v>
      </c>
      <c r="V5834">
        <v>0.87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3002198</v>
      </c>
      <c r="B5835">
        <v>1</v>
      </c>
      <c r="C5835" t="s">
        <v>75</v>
      </c>
      <c r="D5835" t="s">
        <v>100</v>
      </c>
      <c r="E5835" t="s">
        <v>145</v>
      </c>
      <c r="F5835" t="s">
        <v>16610</v>
      </c>
      <c r="G5835" t="s">
        <v>147</v>
      </c>
      <c r="H5835" t="s">
        <v>61</v>
      </c>
      <c r="I5835" t="s">
        <v>129</v>
      </c>
      <c r="J5835" t="s">
        <v>130</v>
      </c>
      <c r="K5835" t="s">
        <v>131</v>
      </c>
      <c r="L5835" t="s">
        <v>16611</v>
      </c>
      <c r="M5835" t="s">
        <v>16612</v>
      </c>
      <c r="N5835">
        <v>1.7729999999999999</v>
      </c>
      <c r="O5835">
        <v>0</v>
      </c>
      <c r="P5835">
        <v>4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7.09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3002216</v>
      </c>
      <c r="B5836">
        <v>1</v>
      </c>
      <c r="C5836" t="s">
        <v>75</v>
      </c>
      <c r="D5836" t="s">
        <v>101</v>
      </c>
      <c r="E5836" t="s">
        <v>145</v>
      </c>
      <c r="F5836" t="s">
        <v>16613</v>
      </c>
      <c r="G5836" t="s">
        <v>206</v>
      </c>
      <c r="H5836" t="s">
        <v>61</v>
      </c>
      <c r="I5836" t="s">
        <v>129</v>
      </c>
      <c r="J5836" t="s">
        <v>130</v>
      </c>
      <c r="K5836" t="s">
        <v>131</v>
      </c>
      <c r="L5836" t="s">
        <v>16614</v>
      </c>
      <c r="M5836" t="s">
        <v>16615</v>
      </c>
      <c r="N5836">
        <v>5.4210000000000003</v>
      </c>
      <c r="O5836">
        <v>0</v>
      </c>
      <c r="P5836">
        <v>0</v>
      </c>
      <c r="Q5836">
        <v>0</v>
      </c>
      <c r="R5836">
        <v>3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16.260000000000002</v>
      </c>
      <c r="Y5836">
        <v>0</v>
      </c>
      <c r="Z5836">
        <v>0</v>
      </c>
    </row>
    <row r="5837" spans="1:26" x14ac:dyDescent="0.3">
      <c r="A5837">
        <v>3002854</v>
      </c>
      <c r="B5837">
        <v>2</v>
      </c>
      <c r="C5837" t="s">
        <v>75</v>
      </c>
      <c r="D5837" t="s">
        <v>103</v>
      </c>
      <c r="E5837" t="s">
        <v>169</v>
      </c>
      <c r="F5837" t="s">
        <v>16616</v>
      </c>
      <c r="G5837" t="s">
        <v>142</v>
      </c>
      <c r="H5837" t="s">
        <v>61</v>
      </c>
      <c r="I5837" t="s">
        <v>129</v>
      </c>
      <c r="J5837" t="s">
        <v>130</v>
      </c>
      <c r="K5837" t="s">
        <v>131</v>
      </c>
      <c r="L5837" t="s">
        <v>6230</v>
      </c>
      <c r="M5837" t="s">
        <v>16617</v>
      </c>
      <c r="N5837">
        <v>0.23499999999999999</v>
      </c>
      <c r="O5837">
        <v>0</v>
      </c>
      <c r="P5837">
        <v>115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27.06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3001125</v>
      </c>
      <c r="B5838">
        <v>1</v>
      </c>
      <c r="C5838" t="s">
        <v>75</v>
      </c>
      <c r="D5838" t="s">
        <v>89</v>
      </c>
      <c r="E5838" t="s">
        <v>145</v>
      </c>
      <c r="F5838" t="s">
        <v>653</v>
      </c>
      <c r="G5838" t="s">
        <v>256</v>
      </c>
      <c r="H5838" t="s">
        <v>61</v>
      </c>
      <c r="I5838" t="s">
        <v>129</v>
      </c>
      <c r="J5838" t="s">
        <v>130</v>
      </c>
      <c r="K5838" t="s">
        <v>131</v>
      </c>
      <c r="L5838" t="s">
        <v>16618</v>
      </c>
      <c r="M5838" t="s">
        <v>16619</v>
      </c>
      <c r="N5838">
        <v>5.4210000000000003</v>
      </c>
      <c r="O5838">
        <v>0</v>
      </c>
      <c r="P5838">
        <v>17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92.16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3007208</v>
      </c>
      <c r="B5839">
        <v>1</v>
      </c>
      <c r="C5839" t="s">
        <v>75</v>
      </c>
      <c r="D5839" t="s">
        <v>90</v>
      </c>
      <c r="E5839" t="s">
        <v>221</v>
      </c>
      <c r="F5839" t="s">
        <v>4928</v>
      </c>
      <c r="G5839" t="s">
        <v>161</v>
      </c>
      <c r="H5839" t="s">
        <v>58</v>
      </c>
      <c r="I5839" t="s">
        <v>129</v>
      </c>
      <c r="J5839" t="s">
        <v>130</v>
      </c>
      <c r="K5839" t="s">
        <v>131</v>
      </c>
      <c r="L5839" t="s">
        <v>16620</v>
      </c>
      <c r="M5839" t="s">
        <v>16621</v>
      </c>
      <c r="N5839">
        <v>0.61599999999999999</v>
      </c>
      <c r="O5839">
        <v>0</v>
      </c>
      <c r="P5839">
        <v>0</v>
      </c>
      <c r="Q5839">
        <v>7</v>
      </c>
      <c r="R5839">
        <v>314</v>
      </c>
      <c r="S5839">
        <v>1</v>
      </c>
      <c r="T5839">
        <v>499</v>
      </c>
      <c r="U5839">
        <v>0</v>
      </c>
      <c r="V5839">
        <v>0</v>
      </c>
      <c r="W5839">
        <v>4.3099999999999996</v>
      </c>
      <c r="X5839">
        <v>193.46</v>
      </c>
      <c r="Y5839">
        <v>0.62</v>
      </c>
      <c r="Z5839">
        <v>307.44</v>
      </c>
    </row>
    <row r="5840" spans="1:26" x14ac:dyDescent="0.3">
      <c r="A5840">
        <v>3016819</v>
      </c>
      <c r="B5840">
        <v>1</v>
      </c>
      <c r="C5840" t="s">
        <v>106</v>
      </c>
      <c r="D5840" t="s">
        <v>121</v>
      </c>
      <c r="E5840" t="s">
        <v>153</v>
      </c>
      <c r="F5840" t="s">
        <v>16622</v>
      </c>
      <c r="G5840" t="s">
        <v>192</v>
      </c>
      <c r="H5840" t="s">
        <v>58</v>
      </c>
      <c r="I5840" t="s">
        <v>129</v>
      </c>
      <c r="J5840" t="s">
        <v>130</v>
      </c>
      <c r="K5840" t="s">
        <v>137</v>
      </c>
      <c r="L5840" t="s">
        <v>16623</v>
      </c>
      <c r="M5840" t="s">
        <v>16624</v>
      </c>
      <c r="N5840">
        <v>3.52</v>
      </c>
      <c r="O5840">
        <v>2</v>
      </c>
      <c r="P5840">
        <v>47</v>
      </c>
      <c r="Q5840">
        <v>0</v>
      </c>
      <c r="R5840">
        <v>0</v>
      </c>
      <c r="S5840">
        <v>0</v>
      </c>
      <c r="T5840">
        <v>0</v>
      </c>
      <c r="U5840">
        <v>7.04</v>
      </c>
      <c r="V5840">
        <v>165.43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3001436</v>
      </c>
      <c r="B5841">
        <v>1</v>
      </c>
      <c r="C5841" t="s">
        <v>106</v>
      </c>
      <c r="D5841" t="s">
        <v>120</v>
      </c>
      <c r="E5841" t="s">
        <v>153</v>
      </c>
      <c r="F5841" t="s">
        <v>16625</v>
      </c>
      <c r="G5841" t="s">
        <v>161</v>
      </c>
      <c r="H5841" t="s">
        <v>58</v>
      </c>
      <c r="I5841" t="s">
        <v>129</v>
      </c>
      <c r="J5841" t="s">
        <v>130</v>
      </c>
      <c r="K5841" t="s">
        <v>131</v>
      </c>
      <c r="L5841" t="s">
        <v>16626</v>
      </c>
      <c r="M5841" t="s">
        <v>16627</v>
      </c>
      <c r="N5841">
        <v>0.65900000000000003</v>
      </c>
      <c r="O5841">
        <v>0</v>
      </c>
      <c r="P5841">
        <v>89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58.67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3010161</v>
      </c>
      <c r="B5842">
        <v>1</v>
      </c>
      <c r="C5842" t="s">
        <v>106</v>
      </c>
      <c r="D5842" t="s">
        <v>115</v>
      </c>
      <c r="E5842" t="s">
        <v>221</v>
      </c>
      <c r="F5842" t="s">
        <v>16628</v>
      </c>
      <c r="G5842" t="s">
        <v>128</v>
      </c>
      <c r="H5842" t="s">
        <v>58</v>
      </c>
      <c r="I5842" t="s">
        <v>129</v>
      </c>
      <c r="J5842" t="s">
        <v>130</v>
      </c>
      <c r="K5842" t="s">
        <v>131</v>
      </c>
      <c r="L5842" t="s">
        <v>16629</v>
      </c>
      <c r="M5842" t="s">
        <v>16630</v>
      </c>
      <c r="N5842">
        <v>1.734</v>
      </c>
      <c r="O5842">
        <v>0</v>
      </c>
      <c r="P5842">
        <v>0</v>
      </c>
      <c r="Q5842">
        <v>0</v>
      </c>
      <c r="R5842">
        <v>0</v>
      </c>
      <c r="S5842">
        <v>5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8.67</v>
      </c>
      <c r="Z5842">
        <v>0</v>
      </c>
    </row>
    <row r="5843" spans="1:26" x14ac:dyDescent="0.3">
      <c r="A5843">
        <v>3001308</v>
      </c>
      <c r="B5843">
        <v>1</v>
      </c>
      <c r="C5843" t="s">
        <v>75</v>
      </c>
      <c r="D5843" t="s">
        <v>83</v>
      </c>
      <c r="E5843" t="s">
        <v>221</v>
      </c>
      <c r="F5843" t="s">
        <v>14712</v>
      </c>
      <c r="G5843" t="s">
        <v>136</v>
      </c>
      <c r="H5843" t="s">
        <v>58</v>
      </c>
      <c r="I5843" t="s">
        <v>129</v>
      </c>
      <c r="J5843" t="s">
        <v>130</v>
      </c>
      <c r="K5843" t="s">
        <v>137</v>
      </c>
      <c r="L5843" t="s">
        <v>16631</v>
      </c>
      <c r="M5843" t="s">
        <v>16632</v>
      </c>
      <c r="N5843">
        <v>9.8040000000000003</v>
      </c>
      <c r="O5843">
        <v>0</v>
      </c>
      <c r="P5843">
        <v>0</v>
      </c>
      <c r="Q5843">
        <v>12</v>
      </c>
      <c r="R5843">
        <v>1263</v>
      </c>
      <c r="S5843">
        <v>0</v>
      </c>
      <c r="T5843">
        <v>0</v>
      </c>
      <c r="U5843">
        <v>0</v>
      </c>
      <c r="V5843">
        <v>0</v>
      </c>
      <c r="W5843">
        <v>117.64</v>
      </c>
      <c r="X5843">
        <v>12381.96</v>
      </c>
      <c r="Y5843">
        <v>0</v>
      </c>
      <c r="Z5843">
        <v>0</v>
      </c>
    </row>
    <row r="5844" spans="1:26" x14ac:dyDescent="0.3">
      <c r="A5844">
        <v>3000107</v>
      </c>
      <c r="B5844">
        <v>1</v>
      </c>
      <c r="C5844" t="s">
        <v>75</v>
      </c>
      <c r="D5844" t="s">
        <v>96</v>
      </c>
      <c r="E5844" t="s">
        <v>126</v>
      </c>
      <c r="F5844" t="s">
        <v>8917</v>
      </c>
      <c r="G5844" t="s">
        <v>136</v>
      </c>
      <c r="H5844" t="s">
        <v>58</v>
      </c>
      <c r="I5844" t="s">
        <v>129</v>
      </c>
      <c r="J5844" t="s">
        <v>130</v>
      </c>
      <c r="K5844" t="s">
        <v>137</v>
      </c>
      <c r="L5844" t="s">
        <v>16633</v>
      </c>
      <c r="M5844" t="s">
        <v>16634</v>
      </c>
      <c r="N5844">
        <v>3.8359999999999999</v>
      </c>
      <c r="O5844">
        <v>59</v>
      </c>
      <c r="P5844">
        <v>41</v>
      </c>
      <c r="Q5844">
        <v>0</v>
      </c>
      <c r="R5844">
        <v>0</v>
      </c>
      <c r="S5844">
        <v>0</v>
      </c>
      <c r="T5844">
        <v>0</v>
      </c>
      <c r="U5844">
        <v>226.33</v>
      </c>
      <c r="V5844">
        <v>157.28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3007404</v>
      </c>
      <c r="B5845">
        <v>1</v>
      </c>
      <c r="C5845" t="s">
        <v>75</v>
      </c>
      <c r="D5845" t="s">
        <v>94</v>
      </c>
      <c r="E5845" t="s">
        <v>126</v>
      </c>
      <c r="F5845" t="s">
        <v>16635</v>
      </c>
      <c r="G5845" t="s">
        <v>192</v>
      </c>
      <c r="H5845" t="s">
        <v>58</v>
      </c>
      <c r="I5845" t="s">
        <v>129</v>
      </c>
      <c r="J5845" t="s">
        <v>130</v>
      </c>
      <c r="K5845" t="s">
        <v>137</v>
      </c>
      <c r="L5845" t="s">
        <v>16636</v>
      </c>
      <c r="M5845" t="s">
        <v>16637</v>
      </c>
      <c r="N5845">
        <v>5.6769999999999996</v>
      </c>
      <c r="O5845">
        <v>0</v>
      </c>
      <c r="P5845">
        <v>0</v>
      </c>
      <c r="Q5845">
        <v>6</v>
      </c>
      <c r="R5845">
        <v>461</v>
      </c>
      <c r="S5845">
        <v>0</v>
      </c>
      <c r="T5845">
        <v>0</v>
      </c>
      <c r="U5845">
        <v>0</v>
      </c>
      <c r="V5845">
        <v>0</v>
      </c>
      <c r="W5845">
        <v>34.06</v>
      </c>
      <c r="X5845">
        <v>2616.94</v>
      </c>
      <c r="Y5845">
        <v>0</v>
      </c>
      <c r="Z5845">
        <v>0</v>
      </c>
    </row>
    <row r="5846" spans="1:26" x14ac:dyDescent="0.3">
      <c r="A5846">
        <v>3017936</v>
      </c>
      <c r="B5846">
        <v>1</v>
      </c>
      <c r="C5846" t="s">
        <v>75</v>
      </c>
      <c r="D5846" t="s">
        <v>103</v>
      </c>
      <c r="E5846" t="s">
        <v>164</v>
      </c>
      <c r="F5846" t="s">
        <v>16638</v>
      </c>
      <c r="G5846" t="s">
        <v>185</v>
      </c>
      <c r="H5846" t="s">
        <v>61</v>
      </c>
      <c r="I5846" t="s">
        <v>129</v>
      </c>
      <c r="J5846" t="s">
        <v>130</v>
      </c>
      <c r="K5846" t="s">
        <v>131</v>
      </c>
      <c r="L5846" t="s">
        <v>16639</v>
      </c>
      <c r="M5846" t="s">
        <v>16640</v>
      </c>
      <c r="N5846">
        <v>1.5980000000000001</v>
      </c>
      <c r="O5846">
        <v>0</v>
      </c>
      <c r="P5846">
        <v>16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25.57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3001469</v>
      </c>
      <c r="B5847">
        <v>1</v>
      </c>
      <c r="C5847" t="s">
        <v>106</v>
      </c>
      <c r="D5847" t="s">
        <v>118</v>
      </c>
      <c r="E5847" t="s">
        <v>126</v>
      </c>
      <c r="F5847" t="s">
        <v>1798</v>
      </c>
      <c r="G5847" t="s">
        <v>128</v>
      </c>
      <c r="H5847" t="s">
        <v>58</v>
      </c>
      <c r="I5847" t="s">
        <v>129</v>
      </c>
      <c r="J5847" t="s">
        <v>130</v>
      </c>
      <c r="K5847" t="s">
        <v>131</v>
      </c>
      <c r="L5847" t="s">
        <v>16641</v>
      </c>
      <c r="M5847" t="s">
        <v>16642</v>
      </c>
      <c r="N5847">
        <v>0.51400000000000001</v>
      </c>
      <c r="O5847">
        <v>0</v>
      </c>
      <c r="P5847">
        <v>0</v>
      </c>
      <c r="Q5847">
        <v>4</v>
      </c>
      <c r="R5847">
        <v>596</v>
      </c>
      <c r="S5847">
        <v>0</v>
      </c>
      <c r="T5847">
        <v>0</v>
      </c>
      <c r="U5847">
        <v>0</v>
      </c>
      <c r="V5847">
        <v>0</v>
      </c>
      <c r="W5847">
        <v>2.0499999999999998</v>
      </c>
      <c r="X5847">
        <v>306.11</v>
      </c>
      <c r="Y5847">
        <v>0</v>
      </c>
      <c r="Z5847">
        <v>0</v>
      </c>
    </row>
    <row r="5848" spans="1:26" x14ac:dyDescent="0.3">
      <c r="A5848">
        <v>3001195</v>
      </c>
      <c r="B5848">
        <v>1</v>
      </c>
      <c r="C5848" t="s">
        <v>75</v>
      </c>
      <c r="D5848" t="s">
        <v>99</v>
      </c>
      <c r="E5848" t="s">
        <v>153</v>
      </c>
      <c r="F5848" t="s">
        <v>16643</v>
      </c>
      <c r="G5848" t="s">
        <v>192</v>
      </c>
      <c r="H5848" t="s">
        <v>58</v>
      </c>
      <c r="I5848" t="s">
        <v>129</v>
      </c>
      <c r="J5848" t="s">
        <v>130</v>
      </c>
      <c r="K5848" t="s">
        <v>137</v>
      </c>
      <c r="L5848" t="s">
        <v>16644</v>
      </c>
      <c r="M5848" t="s">
        <v>16645</v>
      </c>
      <c r="N5848">
        <v>1.2390000000000001</v>
      </c>
      <c r="O5848">
        <v>0</v>
      </c>
      <c r="P5848">
        <v>294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364.4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3001248</v>
      </c>
      <c r="B5849">
        <v>1</v>
      </c>
      <c r="C5849" t="s">
        <v>106</v>
      </c>
      <c r="D5849" t="s">
        <v>116</v>
      </c>
      <c r="E5849" t="s">
        <v>145</v>
      </c>
      <c r="F5849" t="s">
        <v>16646</v>
      </c>
      <c r="G5849" t="s">
        <v>206</v>
      </c>
      <c r="H5849" t="s">
        <v>61</v>
      </c>
      <c r="I5849" t="s">
        <v>129</v>
      </c>
      <c r="J5849" t="s">
        <v>130</v>
      </c>
      <c r="K5849" t="s">
        <v>131</v>
      </c>
      <c r="L5849" t="s">
        <v>16647</v>
      </c>
      <c r="M5849" t="s">
        <v>16648</v>
      </c>
      <c r="N5849">
        <v>0.73699999999999999</v>
      </c>
      <c r="O5849">
        <v>0</v>
      </c>
      <c r="P5849">
        <v>0</v>
      </c>
      <c r="Q5849">
        <v>0</v>
      </c>
      <c r="R5849">
        <v>3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2.21</v>
      </c>
      <c r="Y5849">
        <v>0</v>
      </c>
      <c r="Z5849">
        <v>0</v>
      </c>
    </row>
    <row r="5850" spans="1:26" x14ac:dyDescent="0.3">
      <c r="A5850">
        <v>3001443</v>
      </c>
      <c r="B5850">
        <v>1</v>
      </c>
      <c r="C5850" t="s">
        <v>106</v>
      </c>
      <c r="D5850" t="s">
        <v>112</v>
      </c>
      <c r="E5850" t="s">
        <v>126</v>
      </c>
      <c r="F5850" t="s">
        <v>3523</v>
      </c>
      <c r="G5850" t="s">
        <v>128</v>
      </c>
      <c r="H5850" t="s">
        <v>58</v>
      </c>
      <c r="I5850" t="s">
        <v>129</v>
      </c>
      <c r="J5850" t="s">
        <v>130</v>
      </c>
      <c r="K5850" t="s">
        <v>131</v>
      </c>
      <c r="L5850" t="s">
        <v>16649</v>
      </c>
      <c r="M5850" t="s">
        <v>16650</v>
      </c>
      <c r="N5850">
        <v>0.44800000000000001</v>
      </c>
      <c r="O5850">
        <v>0</v>
      </c>
      <c r="P5850">
        <v>0</v>
      </c>
      <c r="Q5850">
        <v>0</v>
      </c>
      <c r="R5850">
        <v>0</v>
      </c>
      <c r="S5850">
        <v>5</v>
      </c>
      <c r="T5850">
        <v>384</v>
      </c>
      <c r="U5850">
        <v>0</v>
      </c>
      <c r="V5850">
        <v>0</v>
      </c>
      <c r="W5850">
        <v>0</v>
      </c>
      <c r="X5850">
        <v>0</v>
      </c>
      <c r="Y5850">
        <v>2.2400000000000002</v>
      </c>
      <c r="Z5850">
        <v>171.84</v>
      </c>
    </row>
    <row r="5851" spans="1:26" x14ac:dyDescent="0.3">
      <c r="A5851">
        <v>3001296</v>
      </c>
      <c r="B5851">
        <v>1</v>
      </c>
      <c r="C5851" t="s">
        <v>75</v>
      </c>
      <c r="D5851" t="s">
        <v>83</v>
      </c>
      <c r="E5851" t="s">
        <v>145</v>
      </c>
      <c r="F5851" t="s">
        <v>16651</v>
      </c>
      <c r="G5851" t="s">
        <v>206</v>
      </c>
      <c r="H5851" t="s">
        <v>61</v>
      </c>
      <c r="I5851" t="s">
        <v>129</v>
      </c>
      <c r="J5851" t="s">
        <v>130</v>
      </c>
      <c r="K5851" t="s">
        <v>131</v>
      </c>
      <c r="L5851" t="s">
        <v>16652</v>
      </c>
      <c r="M5851" t="s">
        <v>16653</v>
      </c>
      <c r="N5851">
        <v>0.84899999999999998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0.85</v>
      </c>
    </row>
    <row r="5852" spans="1:26" x14ac:dyDescent="0.3">
      <c r="A5852">
        <v>3018709</v>
      </c>
      <c r="B5852">
        <v>1</v>
      </c>
      <c r="C5852" t="s">
        <v>75</v>
      </c>
      <c r="D5852" t="s">
        <v>74</v>
      </c>
      <c r="E5852" t="s">
        <v>145</v>
      </c>
      <c r="F5852" t="s">
        <v>16654</v>
      </c>
      <c r="G5852" t="s">
        <v>256</v>
      </c>
      <c r="H5852" t="s">
        <v>61</v>
      </c>
      <c r="I5852" t="s">
        <v>129</v>
      </c>
      <c r="J5852" t="s">
        <v>130</v>
      </c>
      <c r="K5852" t="s">
        <v>131</v>
      </c>
      <c r="L5852" t="s">
        <v>16655</v>
      </c>
      <c r="M5852" t="s">
        <v>16656</v>
      </c>
      <c r="N5852">
        <v>3.9630000000000001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3.96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3006155</v>
      </c>
      <c r="B5853">
        <v>1</v>
      </c>
      <c r="C5853" t="s">
        <v>75</v>
      </c>
      <c r="D5853" t="s">
        <v>91</v>
      </c>
      <c r="E5853" t="s">
        <v>169</v>
      </c>
      <c r="F5853" t="s">
        <v>16657</v>
      </c>
      <c r="G5853" t="s">
        <v>171</v>
      </c>
      <c r="H5853" t="s">
        <v>61</v>
      </c>
      <c r="I5853" t="s">
        <v>129</v>
      </c>
      <c r="J5853" t="s">
        <v>130</v>
      </c>
      <c r="K5853" t="s">
        <v>131</v>
      </c>
      <c r="L5853" t="s">
        <v>616</v>
      </c>
      <c r="M5853" t="s">
        <v>16658</v>
      </c>
      <c r="N5853">
        <v>4.016</v>
      </c>
      <c r="O5853">
        <v>0</v>
      </c>
      <c r="P5853">
        <v>717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2879.15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3016265</v>
      </c>
      <c r="B5854">
        <v>1</v>
      </c>
      <c r="C5854" t="s">
        <v>75</v>
      </c>
      <c r="D5854" t="s">
        <v>99</v>
      </c>
      <c r="E5854" t="s">
        <v>221</v>
      </c>
      <c r="F5854" t="s">
        <v>16659</v>
      </c>
      <c r="G5854" t="s">
        <v>128</v>
      </c>
      <c r="H5854" t="s">
        <v>58</v>
      </c>
      <c r="I5854" t="s">
        <v>129</v>
      </c>
      <c r="J5854" t="s">
        <v>130</v>
      </c>
      <c r="K5854" t="s">
        <v>131</v>
      </c>
      <c r="L5854" t="s">
        <v>16660</v>
      </c>
      <c r="M5854" t="s">
        <v>16661</v>
      </c>
      <c r="N5854">
        <v>1.1659999999999999</v>
      </c>
      <c r="O5854">
        <v>84</v>
      </c>
      <c r="P5854">
        <v>469</v>
      </c>
      <c r="Q5854">
        <v>0</v>
      </c>
      <c r="R5854">
        <v>0</v>
      </c>
      <c r="S5854">
        <v>15</v>
      </c>
      <c r="T5854">
        <v>73</v>
      </c>
      <c r="U5854">
        <v>97.98</v>
      </c>
      <c r="V5854">
        <v>547.04</v>
      </c>
      <c r="W5854">
        <v>0</v>
      </c>
      <c r="X5854">
        <v>0</v>
      </c>
      <c r="Y5854">
        <v>17.5</v>
      </c>
      <c r="Z5854">
        <v>85.15</v>
      </c>
    </row>
    <row r="5855" spans="1:26" x14ac:dyDescent="0.3">
      <c r="A5855">
        <v>3002368</v>
      </c>
      <c r="B5855">
        <v>1</v>
      </c>
      <c r="C5855" t="s">
        <v>75</v>
      </c>
      <c r="D5855" t="s">
        <v>102</v>
      </c>
      <c r="E5855" t="s">
        <v>145</v>
      </c>
      <c r="F5855" t="s">
        <v>5164</v>
      </c>
      <c r="G5855" t="s">
        <v>256</v>
      </c>
      <c r="H5855" t="s">
        <v>61</v>
      </c>
      <c r="I5855" t="s">
        <v>129</v>
      </c>
      <c r="J5855" t="s">
        <v>130</v>
      </c>
      <c r="K5855" t="s">
        <v>131</v>
      </c>
      <c r="L5855" t="s">
        <v>16662</v>
      </c>
      <c r="M5855" t="s">
        <v>16663</v>
      </c>
      <c r="N5855">
        <v>0.86599999999999999</v>
      </c>
      <c r="O5855">
        <v>0</v>
      </c>
      <c r="P5855">
        <v>4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3.46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3001283</v>
      </c>
      <c r="B5856">
        <v>1</v>
      </c>
      <c r="C5856" t="s">
        <v>75</v>
      </c>
      <c r="D5856" t="s">
        <v>86</v>
      </c>
      <c r="E5856" t="s">
        <v>145</v>
      </c>
      <c r="F5856" t="s">
        <v>16664</v>
      </c>
      <c r="G5856" t="s">
        <v>147</v>
      </c>
      <c r="H5856" t="s">
        <v>61</v>
      </c>
      <c r="I5856" t="s">
        <v>129</v>
      </c>
      <c r="J5856" t="s">
        <v>130</v>
      </c>
      <c r="K5856" t="s">
        <v>131</v>
      </c>
      <c r="L5856" t="s">
        <v>16665</v>
      </c>
      <c r="M5856" t="s">
        <v>16666</v>
      </c>
      <c r="N5856">
        <v>0.67900000000000005</v>
      </c>
      <c r="O5856">
        <v>0</v>
      </c>
      <c r="P5856">
        <v>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0.68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3003605</v>
      </c>
      <c r="B5857">
        <v>1</v>
      </c>
      <c r="C5857" t="s">
        <v>75</v>
      </c>
      <c r="D5857" t="s">
        <v>91</v>
      </c>
      <c r="E5857" t="s">
        <v>164</v>
      </c>
      <c r="F5857" t="s">
        <v>1125</v>
      </c>
      <c r="G5857" t="s">
        <v>142</v>
      </c>
      <c r="H5857" t="s">
        <v>61</v>
      </c>
      <c r="I5857" t="s">
        <v>129</v>
      </c>
      <c r="J5857" t="s">
        <v>130</v>
      </c>
      <c r="K5857" t="s">
        <v>131</v>
      </c>
      <c r="L5857" t="s">
        <v>16667</v>
      </c>
      <c r="M5857" t="s">
        <v>16668</v>
      </c>
      <c r="N5857">
        <v>1.077</v>
      </c>
      <c r="O5857">
        <v>0</v>
      </c>
      <c r="P5857">
        <v>111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119.54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3017213</v>
      </c>
      <c r="B5858">
        <v>1</v>
      </c>
      <c r="C5858" t="s">
        <v>75</v>
      </c>
      <c r="D5858" t="s">
        <v>104</v>
      </c>
      <c r="E5858" t="s">
        <v>221</v>
      </c>
      <c r="F5858" t="s">
        <v>16669</v>
      </c>
      <c r="G5858" t="s">
        <v>128</v>
      </c>
      <c r="H5858" t="s">
        <v>58</v>
      </c>
      <c r="I5858" t="s">
        <v>129</v>
      </c>
      <c r="J5858" t="s">
        <v>130</v>
      </c>
      <c r="K5858" t="s">
        <v>131</v>
      </c>
      <c r="L5858" t="s">
        <v>16670</v>
      </c>
      <c r="M5858" t="s">
        <v>16671</v>
      </c>
      <c r="N5858">
        <v>1.163</v>
      </c>
      <c r="O5858">
        <v>9</v>
      </c>
      <c r="P5858">
        <v>1154</v>
      </c>
      <c r="Q5858">
        <v>0</v>
      </c>
      <c r="R5858">
        <v>0</v>
      </c>
      <c r="S5858">
        <v>0</v>
      </c>
      <c r="T5858">
        <v>0</v>
      </c>
      <c r="U5858">
        <v>10.47</v>
      </c>
      <c r="V5858">
        <v>1341.85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3001483</v>
      </c>
      <c r="B5859">
        <v>1</v>
      </c>
      <c r="C5859" t="s">
        <v>75</v>
      </c>
      <c r="D5859" t="s">
        <v>93</v>
      </c>
      <c r="E5859" t="s">
        <v>140</v>
      </c>
      <c r="F5859" t="s">
        <v>16672</v>
      </c>
      <c r="G5859" t="s">
        <v>142</v>
      </c>
      <c r="H5859" t="s">
        <v>61</v>
      </c>
      <c r="I5859" t="s">
        <v>129</v>
      </c>
      <c r="J5859" t="s">
        <v>130</v>
      </c>
      <c r="K5859" t="s">
        <v>131</v>
      </c>
      <c r="L5859" t="s">
        <v>16673</v>
      </c>
      <c r="M5859" t="s">
        <v>16674</v>
      </c>
      <c r="N5859">
        <v>2.3610000000000002</v>
      </c>
      <c r="O5859">
        <v>0</v>
      </c>
      <c r="P5859">
        <v>0</v>
      </c>
      <c r="Q5859">
        <v>0</v>
      </c>
      <c r="R5859">
        <v>44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103.9</v>
      </c>
      <c r="Y5859">
        <v>0</v>
      </c>
      <c r="Z5859">
        <v>0</v>
      </c>
    </row>
    <row r="5860" spans="1:26" x14ac:dyDescent="0.3">
      <c r="A5860">
        <v>3002092</v>
      </c>
      <c r="B5860">
        <v>1</v>
      </c>
      <c r="C5860" t="s">
        <v>106</v>
      </c>
      <c r="D5860" t="s">
        <v>109</v>
      </c>
      <c r="E5860" t="s">
        <v>145</v>
      </c>
      <c r="F5860" t="s">
        <v>16675</v>
      </c>
      <c r="G5860" t="s">
        <v>147</v>
      </c>
      <c r="H5860" t="s">
        <v>61</v>
      </c>
      <c r="I5860" t="s">
        <v>129</v>
      </c>
      <c r="J5860" t="s">
        <v>130</v>
      </c>
      <c r="K5860" t="s">
        <v>131</v>
      </c>
      <c r="L5860" t="s">
        <v>16676</v>
      </c>
      <c r="M5860" t="s">
        <v>16677</v>
      </c>
      <c r="N5860">
        <v>2.0129999999999999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2.0099999999999998</v>
      </c>
    </row>
    <row r="5861" spans="1:26" x14ac:dyDescent="0.3">
      <c r="A5861">
        <v>3000616</v>
      </c>
      <c r="B5861">
        <v>1</v>
      </c>
      <c r="C5861" t="s">
        <v>75</v>
      </c>
      <c r="D5861" t="s">
        <v>83</v>
      </c>
      <c r="E5861" t="s">
        <v>221</v>
      </c>
      <c r="F5861" t="s">
        <v>14712</v>
      </c>
      <c r="G5861" t="s">
        <v>136</v>
      </c>
      <c r="H5861" t="s">
        <v>58</v>
      </c>
      <c r="I5861" t="s">
        <v>129</v>
      </c>
      <c r="J5861" t="s">
        <v>130</v>
      </c>
      <c r="K5861" t="s">
        <v>137</v>
      </c>
      <c r="L5861" t="s">
        <v>16678</v>
      </c>
      <c r="M5861" t="s">
        <v>16679</v>
      </c>
      <c r="N5861">
        <v>9.4049999999999994</v>
      </c>
      <c r="O5861">
        <v>0</v>
      </c>
      <c r="P5861">
        <v>0</v>
      </c>
      <c r="Q5861">
        <v>12</v>
      </c>
      <c r="R5861">
        <v>1263</v>
      </c>
      <c r="S5861">
        <v>0</v>
      </c>
      <c r="T5861">
        <v>0</v>
      </c>
      <c r="U5861">
        <v>0</v>
      </c>
      <c r="V5861">
        <v>0</v>
      </c>
      <c r="W5861">
        <v>112.86</v>
      </c>
      <c r="X5861">
        <v>11878.52</v>
      </c>
      <c r="Y5861">
        <v>0</v>
      </c>
      <c r="Z5861">
        <v>0</v>
      </c>
    </row>
    <row r="5862" spans="1:26" x14ac:dyDescent="0.3">
      <c r="A5862">
        <v>3001441</v>
      </c>
      <c r="B5862">
        <v>1</v>
      </c>
      <c r="C5862" t="s">
        <v>75</v>
      </c>
      <c r="D5862" t="s">
        <v>97</v>
      </c>
      <c r="E5862" t="s">
        <v>145</v>
      </c>
      <c r="F5862" t="s">
        <v>16680</v>
      </c>
      <c r="G5862" t="s">
        <v>206</v>
      </c>
      <c r="H5862" t="s">
        <v>61</v>
      </c>
      <c r="I5862" t="s">
        <v>129</v>
      </c>
      <c r="J5862" t="s">
        <v>130</v>
      </c>
      <c r="K5862" t="s">
        <v>131</v>
      </c>
      <c r="L5862" t="s">
        <v>16681</v>
      </c>
      <c r="M5862" t="s">
        <v>16682</v>
      </c>
      <c r="N5862">
        <v>2.7480000000000002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2.75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3001317</v>
      </c>
      <c r="B5863">
        <v>1</v>
      </c>
      <c r="C5863" t="s">
        <v>75</v>
      </c>
      <c r="D5863" t="s">
        <v>96</v>
      </c>
      <c r="E5863" t="s">
        <v>164</v>
      </c>
      <c r="F5863" t="s">
        <v>16683</v>
      </c>
      <c r="G5863" t="s">
        <v>185</v>
      </c>
      <c r="H5863" t="s">
        <v>61</v>
      </c>
      <c r="I5863" t="s">
        <v>129</v>
      </c>
      <c r="J5863" t="s">
        <v>130</v>
      </c>
      <c r="K5863" t="s">
        <v>131</v>
      </c>
      <c r="L5863" t="s">
        <v>16684</v>
      </c>
      <c r="M5863" t="s">
        <v>16685</v>
      </c>
      <c r="N5863">
        <v>2.7719999999999998</v>
      </c>
      <c r="O5863">
        <v>0</v>
      </c>
      <c r="P5863">
        <v>20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55.44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3011312</v>
      </c>
      <c r="B5864">
        <v>1</v>
      </c>
      <c r="C5864" t="s">
        <v>106</v>
      </c>
      <c r="D5864" t="s">
        <v>110</v>
      </c>
      <c r="E5864" t="s">
        <v>221</v>
      </c>
      <c r="F5864" t="s">
        <v>16686</v>
      </c>
      <c r="G5864" t="s">
        <v>374</v>
      </c>
      <c r="H5864" t="s">
        <v>58</v>
      </c>
      <c r="I5864" t="s">
        <v>1703</v>
      </c>
      <c r="J5864" t="s">
        <v>130</v>
      </c>
      <c r="K5864" t="s">
        <v>131</v>
      </c>
      <c r="L5864" t="s">
        <v>16687</v>
      </c>
      <c r="M5864" t="s">
        <v>16688</v>
      </c>
      <c r="N5864">
        <v>0.05</v>
      </c>
      <c r="O5864">
        <v>0</v>
      </c>
      <c r="P5864">
        <v>0</v>
      </c>
      <c r="Q5864">
        <v>298</v>
      </c>
      <c r="R5864">
        <v>5054</v>
      </c>
      <c r="S5864">
        <v>11</v>
      </c>
      <c r="T5864">
        <v>110</v>
      </c>
      <c r="U5864">
        <v>0</v>
      </c>
      <c r="V5864">
        <v>0</v>
      </c>
      <c r="W5864">
        <v>14.82</v>
      </c>
      <c r="X5864">
        <v>251.3</v>
      </c>
      <c r="Y5864">
        <v>0.55000000000000004</v>
      </c>
      <c r="Z5864">
        <v>5.47</v>
      </c>
    </row>
    <row r="5865" spans="1:26" x14ac:dyDescent="0.3">
      <c r="A5865">
        <v>3008365</v>
      </c>
      <c r="B5865">
        <v>1</v>
      </c>
      <c r="C5865" t="s">
        <v>75</v>
      </c>
      <c r="D5865" t="s">
        <v>81</v>
      </c>
      <c r="E5865" t="s">
        <v>145</v>
      </c>
      <c r="F5865" t="s">
        <v>16689</v>
      </c>
      <c r="G5865" t="s">
        <v>161</v>
      </c>
      <c r="H5865" t="s">
        <v>61</v>
      </c>
      <c r="I5865" t="s">
        <v>129</v>
      </c>
      <c r="J5865" t="s">
        <v>130</v>
      </c>
      <c r="K5865" t="s">
        <v>131</v>
      </c>
      <c r="L5865" t="s">
        <v>16690</v>
      </c>
      <c r="M5865" t="s">
        <v>5731</v>
      </c>
      <c r="N5865">
        <v>0.21099999999999999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0.21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3022837</v>
      </c>
      <c r="B5866">
        <v>1</v>
      </c>
      <c r="C5866" t="s">
        <v>75</v>
      </c>
      <c r="D5866" t="s">
        <v>95</v>
      </c>
      <c r="E5866" t="s">
        <v>140</v>
      </c>
      <c r="F5866" t="s">
        <v>16691</v>
      </c>
      <c r="G5866" t="s">
        <v>161</v>
      </c>
      <c r="H5866" t="s">
        <v>61</v>
      </c>
      <c r="I5866" t="s">
        <v>129</v>
      </c>
      <c r="J5866" t="s">
        <v>130</v>
      </c>
      <c r="K5866" t="s">
        <v>131</v>
      </c>
      <c r="L5866" t="s">
        <v>16692</v>
      </c>
      <c r="M5866" t="s">
        <v>16693</v>
      </c>
      <c r="N5866">
        <v>0.25700000000000001</v>
      </c>
      <c r="O5866">
        <v>0</v>
      </c>
      <c r="P5866">
        <v>130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33.450000000000003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3003696</v>
      </c>
      <c r="B5867">
        <v>1</v>
      </c>
      <c r="C5867" t="s">
        <v>106</v>
      </c>
      <c r="D5867" t="s">
        <v>116</v>
      </c>
      <c r="E5867" t="s">
        <v>126</v>
      </c>
      <c r="F5867" t="s">
        <v>3684</v>
      </c>
      <c r="G5867" t="s">
        <v>128</v>
      </c>
      <c r="H5867" t="s">
        <v>58</v>
      </c>
      <c r="I5867" t="s">
        <v>129</v>
      </c>
      <c r="J5867" t="s">
        <v>130</v>
      </c>
      <c r="K5867" t="s">
        <v>131</v>
      </c>
      <c r="L5867" t="s">
        <v>16694</v>
      </c>
      <c r="M5867" t="s">
        <v>16695</v>
      </c>
      <c r="N5867">
        <v>0.84699999999999998</v>
      </c>
      <c r="O5867">
        <v>0</v>
      </c>
      <c r="P5867">
        <v>0</v>
      </c>
      <c r="Q5867">
        <v>26</v>
      </c>
      <c r="R5867">
        <v>0</v>
      </c>
      <c r="S5867">
        <v>32</v>
      </c>
      <c r="T5867">
        <v>596</v>
      </c>
      <c r="U5867">
        <v>0</v>
      </c>
      <c r="V5867">
        <v>0</v>
      </c>
      <c r="W5867">
        <v>22.01</v>
      </c>
      <c r="X5867">
        <v>0</v>
      </c>
      <c r="Y5867">
        <v>27.09</v>
      </c>
      <c r="Z5867">
        <v>504.61</v>
      </c>
    </row>
    <row r="5868" spans="1:26" x14ac:dyDescent="0.3">
      <c r="A5868">
        <v>3022837</v>
      </c>
      <c r="B5868">
        <v>2</v>
      </c>
      <c r="C5868" t="s">
        <v>75</v>
      </c>
      <c r="D5868" t="s">
        <v>95</v>
      </c>
      <c r="E5868" t="s">
        <v>169</v>
      </c>
      <c r="F5868" t="s">
        <v>16696</v>
      </c>
      <c r="G5868" t="s">
        <v>161</v>
      </c>
      <c r="H5868" t="s">
        <v>61</v>
      </c>
      <c r="I5868" t="s">
        <v>129</v>
      </c>
      <c r="J5868" t="s">
        <v>130</v>
      </c>
      <c r="K5868" t="s">
        <v>131</v>
      </c>
      <c r="L5868" t="s">
        <v>16693</v>
      </c>
      <c r="M5868" t="s">
        <v>16697</v>
      </c>
      <c r="N5868">
        <v>0.42399999999999999</v>
      </c>
      <c r="O5868">
        <v>0</v>
      </c>
      <c r="P5868">
        <v>861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365.29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3010430</v>
      </c>
      <c r="B5869">
        <v>1</v>
      </c>
      <c r="C5869" t="s">
        <v>106</v>
      </c>
      <c r="D5869" t="s">
        <v>110</v>
      </c>
      <c r="E5869" t="s">
        <v>221</v>
      </c>
      <c r="F5869" t="s">
        <v>16698</v>
      </c>
      <c r="G5869" t="s">
        <v>136</v>
      </c>
      <c r="H5869" t="s">
        <v>58</v>
      </c>
      <c r="I5869" t="s">
        <v>129</v>
      </c>
      <c r="J5869" t="s">
        <v>130</v>
      </c>
      <c r="K5869" t="s">
        <v>137</v>
      </c>
      <c r="L5869" t="s">
        <v>16699</v>
      </c>
      <c r="M5869" t="s">
        <v>16700</v>
      </c>
      <c r="N5869">
        <v>2.0139999999999998</v>
      </c>
      <c r="O5869">
        <v>0</v>
      </c>
      <c r="P5869">
        <v>0</v>
      </c>
      <c r="Q5869">
        <v>39</v>
      </c>
      <c r="R5869">
        <v>205</v>
      </c>
      <c r="S5869">
        <v>0</v>
      </c>
      <c r="T5869">
        <v>53</v>
      </c>
      <c r="U5869">
        <v>0</v>
      </c>
      <c r="V5869">
        <v>0</v>
      </c>
      <c r="W5869">
        <v>78.53</v>
      </c>
      <c r="X5869">
        <v>412.79</v>
      </c>
      <c r="Y5869">
        <v>0</v>
      </c>
      <c r="Z5869">
        <v>106.72</v>
      </c>
    </row>
    <row r="5870" spans="1:26" x14ac:dyDescent="0.3">
      <c r="A5870">
        <v>3017661</v>
      </c>
      <c r="B5870">
        <v>1</v>
      </c>
      <c r="C5870" t="s">
        <v>106</v>
      </c>
      <c r="D5870" t="s">
        <v>107</v>
      </c>
      <c r="E5870" t="s">
        <v>126</v>
      </c>
      <c r="F5870" t="s">
        <v>16701</v>
      </c>
      <c r="G5870" t="s">
        <v>128</v>
      </c>
      <c r="H5870" t="s">
        <v>58</v>
      </c>
      <c r="I5870" t="s">
        <v>129</v>
      </c>
      <c r="J5870" t="s">
        <v>130</v>
      </c>
      <c r="K5870" t="s">
        <v>131</v>
      </c>
      <c r="L5870" t="s">
        <v>16702</v>
      </c>
      <c r="M5870" t="s">
        <v>13080</v>
      </c>
      <c r="N5870">
        <v>0.61299999999999999</v>
      </c>
      <c r="O5870">
        <v>2</v>
      </c>
      <c r="P5870">
        <v>94</v>
      </c>
      <c r="Q5870">
        <v>0</v>
      </c>
      <c r="R5870">
        <v>0</v>
      </c>
      <c r="S5870">
        <v>0</v>
      </c>
      <c r="T5870">
        <v>0</v>
      </c>
      <c r="U5870">
        <v>1.23</v>
      </c>
      <c r="V5870">
        <v>57.6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3006223</v>
      </c>
      <c r="B5871">
        <v>1</v>
      </c>
      <c r="C5871" t="s">
        <v>75</v>
      </c>
      <c r="D5871" t="s">
        <v>92</v>
      </c>
      <c r="E5871" t="s">
        <v>140</v>
      </c>
      <c r="F5871" t="s">
        <v>16703</v>
      </c>
      <c r="G5871" t="s">
        <v>166</v>
      </c>
      <c r="H5871" t="s">
        <v>61</v>
      </c>
      <c r="I5871" t="s">
        <v>129</v>
      </c>
      <c r="J5871" t="s">
        <v>130</v>
      </c>
      <c r="K5871" t="s">
        <v>131</v>
      </c>
      <c r="L5871" t="s">
        <v>16704</v>
      </c>
      <c r="M5871" t="s">
        <v>16705</v>
      </c>
      <c r="N5871">
        <v>2.68</v>
      </c>
      <c r="O5871">
        <v>0</v>
      </c>
      <c r="P5871">
        <v>40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107.19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3013121</v>
      </c>
      <c r="B5872">
        <v>1</v>
      </c>
      <c r="C5872" t="s">
        <v>75</v>
      </c>
      <c r="D5872" t="s">
        <v>92</v>
      </c>
      <c r="E5872" t="s">
        <v>153</v>
      </c>
      <c r="F5872" t="s">
        <v>16706</v>
      </c>
      <c r="G5872" t="s">
        <v>352</v>
      </c>
      <c r="H5872" t="s">
        <v>58</v>
      </c>
      <c r="I5872" t="s">
        <v>129</v>
      </c>
      <c r="J5872" t="s">
        <v>130</v>
      </c>
      <c r="K5872" t="s">
        <v>131</v>
      </c>
      <c r="L5872" t="s">
        <v>16707</v>
      </c>
      <c r="M5872" t="s">
        <v>16708</v>
      </c>
      <c r="N5872">
        <v>5.4269999999999996</v>
      </c>
      <c r="O5872">
        <v>0</v>
      </c>
      <c r="P5872">
        <v>863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4683.26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3001173</v>
      </c>
      <c r="B5873">
        <v>1</v>
      </c>
      <c r="C5873" t="s">
        <v>106</v>
      </c>
      <c r="D5873" t="s">
        <v>115</v>
      </c>
      <c r="E5873" t="s">
        <v>126</v>
      </c>
      <c r="F5873" t="s">
        <v>16709</v>
      </c>
      <c r="G5873" t="s">
        <v>166</v>
      </c>
      <c r="H5873" t="s">
        <v>58</v>
      </c>
      <c r="I5873" t="s">
        <v>129</v>
      </c>
      <c r="J5873" t="s">
        <v>130</v>
      </c>
      <c r="K5873" t="s">
        <v>131</v>
      </c>
      <c r="L5873" t="s">
        <v>16710</v>
      </c>
      <c r="M5873" t="s">
        <v>16711</v>
      </c>
      <c r="N5873">
        <v>4.5810000000000004</v>
      </c>
      <c r="O5873">
        <v>28</v>
      </c>
      <c r="P5873">
        <v>607</v>
      </c>
      <c r="Q5873">
        <v>0</v>
      </c>
      <c r="R5873">
        <v>0</v>
      </c>
      <c r="S5873">
        <v>0</v>
      </c>
      <c r="T5873">
        <v>0</v>
      </c>
      <c r="U5873">
        <v>128.27000000000001</v>
      </c>
      <c r="V5873">
        <v>2780.73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3008708</v>
      </c>
      <c r="B5874">
        <v>1</v>
      </c>
      <c r="C5874" t="s">
        <v>75</v>
      </c>
      <c r="D5874" t="s">
        <v>99</v>
      </c>
      <c r="E5874" t="s">
        <v>169</v>
      </c>
      <c r="F5874" t="s">
        <v>16712</v>
      </c>
      <c r="G5874" t="s">
        <v>171</v>
      </c>
      <c r="H5874" t="s">
        <v>61</v>
      </c>
      <c r="I5874" t="s">
        <v>129</v>
      </c>
      <c r="J5874" t="s">
        <v>130</v>
      </c>
      <c r="K5874" t="s">
        <v>131</v>
      </c>
      <c r="L5874" t="s">
        <v>16713</v>
      </c>
      <c r="M5874" t="s">
        <v>16714</v>
      </c>
      <c r="N5874">
        <v>1.911</v>
      </c>
      <c r="O5874">
        <v>0</v>
      </c>
      <c r="P5874">
        <v>48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91.74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3003270</v>
      </c>
      <c r="B5875">
        <v>1</v>
      </c>
      <c r="C5875" t="s">
        <v>75</v>
      </c>
      <c r="D5875" t="s">
        <v>84</v>
      </c>
      <c r="E5875" t="s">
        <v>153</v>
      </c>
      <c r="F5875" t="s">
        <v>16715</v>
      </c>
      <c r="G5875" t="s">
        <v>128</v>
      </c>
      <c r="H5875" t="s">
        <v>58</v>
      </c>
      <c r="I5875" t="s">
        <v>129</v>
      </c>
      <c r="J5875" t="s">
        <v>130</v>
      </c>
      <c r="K5875" t="s">
        <v>131</v>
      </c>
      <c r="L5875" t="s">
        <v>16716</v>
      </c>
      <c r="M5875" t="s">
        <v>16717</v>
      </c>
      <c r="N5875">
        <v>2.41</v>
      </c>
      <c r="O5875">
        <v>16</v>
      </c>
      <c r="P5875">
        <v>679</v>
      </c>
      <c r="Q5875">
        <v>0</v>
      </c>
      <c r="R5875">
        <v>0</v>
      </c>
      <c r="S5875">
        <v>0</v>
      </c>
      <c r="T5875">
        <v>0</v>
      </c>
      <c r="U5875">
        <v>38.57</v>
      </c>
      <c r="V5875">
        <v>1636.68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3003432</v>
      </c>
      <c r="B5876">
        <v>1</v>
      </c>
      <c r="C5876" t="s">
        <v>75</v>
      </c>
      <c r="D5876" t="s">
        <v>91</v>
      </c>
      <c r="E5876" t="s">
        <v>134</v>
      </c>
      <c r="F5876" t="s">
        <v>16718</v>
      </c>
      <c r="G5876" t="s">
        <v>128</v>
      </c>
      <c r="H5876" t="s">
        <v>56</v>
      </c>
      <c r="I5876" t="s">
        <v>1703</v>
      </c>
      <c r="J5876" t="s">
        <v>130</v>
      </c>
      <c r="K5876" t="s">
        <v>131</v>
      </c>
      <c r="L5876" t="s">
        <v>16719</v>
      </c>
      <c r="M5876" t="s">
        <v>16720</v>
      </c>
      <c r="N5876">
        <v>3.5999999999999997E-2</v>
      </c>
      <c r="O5876">
        <v>5</v>
      </c>
      <c r="P5876">
        <v>6592</v>
      </c>
      <c r="Q5876">
        <v>0</v>
      </c>
      <c r="R5876">
        <v>0</v>
      </c>
      <c r="S5876">
        <v>0</v>
      </c>
      <c r="T5876">
        <v>0</v>
      </c>
      <c r="U5876">
        <v>0.18</v>
      </c>
      <c r="V5876">
        <v>236.25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3003432</v>
      </c>
      <c r="B5877">
        <v>2</v>
      </c>
      <c r="C5877" t="s">
        <v>75</v>
      </c>
      <c r="D5877" t="s">
        <v>91</v>
      </c>
      <c r="E5877" t="s">
        <v>153</v>
      </c>
      <c r="F5877" t="s">
        <v>16721</v>
      </c>
      <c r="G5877" t="s">
        <v>128</v>
      </c>
      <c r="H5877" t="s">
        <v>58</v>
      </c>
      <c r="I5877" t="s">
        <v>129</v>
      </c>
      <c r="J5877" t="s">
        <v>130</v>
      </c>
      <c r="K5877" t="s">
        <v>131</v>
      </c>
      <c r="L5877" t="s">
        <v>16720</v>
      </c>
      <c r="M5877" t="s">
        <v>16722</v>
      </c>
      <c r="N5877">
        <v>0.77300000000000002</v>
      </c>
      <c r="O5877">
        <v>3</v>
      </c>
      <c r="P5877">
        <v>6054</v>
      </c>
      <c r="Q5877">
        <v>0</v>
      </c>
      <c r="R5877">
        <v>0</v>
      </c>
      <c r="S5877">
        <v>0</v>
      </c>
      <c r="T5877">
        <v>0</v>
      </c>
      <c r="U5877">
        <v>2.3199999999999998</v>
      </c>
      <c r="V5877">
        <v>4680.92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3006388</v>
      </c>
      <c r="B5878">
        <v>1</v>
      </c>
      <c r="C5878" t="s">
        <v>75</v>
      </c>
      <c r="D5878" t="s">
        <v>103</v>
      </c>
      <c r="E5878" t="s">
        <v>153</v>
      </c>
      <c r="F5878" t="s">
        <v>234</v>
      </c>
      <c r="G5878" t="s">
        <v>196</v>
      </c>
      <c r="H5878" t="s">
        <v>58</v>
      </c>
      <c r="I5878" t="s">
        <v>129</v>
      </c>
      <c r="J5878" t="s">
        <v>130</v>
      </c>
      <c r="K5878" t="s">
        <v>131</v>
      </c>
      <c r="L5878" t="s">
        <v>16723</v>
      </c>
      <c r="M5878" t="s">
        <v>16724</v>
      </c>
      <c r="N5878">
        <v>1.1879999999999999</v>
      </c>
      <c r="O5878">
        <v>0</v>
      </c>
      <c r="P5878">
        <v>372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441.88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3018026</v>
      </c>
      <c r="B5879">
        <v>1</v>
      </c>
      <c r="C5879" t="s">
        <v>106</v>
      </c>
      <c r="D5879" t="s">
        <v>115</v>
      </c>
      <c r="E5879" t="s">
        <v>145</v>
      </c>
      <c r="F5879" t="s">
        <v>16725</v>
      </c>
      <c r="G5879" t="s">
        <v>206</v>
      </c>
      <c r="H5879" t="s">
        <v>61</v>
      </c>
      <c r="I5879" t="s">
        <v>129</v>
      </c>
      <c r="J5879" t="s">
        <v>130</v>
      </c>
      <c r="K5879" t="s">
        <v>131</v>
      </c>
      <c r="L5879" t="s">
        <v>16726</v>
      </c>
      <c r="M5879" t="s">
        <v>16727</v>
      </c>
      <c r="N5879">
        <v>1.41</v>
      </c>
      <c r="O5879">
        <v>0</v>
      </c>
      <c r="P5879">
        <v>3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4.2300000000000004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3003689</v>
      </c>
      <c r="B5880">
        <v>1</v>
      </c>
      <c r="C5880" t="s">
        <v>75</v>
      </c>
      <c r="D5880" t="s">
        <v>97</v>
      </c>
      <c r="E5880" t="s">
        <v>164</v>
      </c>
      <c r="F5880" t="s">
        <v>1584</v>
      </c>
      <c r="G5880" t="s">
        <v>206</v>
      </c>
      <c r="H5880" t="s">
        <v>61</v>
      </c>
      <c r="I5880" t="s">
        <v>129</v>
      </c>
      <c r="J5880" t="s">
        <v>130</v>
      </c>
      <c r="K5880" t="s">
        <v>131</v>
      </c>
      <c r="L5880" t="s">
        <v>16728</v>
      </c>
      <c r="M5880" t="s">
        <v>16729</v>
      </c>
      <c r="N5880">
        <v>2.306</v>
      </c>
      <c r="O5880">
        <v>0</v>
      </c>
      <c r="P5880">
        <v>55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126.81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3002236</v>
      </c>
      <c r="B5881">
        <v>1</v>
      </c>
      <c r="C5881" t="s">
        <v>75</v>
      </c>
      <c r="D5881" t="s">
        <v>81</v>
      </c>
      <c r="E5881" t="s">
        <v>169</v>
      </c>
      <c r="F5881" t="s">
        <v>16730</v>
      </c>
      <c r="G5881" t="s">
        <v>161</v>
      </c>
      <c r="H5881" t="s">
        <v>61</v>
      </c>
      <c r="I5881" t="s">
        <v>129</v>
      </c>
      <c r="J5881" t="s">
        <v>130</v>
      </c>
      <c r="K5881" t="s">
        <v>131</v>
      </c>
      <c r="L5881" t="s">
        <v>16731</v>
      </c>
      <c r="M5881" t="s">
        <v>16732</v>
      </c>
      <c r="N5881">
        <v>3.0979999999999999</v>
      </c>
      <c r="O5881">
        <v>0</v>
      </c>
      <c r="P5881">
        <v>46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142.51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3003006</v>
      </c>
      <c r="B5882">
        <v>1</v>
      </c>
      <c r="C5882" t="s">
        <v>75</v>
      </c>
      <c r="D5882" t="s">
        <v>100</v>
      </c>
      <c r="E5882" t="s">
        <v>221</v>
      </c>
      <c r="F5882" t="s">
        <v>1415</v>
      </c>
      <c r="G5882" t="s">
        <v>128</v>
      </c>
      <c r="H5882" t="s">
        <v>58</v>
      </c>
      <c r="I5882" t="s">
        <v>129</v>
      </c>
      <c r="J5882" t="s">
        <v>130</v>
      </c>
      <c r="K5882" t="s">
        <v>131</v>
      </c>
      <c r="L5882" t="s">
        <v>16733</v>
      </c>
      <c r="M5882" t="s">
        <v>16734</v>
      </c>
      <c r="N5882">
        <v>0.34699999999999998</v>
      </c>
      <c r="O5882">
        <v>8</v>
      </c>
      <c r="P5882">
        <v>516</v>
      </c>
      <c r="Q5882">
        <v>0</v>
      </c>
      <c r="R5882">
        <v>0</v>
      </c>
      <c r="S5882">
        <v>0</v>
      </c>
      <c r="T5882">
        <v>0</v>
      </c>
      <c r="U5882">
        <v>2.78</v>
      </c>
      <c r="V5882">
        <v>179.02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3006396</v>
      </c>
      <c r="B5883">
        <v>1</v>
      </c>
      <c r="C5883" t="s">
        <v>75</v>
      </c>
      <c r="D5883" t="s">
        <v>90</v>
      </c>
      <c r="E5883" t="s">
        <v>221</v>
      </c>
      <c r="F5883" t="s">
        <v>458</v>
      </c>
      <c r="G5883" t="s">
        <v>128</v>
      </c>
      <c r="H5883" t="s">
        <v>58</v>
      </c>
      <c r="I5883" t="s">
        <v>129</v>
      </c>
      <c r="J5883" t="s">
        <v>130</v>
      </c>
      <c r="K5883" t="s">
        <v>131</v>
      </c>
      <c r="L5883" t="s">
        <v>16735</v>
      </c>
      <c r="M5883" t="s">
        <v>16736</v>
      </c>
      <c r="N5883">
        <v>0.36299999999999999</v>
      </c>
      <c r="O5883">
        <v>0</v>
      </c>
      <c r="P5883">
        <v>0</v>
      </c>
      <c r="Q5883">
        <v>0</v>
      </c>
      <c r="R5883">
        <v>0</v>
      </c>
      <c r="S5883">
        <v>7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2.54</v>
      </c>
      <c r="Z5883">
        <v>0</v>
      </c>
    </row>
    <row r="5884" spans="1:26" x14ac:dyDescent="0.3">
      <c r="A5884">
        <v>3001053</v>
      </c>
      <c r="B5884">
        <v>1</v>
      </c>
      <c r="C5884" t="s">
        <v>75</v>
      </c>
      <c r="D5884" t="s">
        <v>85</v>
      </c>
      <c r="E5884" t="s">
        <v>169</v>
      </c>
      <c r="F5884" t="s">
        <v>16737</v>
      </c>
      <c r="G5884" t="s">
        <v>171</v>
      </c>
      <c r="H5884" t="s">
        <v>61</v>
      </c>
      <c r="I5884" t="s">
        <v>129</v>
      </c>
      <c r="J5884" t="s">
        <v>130</v>
      </c>
      <c r="K5884" t="s">
        <v>131</v>
      </c>
      <c r="L5884" t="s">
        <v>16738</v>
      </c>
      <c r="M5884" t="s">
        <v>16739</v>
      </c>
      <c r="N5884">
        <v>2.113</v>
      </c>
      <c r="O5884">
        <v>0</v>
      </c>
      <c r="P5884">
        <v>0</v>
      </c>
      <c r="Q5884">
        <v>0</v>
      </c>
      <c r="R5884">
        <v>123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259.94</v>
      </c>
      <c r="Y5884">
        <v>0</v>
      </c>
      <c r="Z5884">
        <v>0</v>
      </c>
    </row>
    <row r="5885" spans="1:26" x14ac:dyDescent="0.3">
      <c r="A5885">
        <v>3000145</v>
      </c>
      <c r="B5885">
        <v>1</v>
      </c>
      <c r="C5885" t="s">
        <v>75</v>
      </c>
      <c r="D5885" t="s">
        <v>85</v>
      </c>
      <c r="E5885" t="s">
        <v>169</v>
      </c>
      <c r="F5885" t="s">
        <v>5623</v>
      </c>
      <c r="G5885" t="s">
        <v>192</v>
      </c>
      <c r="H5885" t="s">
        <v>61</v>
      </c>
      <c r="I5885" t="s">
        <v>129</v>
      </c>
      <c r="J5885" t="s">
        <v>130</v>
      </c>
      <c r="K5885" t="s">
        <v>137</v>
      </c>
      <c r="L5885" t="s">
        <v>16740</v>
      </c>
      <c r="M5885" t="s">
        <v>16741</v>
      </c>
      <c r="N5885">
        <v>5.2720000000000002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41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216.16</v>
      </c>
    </row>
    <row r="5886" spans="1:26" x14ac:dyDescent="0.3">
      <c r="A5886">
        <v>3017861</v>
      </c>
      <c r="B5886">
        <v>1</v>
      </c>
      <c r="C5886" t="s">
        <v>75</v>
      </c>
      <c r="D5886" t="s">
        <v>96</v>
      </c>
      <c r="E5886" t="s">
        <v>221</v>
      </c>
      <c r="F5886" t="s">
        <v>16742</v>
      </c>
      <c r="G5886" t="s">
        <v>128</v>
      </c>
      <c r="H5886" t="s">
        <v>58</v>
      </c>
      <c r="I5886" t="s">
        <v>129</v>
      </c>
      <c r="J5886" t="s">
        <v>130</v>
      </c>
      <c r="K5886" t="s">
        <v>131</v>
      </c>
      <c r="L5886" t="s">
        <v>16743</v>
      </c>
      <c r="M5886" t="s">
        <v>16744</v>
      </c>
      <c r="N5886">
        <v>3.456</v>
      </c>
      <c r="O5886">
        <v>41</v>
      </c>
      <c r="P5886">
        <v>740</v>
      </c>
      <c r="Q5886">
        <v>0</v>
      </c>
      <c r="R5886">
        <v>0</v>
      </c>
      <c r="S5886">
        <v>0</v>
      </c>
      <c r="T5886">
        <v>0</v>
      </c>
      <c r="U5886">
        <v>141.69</v>
      </c>
      <c r="V5886">
        <v>2557.3200000000002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3014836</v>
      </c>
      <c r="B5887">
        <v>1</v>
      </c>
      <c r="C5887" t="s">
        <v>75</v>
      </c>
      <c r="D5887" t="s">
        <v>91</v>
      </c>
      <c r="E5887" t="s">
        <v>164</v>
      </c>
      <c r="F5887" t="s">
        <v>1125</v>
      </c>
      <c r="G5887" t="s">
        <v>452</v>
      </c>
      <c r="H5887" t="s">
        <v>61</v>
      </c>
      <c r="I5887" t="s">
        <v>129</v>
      </c>
      <c r="J5887" t="s">
        <v>130</v>
      </c>
      <c r="K5887" t="s">
        <v>131</v>
      </c>
      <c r="L5887" t="s">
        <v>16745</v>
      </c>
      <c r="M5887" t="s">
        <v>16746</v>
      </c>
      <c r="N5887">
        <v>3.3879999999999999</v>
      </c>
      <c r="O5887">
        <v>0</v>
      </c>
      <c r="P5887">
        <v>111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376.07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3017019</v>
      </c>
      <c r="B5888">
        <v>1</v>
      </c>
      <c r="C5888" t="s">
        <v>75</v>
      </c>
      <c r="D5888" t="s">
        <v>97</v>
      </c>
      <c r="E5888" t="s">
        <v>126</v>
      </c>
      <c r="F5888" t="s">
        <v>16747</v>
      </c>
      <c r="G5888" t="s">
        <v>161</v>
      </c>
      <c r="H5888" t="s">
        <v>58</v>
      </c>
      <c r="I5888" t="s">
        <v>129</v>
      </c>
      <c r="J5888" t="s">
        <v>130</v>
      </c>
      <c r="K5888" t="s">
        <v>131</v>
      </c>
      <c r="L5888" t="s">
        <v>16748</v>
      </c>
      <c r="M5888" t="s">
        <v>16749</v>
      </c>
      <c r="N5888">
        <v>0.16700000000000001</v>
      </c>
      <c r="O5888">
        <v>20</v>
      </c>
      <c r="P5888">
        <v>1848</v>
      </c>
      <c r="Q5888">
        <v>0</v>
      </c>
      <c r="R5888">
        <v>0</v>
      </c>
      <c r="S5888">
        <v>0</v>
      </c>
      <c r="T5888">
        <v>0</v>
      </c>
      <c r="U5888">
        <v>3.34</v>
      </c>
      <c r="V5888">
        <v>308.51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3015039</v>
      </c>
      <c r="B5889">
        <v>1</v>
      </c>
      <c r="C5889" t="s">
        <v>75</v>
      </c>
      <c r="D5889" t="s">
        <v>92</v>
      </c>
      <c r="E5889" t="s">
        <v>145</v>
      </c>
      <c r="F5889" t="s">
        <v>16750</v>
      </c>
      <c r="G5889" t="s">
        <v>206</v>
      </c>
      <c r="H5889" t="s">
        <v>61</v>
      </c>
      <c r="I5889" t="s">
        <v>129</v>
      </c>
      <c r="J5889" t="s">
        <v>130</v>
      </c>
      <c r="K5889" t="s">
        <v>131</v>
      </c>
      <c r="L5889" t="s">
        <v>16751</v>
      </c>
      <c r="M5889" t="s">
        <v>16752</v>
      </c>
      <c r="N5889">
        <v>5.359</v>
      </c>
      <c r="O5889">
        <v>0</v>
      </c>
      <c r="P5889">
        <v>3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16.079999999999998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3015068</v>
      </c>
      <c r="B5890">
        <v>1</v>
      </c>
      <c r="C5890" t="s">
        <v>106</v>
      </c>
      <c r="D5890" t="s">
        <v>107</v>
      </c>
      <c r="E5890" t="s">
        <v>153</v>
      </c>
      <c r="F5890" t="s">
        <v>16753</v>
      </c>
      <c r="G5890" t="s">
        <v>452</v>
      </c>
      <c r="H5890" t="s">
        <v>58</v>
      </c>
      <c r="I5890" t="s">
        <v>129</v>
      </c>
      <c r="J5890" t="s">
        <v>130</v>
      </c>
      <c r="K5890" t="s">
        <v>131</v>
      </c>
      <c r="L5890" t="s">
        <v>16754</v>
      </c>
      <c r="M5890" t="s">
        <v>16755</v>
      </c>
      <c r="N5890">
        <v>7.952</v>
      </c>
      <c r="O5890">
        <v>1</v>
      </c>
      <c r="P5890">
        <v>988</v>
      </c>
      <c r="Q5890">
        <v>0</v>
      </c>
      <c r="R5890">
        <v>0</v>
      </c>
      <c r="S5890">
        <v>0</v>
      </c>
      <c r="T5890">
        <v>0</v>
      </c>
      <c r="U5890">
        <v>7.95</v>
      </c>
      <c r="V5890">
        <v>7856.47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3000080</v>
      </c>
      <c r="B5891">
        <v>1</v>
      </c>
      <c r="C5891" t="s">
        <v>75</v>
      </c>
      <c r="D5891" t="s">
        <v>84</v>
      </c>
      <c r="E5891" t="s">
        <v>169</v>
      </c>
      <c r="F5891" t="s">
        <v>1092</v>
      </c>
      <c r="G5891" t="s">
        <v>192</v>
      </c>
      <c r="H5891" t="s">
        <v>61</v>
      </c>
      <c r="I5891" t="s">
        <v>129</v>
      </c>
      <c r="J5891" t="s">
        <v>130</v>
      </c>
      <c r="K5891" t="s">
        <v>137</v>
      </c>
      <c r="L5891" t="s">
        <v>16756</v>
      </c>
      <c r="M5891" t="s">
        <v>16757</v>
      </c>
      <c r="N5891">
        <v>2.9180000000000001</v>
      </c>
      <c r="O5891">
        <v>0</v>
      </c>
      <c r="P5891">
        <v>602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1756.67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3016751</v>
      </c>
      <c r="B5892">
        <v>1</v>
      </c>
      <c r="C5892" t="s">
        <v>75</v>
      </c>
      <c r="D5892" t="s">
        <v>104</v>
      </c>
      <c r="E5892" t="s">
        <v>140</v>
      </c>
      <c r="F5892" t="s">
        <v>16758</v>
      </c>
      <c r="G5892" t="s">
        <v>142</v>
      </c>
      <c r="H5892" t="s">
        <v>61</v>
      </c>
      <c r="I5892" t="s">
        <v>129</v>
      </c>
      <c r="J5892" t="s">
        <v>130</v>
      </c>
      <c r="K5892" t="s">
        <v>131</v>
      </c>
      <c r="L5892" t="s">
        <v>16759</v>
      </c>
      <c r="M5892" t="s">
        <v>16760</v>
      </c>
      <c r="N5892">
        <v>3.3719999999999999</v>
      </c>
      <c r="O5892">
        <v>0</v>
      </c>
      <c r="P5892">
        <v>10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33.72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3020586</v>
      </c>
      <c r="B5893">
        <v>1</v>
      </c>
      <c r="C5893" t="s">
        <v>75</v>
      </c>
      <c r="D5893" t="s">
        <v>89</v>
      </c>
      <c r="E5893" t="s">
        <v>164</v>
      </c>
      <c r="F5893" t="s">
        <v>16761</v>
      </c>
      <c r="G5893" t="s">
        <v>185</v>
      </c>
      <c r="H5893" t="s">
        <v>61</v>
      </c>
      <c r="I5893" t="s">
        <v>129</v>
      </c>
      <c r="J5893" t="s">
        <v>130</v>
      </c>
      <c r="K5893" t="s">
        <v>131</v>
      </c>
      <c r="L5893" t="s">
        <v>16762</v>
      </c>
      <c r="M5893" t="s">
        <v>16763</v>
      </c>
      <c r="N5893">
        <v>1.4790000000000001</v>
      </c>
      <c r="O5893">
        <v>0</v>
      </c>
      <c r="P5893">
        <v>20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29.58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3014815</v>
      </c>
      <c r="B5894">
        <v>2</v>
      </c>
      <c r="C5894" t="s">
        <v>106</v>
      </c>
      <c r="D5894" t="s">
        <v>120</v>
      </c>
      <c r="E5894" t="s">
        <v>126</v>
      </c>
      <c r="F5894" t="s">
        <v>7923</v>
      </c>
      <c r="G5894" t="s">
        <v>196</v>
      </c>
      <c r="H5894" t="s">
        <v>58</v>
      </c>
      <c r="I5894" t="s">
        <v>129</v>
      </c>
      <c r="J5894" t="s">
        <v>130</v>
      </c>
      <c r="K5894" t="s">
        <v>131</v>
      </c>
      <c r="L5894" t="s">
        <v>10053</v>
      </c>
      <c r="M5894" t="s">
        <v>16764</v>
      </c>
      <c r="N5894">
        <v>0.97299999999999998</v>
      </c>
      <c r="O5894">
        <v>46</v>
      </c>
      <c r="P5894">
        <v>64</v>
      </c>
      <c r="Q5894">
        <v>0</v>
      </c>
      <c r="R5894">
        <v>0</v>
      </c>
      <c r="S5894">
        <v>0</v>
      </c>
      <c r="T5894">
        <v>0</v>
      </c>
      <c r="U5894">
        <v>44.74</v>
      </c>
      <c r="V5894">
        <v>62.24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3001392</v>
      </c>
      <c r="B5895">
        <v>1</v>
      </c>
      <c r="C5895" t="s">
        <v>75</v>
      </c>
      <c r="D5895" t="s">
        <v>88</v>
      </c>
      <c r="E5895" t="s">
        <v>126</v>
      </c>
      <c r="F5895" t="s">
        <v>16765</v>
      </c>
      <c r="G5895" t="s">
        <v>161</v>
      </c>
      <c r="H5895" t="s">
        <v>58</v>
      </c>
      <c r="I5895" t="s">
        <v>129</v>
      </c>
      <c r="J5895" t="s">
        <v>130</v>
      </c>
      <c r="K5895" t="s">
        <v>131</v>
      </c>
      <c r="L5895" t="s">
        <v>16766</v>
      </c>
      <c r="M5895" t="s">
        <v>16767</v>
      </c>
      <c r="N5895">
        <v>0.434</v>
      </c>
      <c r="O5895">
        <v>6</v>
      </c>
      <c r="P5895">
        <v>412</v>
      </c>
      <c r="Q5895">
        <v>0</v>
      </c>
      <c r="R5895">
        <v>0</v>
      </c>
      <c r="S5895">
        <v>0</v>
      </c>
      <c r="T5895">
        <v>0</v>
      </c>
      <c r="U5895">
        <v>2.61</v>
      </c>
      <c r="V5895">
        <v>178.88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3015042</v>
      </c>
      <c r="B5896">
        <v>1</v>
      </c>
      <c r="C5896" t="s">
        <v>75</v>
      </c>
      <c r="D5896" t="s">
        <v>97</v>
      </c>
      <c r="E5896" t="s">
        <v>153</v>
      </c>
      <c r="F5896" t="s">
        <v>15498</v>
      </c>
      <c r="G5896" t="s">
        <v>136</v>
      </c>
      <c r="H5896" t="s">
        <v>58</v>
      </c>
      <c r="I5896" t="s">
        <v>129</v>
      </c>
      <c r="J5896" t="s">
        <v>130</v>
      </c>
      <c r="K5896" t="s">
        <v>137</v>
      </c>
      <c r="L5896" t="s">
        <v>16768</v>
      </c>
      <c r="M5896" t="s">
        <v>16769</v>
      </c>
      <c r="N5896">
        <v>9.6289999999999996</v>
      </c>
      <c r="O5896">
        <v>0</v>
      </c>
      <c r="P5896">
        <v>260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2503.5100000000002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3001413</v>
      </c>
      <c r="B5897">
        <v>1</v>
      </c>
      <c r="C5897" t="s">
        <v>75</v>
      </c>
      <c r="D5897" t="s">
        <v>104</v>
      </c>
      <c r="E5897" t="s">
        <v>145</v>
      </c>
      <c r="F5897" t="s">
        <v>16770</v>
      </c>
      <c r="G5897" t="s">
        <v>206</v>
      </c>
      <c r="H5897" t="s">
        <v>61</v>
      </c>
      <c r="I5897" t="s">
        <v>129</v>
      </c>
      <c r="J5897" t="s">
        <v>130</v>
      </c>
      <c r="K5897" t="s">
        <v>131</v>
      </c>
      <c r="L5897" t="s">
        <v>16771</v>
      </c>
      <c r="M5897" t="s">
        <v>16772</v>
      </c>
      <c r="N5897">
        <v>5.6509999999999998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5.65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3001132</v>
      </c>
      <c r="B5898">
        <v>1</v>
      </c>
      <c r="C5898" t="s">
        <v>75</v>
      </c>
      <c r="D5898" t="s">
        <v>97</v>
      </c>
      <c r="E5898" t="s">
        <v>145</v>
      </c>
      <c r="F5898" t="s">
        <v>1095</v>
      </c>
      <c r="G5898" t="s">
        <v>206</v>
      </c>
      <c r="H5898" t="s">
        <v>61</v>
      </c>
      <c r="I5898" t="s">
        <v>129</v>
      </c>
      <c r="J5898" t="s">
        <v>130</v>
      </c>
      <c r="K5898" t="s">
        <v>131</v>
      </c>
      <c r="L5898" t="s">
        <v>16773</v>
      </c>
      <c r="M5898" t="s">
        <v>16774</v>
      </c>
      <c r="N5898">
        <v>5.9240000000000004</v>
      </c>
      <c r="O5898">
        <v>0</v>
      </c>
      <c r="P5898">
        <v>5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29.62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3018601</v>
      </c>
      <c r="B5899">
        <v>1</v>
      </c>
      <c r="C5899" t="s">
        <v>75</v>
      </c>
      <c r="D5899" t="s">
        <v>85</v>
      </c>
      <c r="E5899" t="s">
        <v>145</v>
      </c>
      <c r="F5899" t="s">
        <v>16775</v>
      </c>
      <c r="G5899" t="s">
        <v>206</v>
      </c>
      <c r="H5899" t="s">
        <v>61</v>
      </c>
      <c r="I5899" t="s">
        <v>129</v>
      </c>
      <c r="J5899" t="s">
        <v>130</v>
      </c>
      <c r="K5899" t="s">
        <v>131</v>
      </c>
      <c r="L5899" t="s">
        <v>16776</v>
      </c>
      <c r="M5899" t="s">
        <v>16777</v>
      </c>
      <c r="N5899">
        <v>3.9380000000000002</v>
      </c>
      <c r="O5899">
        <v>0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3.94</v>
      </c>
      <c r="Y5899">
        <v>0</v>
      </c>
      <c r="Z5899">
        <v>0</v>
      </c>
    </row>
    <row r="5900" spans="1:26" x14ac:dyDescent="0.3">
      <c r="A5900">
        <v>3004589</v>
      </c>
      <c r="B5900">
        <v>1</v>
      </c>
      <c r="C5900" t="s">
        <v>75</v>
      </c>
      <c r="D5900" t="s">
        <v>82</v>
      </c>
      <c r="E5900" t="s">
        <v>153</v>
      </c>
      <c r="F5900" t="s">
        <v>16778</v>
      </c>
      <c r="G5900" t="s">
        <v>136</v>
      </c>
      <c r="H5900" t="s">
        <v>58</v>
      </c>
      <c r="I5900" t="s">
        <v>129</v>
      </c>
      <c r="J5900" t="s">
        <v>130</v>
      </c>
      <c r="K5900" t="s">
        <v>137</v>
      </c>
      <c r="L5900" t="s">
        <v>16779</v>
      </c>
      <c r="M5900" t="s">
        <v>16780</v>
      </c>
      <c r="N5900">
        <v>6.468</v>
      </c>
      <c r="O5900">
        <v>0</v>
      </c>
      <c r="P5900">
        <v>492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3182.42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3006418</v>
      </c>
      <c r="B5901">
        <v>1</v>
      </c>
      <c r="C5901" t="s">
        <v>75</v>
      </c>
      <c r="D5901" t="s">
        <v>74</v>
      </c>
      <c r="E5901" t="s">
        <v>126</v>
      </c>
      <c r="F5901" t="s">
        <v>16781</v>
      </c>
      <c r="G5901" t="s">
        <v>128</v>
      </c>
      <c r="H5901" t="s">
        <v>58</v>
      </c>
      <c r="I5901" t="s">
        <v>129</v>
      </c>
      <c r="J5901" t="s">
        <v>130</v>
      </c>
      <c r="K5901" t="s">
        <v>131</v>
      </c>
      <c r="L5901" t="s">
        <v>16782</v>
      </c>
      <c r="M5901" t="s">
        <v>16783</v>
      </c>
      <c r="N5901">
        <v>0.58799999999999997</v>
      </c>
      <c r="O5901">
        <v>62</v>
      </c>
      <c r="P5901">
        <v>2698</v>
      </c>
      <c r="Q5901">
        <v>0</v>
      </c>
      <c r="R5901">
        <v>0</v>
      </c>
      <c r="S5901">
        <v>0</v>
      </c>
      <c r="T5901">
        <v>0</v>
      </c>
      <c r="U5901">
        <v>36.43</v>
      </c>
      <c r="V5901">
        <v>1585.08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3004327</v>
      </c>
      <c r="B5902">
        <v>1</v>
      </c>
      <c r="C5902" t="s">
        <v>75</v>
      </c>
      <c r="D5902" t="s">
        <v>95</v>
      </c>
      <c r="E5902" t="s">
        <v>140</v>
      </c>
      <c r="F5902" t="s">
        <v>16784</v>
      </c>
      <c r="G5902" t="s">
        <v>142</v>
      </c>
      <c r="H5902" t="s">
        <v>61</v>
      </c>
      <c r="I5902" t="s">
        <v>129</v>
      </c>
      <c r="J5902" t="s">
        <v>130</v>
      </c>
      <c r="K5902" t="s">
        <v>131</v>
      </c>
      <c r="L5902" t="s">
        <v>16785</v>
      </c>
      <c r="M5902" t="s">
        <v>16786</v>
      </c>
      <c r="N5902">
        <v>3.7679999999999998</v>
      </c>
      <c r="O5902">
        <v>0</v>
      </c>
      <c r="P5902">
        <v>130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489.83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3018158</v>
      </c>
      <c r="B5903">
        <v>1</v>
      </c>
      <c r="C5903" t="s">
        <v>75</v>
      </c>
      <c r="D5903" t="s">
        <v>77</v>
      </c>
      <c r="E5903" t="s">
        <v>126</v>
      </c>
      <c r="F5903" t="s">
        <v>16787</v>
      </c>
      <c r="G5903" t="s">
        <v>128</v>
      </c>
      <c r="H5903" t="s">
        <v>58</v>
      </c>
      <c r="I5903" t="s">
        <v>129</v>
      </c>
      <c r="J5903" t="s">
        <v>130</v>
      </c>
      <c r="K5903" t="s">
        <v>131</v>
      </c>
      <c r="L5903" t="s">
        <v>16788</v>
      </c>
      <c r="M5903" t="s">
        <v>16789</v>
      </c>
      <c r="N5903">
        <v>0.748</v>
      </c>
      <c r="O5903">
        <v>0</v>
      </c>
      <c r="P5903">
        <v>3</v>
      </c>
      <c r="Q5903">
        <v>0</v>
      </c>
      <c r="R5903">
        <v>0</v>
      </c>
      <c r="S5903">
        <v>2</v>
      </c>
      <c r="T5903">
        <v>324</v>
      </c>
      <c r="U5903">
        <v>0</v>
      </c>
      <c r="V5903">
        <v>2.2400000000000002</v>
      </c>
      <c r="W5903">
        <v>0</v>
      </c>
      <c r="X5903">
        <v>0</v>
      </c>
      <c r="Y5903">
        <v>1.5</v>
      </c>
      <c r="Z5903">
        <v>242.19</v>
      </c>
    </row>
    <row r="5904" spans="1:26" x14ac:dyDescent="0.3">
      <c r="A5904">
        <v>3002992</v>
      </c>
      <c r="B5904">
        <v>1</v>
      </c>
      <c r="C5904" t="s">
        <v>106</v>
      </c>
      <c r="D5904" t="s">
        <v>115</v>
      </c>
      <c r="E5904" t="s">
        <v>153</v>
      </c>
      <c r="F5904" t="s">
        <v>16790</v>
      </c>
      <c r="G5904" t="s">
        <v>196</v>
      </c>
      <c r="H5904" t="s">
        <v>58</v>
      </c>
      <c r="I5904" t="s">
        <v>129</v>
      </c>
      <c r="J5904" t="s">
        <v>130</v>
      </c>
      <c r="K5904" t="s">
        <v>131</v>
      </c>
      <c r="L5904" t="s">
        <v>16791</v>
      </c>
      <c r="M5904" t="s">
        <v>16792</v>
      </c>
      <c r="N5904">
        <v>0.47899999999999998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6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2.87</v>
      </c>
    </row>
    <row r="5905" spans="1:26" x14ac:dyDescent="0.3">
      <c r="A5905">
        <v>3003693</v>
      </c>
      <c r="B5905">
        <v>1</v>
      </c>
      <c r="C5905" t="s">
        <v>75</v>
      </c>
      <c r="D5905" t="s">
        <v>85</v>
      </c>
      <c r="E5905" t="s">
        <v>140</v>
      </c>
      <c r="F5905" t="s">
        <v>16793</v>
      </c>
      <c r="G5905" t="s">
        <v>161</v>
      </c>
      <c r="H5905" t="s">
        <v>61</v>
      </c>
      <c r="I5905" t="s">
        <v>129</v>
      </c>
      <c r="J5905" t="s">
        <v>130</v>
      </c>
      <c r="K5905" t="s">
        <v>131</v>
      </c>
      <c r="L5905" t="s">
        <v>16794</v>
      </c>
      <c r="M5905" t="s">
        <v>16795</v>
      </c>
      <c r="N5905">
        <v>3.8250000000000002</v>
      </c>
      <c r="O5905">
        <v>0</v>
      </c>
      <c r="P5905">
        <v>0</v>
      </c>
      <c r="Q5905">
        <v>0</v>
      </c>
      <c r="R5905">
        <v>33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126.22</v>
      </c>
      <c r="Y5905">
        <v>0</v>
      </c>
      <c r="Z5905">
        <v>0</v>
      </c>
    </row>
    <row r="5906" spans="1:26" x14ac:dyDescent="0.3">
      <c r="A5906">
        <v>3001206</v>
      </c>
      <c r="B5906">
        <v>1</v>
      </c>
      <c r="C5906" t="s">
        <v>75</v>
      </c>
      <c r="D5906" t="s">
        <v>74</v>
      </c>
      <c r="E5906" t="s">
        <v>140</v>
      </c>
      <c r="F5906" t="s">
        <v>16796</v>
      </c>
      <c r="G5906" t="s">
        <v>142</v>
      </c>
      <c r="H5906" t="s">
        <v>61</v>
      </c>
      <c r="I5906" t="s">
        <v>129</v>
      </c>
      <c r="J5906" t="s">
        <v>130</v>
      </c>
      <c r="K5906" t="s">
        <v>131</v>
      </c>
      <c r="L5906" t="s">
        <v>16797</v>
      </c>
      <c r="M5906" t="s">
        <v>16798</v>
      </c>
      <c r="N5906">
        <v>3.3679999999999999</v>
      </c>
      <c r="O5906">
        <v>0</v>
      </c>
      <c r="P5906">
        <v>20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67.37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3008210</v>
      </c>
      <c r="B5907">
        <v>1</v>
      </c>
      <c r="C5907" t="s">
        <v>106</v>
      </c>
      <c r="D5907" t="s">
        <v>107</v>
      </c>
      <c r="E5907" t="s">
        <v>140</v>
      </c>
      <c r="F5907" t="s">
        <v>16799</v>
      </c>
      <c r="G5907" t="s">
        <v>142</v>
      </c>
      <c r="H5907" t="s">
        <v>61</v>
      </c>
      <c r="I5907" t="s">
        <v>129</v>
      </c>
      <c r="J5907" t="s">
        <v>130</v>
      </c>
      <c r="K5907" t="s">
        <v>131</v>
      </c>
      <c r="L5907" t="s">
        <v>16800</v>
      </c>
      <c r="M5907" t="s">
        <v>5293</v>
      </c>
      <c r="N5907">
        <v>0.77500000000000002</v>
      </c>
      <c r="O5907">
        <v>0</v>
      </c>
      <c r="P5907">
        <v>2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1.55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3003032</v>
      </c>
      <c r="B5908">
        <v>1</v>
      </c>
      <c r="C5908" t="s">
        <v>75</v>
      </c>
      <c r="D5908" t="s">
        <v>88</v>
      </c>
      <c r="E5908" t="s">
        <v>145</v>
      </c>
      <c r="F5908" t="s">
        <v>16801</v>
      </c>
      <c r="G5908" t="s">
        <v>256</v>
      </c>
      <c r="H5908" t="s">
        <v>61</v>
      </c>
      <c r="I5908" t="s">
        <v>129</v>
      </c>
      <c r="J5908" t="s">
        <v>130</v>
      </c>
      <c r="K5908" t="s">
        <v>131</v>
      </c>
      <c r="L5908" t="s">
        <v>16802</v>
      </c>
      <c r="M5908" t="s">
        <v>16803</v>
      </c>
      <c r="N5908">
        <v>5.0179999999999998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5.0199999999999996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3001094</v>
      </c>
      <c r="B5909">
        <v>1</v>
      </c>
      <c r="C5909" t="s">
        <v>106</v>
      </c>
      <c r="D5909" t="s">
        <v>108</v>
      </c>
      <c r="E5909" t="s">
        <v>153</v>
      </c>
      <c r="F5909" t="s">
        <v>5863</v>
      </c>
      <c r="G5909" t="s">
        <v>452</v>
      </c>
      <c r="H5909" t="s">
        <v>58</v>
      </c>
      <c r="I5909" t="s">
        <v>129</v>
      </c>
      <c r="J5909" t="s">
        <v>130</v>
      </c>
      <c r="K5909" t="s">
        <v>131</v>
      </c>
      <c r="L5909" t="s">
        <v>16804</v>
      </c>
      <c r="M5909" t="s">
        <v>16805</v>
      </c>
      <c r="N5909">
        <v>3.6419999999999999</v>
      </c>
      <c r="O5909">
        <v>13</v>
      </c>
      <c r="P5909">
        <v>1583</v>
      </c>
      <c r="Q5909">
        <v>0</v>
      </c>
      <c r="R5909">
        <v>0</v>
      </c>
      <c r="S5909">
        <v>0</v>
      </c>
      <c r="T5909">
        <v>0</v>
      </c>
      <c r="U5909">
        <v>47.35</v>
      </c>
      <c r="V5909">
        <v>5765.64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3010436</v>
      </c>
      <c r="B5910">
        <v>1</v>
      </c>
      <c r="C5910" t="s">
        <v>75</v>
      </c>
      <c r="D5910" t="s">
        <v>81</v>
      </c>
      <c r="E5910" t="s">
        <v>153</v>
      </c>
      <c r="F5910" t="s">
        <v>16806</v>
      </c>
      <c r="G5910" t="s">
        <v>378</v>
      </c>
      <c r="H5910" t="s">
        <v>58</v>
      </c>
      <c r="I5910" t="s">
        <v>129</v>
      </c>
      <c r="J5910" t="s">
        <v>59</v>
      </c>
      <c r="K5910" t="s">
        <v>131</v>
      </c>
      <c r="L5910" t="s">
        <v>16807</v>
      </c>
      <c r="M5910" t="s">
        <v>16808</v>
      </c>
      <c r="N5910">
        <v>8.875</v>
      </c>
      <c r="O5910">
        <v>5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44.38</v>
      </c>
      <c r="V5910">
        <v>0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3006437</v>
      </c>
      <c r="B5911">
        <v>1</v>
      </c>
      <c r="C5911" t="s">
        <v>75</v>
      </c>
      <c r="D5911" t="s">
        <v>92</v>
      </c>
      <c r="E5911" t="s">
        <v>153</v>
      </c>
      <c r="F5911" t="s">
        <v>16809</v>
      </c>
      <c r="G5911" t="s">
        <v>128</v>
      </c>
      <c r="H5911" t="s">
        <v>58</v>
      </c>
      <c r="I5911" t="s">
        <v>129</v>
      </c>
      <c r="J5911" t="s">
        <v>130</v>
      </c>
      <c r="K5911" t="s">
        <v>131</v>
      </c>
      <c r="L5911" t="s">
        <v>16810</v>
      </c>
      <c r="M5911" t="s">
        <v>16811</v>
      </c>
      <c r="N5911">
        <v>0.314</v>
      </c>
      <c r="O5911">
        <v>0</v>
      </c>
      <c r="P5911">
        <v>389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122.01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3018387</v>
      </c>
      <c r="B5912">
        <v>2</v>
      </c>
      <c r="C5912" t="s">
        <v>75</v>
      </c>
      <c r="D5912" t="s">
        <v>86</v>
      </c>
      <c r="E5912" t="s">
        <v>140</v>
      </c>
      <c r="F5912" t="s">
        <v>16812</v>
      </c>
      <c r="G5912" t="s">
        <v>206</v>
      </c>
      <c r="H5912" t="s">
        <v>61</v>
      </c>
      <c r="I5912" t="s">
        <v>129</v>
      </c>
      <c r="J5912" t="s">
        <v>130</v>
      </c>
      <c r="K5912" t="s">
        <v>131</v>
      </c>
      <c r="L5912" t="s">
        <v>16289</v>
      </c>
      <c r="M5912" t="s">
        <v>16813</v>
      </c>
      <c r="N5912">
        <v>0.84299999999999997</v>
      </c>
      <c r="O5912">
        <v>0</v>
      </c>
      <c r="P5912">
        <v>54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45.53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3004081</v>
      </c>
      <c r="B5913">
        <v>1</v>
      </c>
      <c r="C5913" t="s">
        <v>75</v>
      </c>
      <c r="D5913" t="s">
        <v>100</v>
      </c>
      <c r="E5913" t="s">
        <v>145</v>
      </c>
      <c r="F5913" t="s">
        <v>16814</v>
      </c>
      <c r="G5913" t="s">
        <v>206</v>
      </c>
      <c r="H5913" t="s">
        <v>61</v>
      </c>
      <c r="I5913" t="s">
        <v>129</v>
      </c>
      <c r="J5913" t="s">
        <v>130</v>
      </c>
      <c r="K5913" t="s">
        <v>131</v>
      </c>
      <c r="L5913" t="s">
        <v>16815</v>
      </c>
      <c r="M5913" t="s">
        <v>16816</v>
      </c>
      <c r="N5913">
        <v>2.6960000000000002</v>
      </c>
      <c r="O5913">
        <v>0</v>
      </c>
      <c r="P5913">
        <v>9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24.27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3009531</v>
      </c>
      <c r="B5914">
        <v>1</v>
      </c>
      <c r="C5914" t="s">
        <v>75</v>
      </c>
      <c r="D5914" t="s">
        <v>74</v>
      </c>
      <c r="E5914" t="s">
        <v>145</v>
      </c>
      <c r="F5914" t="s">
        <v>16817</v>
      </c>
      <c r="G5914" t="s">
        <v>206</v>
      </c>
      <c r="H5914" t="s">
        <v>61</v>
      </c>
      <c r="I5914" t="s">
        <v>129</v>
      </c>
      <c r="J5914" t="s">
        <v>130</v>
      </c>
      <c r="K5914" t="s">
        <v>131</v>
      </c>
      <c r="L5914" t="s">
        <v>16818</v>
      </c>
      <c r="M5914" t="s">
        <v>16819</v>
      </c>
      <c r="N5914">
        <v>5.0640000000000001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5.0599999999999996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3006376</v>
      </c>
      <c r="B5915">
        <v>2</v>
      </c>
      <c r="C5915" t="s">
        <v>75</v>
      </c>
      <c r="D5915" t="s">
        <v>89</v>
      </c>
      <c r="E5915" t="s">
        <v>169</v>
      </c>
      <c r="F5915" t="s">
        <v>4387</v>
      </c>
      <c r="G5915" t="s">
        <v>142</v>
      </c>
      <c r="H5915" t="s">
        <v>61</v>
      </c>
      <c r="I5915" t="s">
        <v>129</v>
      </c>
      <c r="J5915" t="s">
        <v>130</v>
      </c>
      <c r="K5915" t="s">
        <v>131</v>
      </c>
      <c r="L5915" t="s">
        <v>4235</v>
      </c>
      <c r="M5915" t="s">
        <v>16820</v>
      </c>
      <c r="N5915">
        <v>0.316</v>
      </c>
      <c r="O5915">
        <v>0</v>
      </c>
      <c r="P5915">
        <v>227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71.63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3001220</v>
      </c>
      <c r="B5916">
        <v>1</v>
      </c>
      <c r="C5916" t="s">
        <v>106</v>
      </c>
      <c r="D5916" t="s">
        <v>115</v>
      </c>
      <c r="E5916" t="s">
        <v>140</v>
      </c>
      <c r="F5916" t="s">
        <v>16821</v>
      </c>
      <c r="G5916" t="s">
        <v>142</v>
      </c>
      <c r="H5916" t="s">
        <v>61</v>
      </c>
      <c r="I5916" t="s">
        <v>129</v>
      </c>
      <c r="J5916" t="s">
        <v>130</v>
      </c>
      <c r="K5916" t="s">
        <v>131</v>
      </c>
      <c r="L5916" t="s">
        <v>16822</v>
      </c>
      <c r="M5916" t="s">
        <v>16823</v>
      </c>
      <c r="N5916">
        <v>5.7409999999999997</v>
      </c>
      <c r="O5916">
        <v>0</v>
      </c>
      <c r="P5916">
        <v>99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568.38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3001375</v>
      </c>
      <c r="B5917">
        <v>1</v>
      </c>
      <c r="C5917" t="s">
        <v>106</v>
      </c>
      <c r="D5917" t="s">
        <v>115</v>
      </c>
      <c r="E5917" t="s">
        <v>153</v>
      </c>
      <c r="F5917" t="s">
        <v>16824</v>
      </c>
      <c r="G5917" t="s">
        <v>128</v>
      </c>
      <c r="H5917" t="s">
        <v>58</v>
      </c>
      <c r="I5917" t="s">
        <v>1703</v>
      </c>
      <c r="J5917" t="s">
        <v>130</v>
      </c>
      <c r="K5917" t="s">
        <v>131</v>
      </c>
      <c r="L5917" t="s">
        <v>16825</v>
      </c>
      <c r="M5917" t="s">
        <v>16826</v>
      </c>
      <c r="N5917">
        <v>3.5000000000000003E-2</v>
      </c>
      <c r="O5917">
        <v>3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0.11</v>
      </c>
      <c r="V5917">
        <v>0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3001290</v>
      </c>
      <c r="B5918">
        <v>1</v>
      </c>
      <c r="C5918" t="s">
        <v>106</v>
      </c>
      <c r="D5918" t="s">
        <v>121</v>
      </c>
      <c r="E5918" t="s">
        <v>140</v>
      </c>
      <c r="F5918" t="s">
        <v>16827</v>
      </c>
      <c r="G5918" t="s">
        <v>142</v>
      </c>
      <c r="H5918" t="s">
        <v>61</v>
      </c>
      <c r="I5918" t="s">
        <v>129</v>
      </c>
      <c r="J5918" t="s">
        <v>130</v>
      </c>
      <c r="K5918" t="s">
        <v>131</v>
      </c>
      <c r="L5918" t="s">
        <v>16828</v>
      </c>
      <c r="M5918" t="s">
        <v>16829</v>
      </c>
      <c r="N5918">
        <v>2.5939999999999999</v>
      </c>
      <c r="O5918">
        <v>0</v>
      </c>
      <c r="P5918">
        <v>15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38.909999999999997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3015280</v>
      </c>
      <c r="B5919">
        <v>1</v>
      </c>
      <c r="C5919" t="s">
        <v>106</v>
      </c>
      <c r="D5919" t="s">
        <v>122</v>
      </c>
      <c r="E5919" t="s">
        <v>145</v>
      </c>
      <c r="F5919" t="s">
        <v>16830</v>
      </c>
      <c r="G5919" t="s">
        <v>206</v>
      </c>
      <c r="H5919" t="s">
        <v>61</v>
      </c>
      <c r="I5919" t="s">
        <v>129</v>
      </c>
      <c r="J5919" t="s">
        <v>130</v>
      </c>
      <c r="K5919" t="s">
        <v>131</v>
      </c>
      <c r="L5919" t="s">
        <v>16831</v>
      </c>
      <c r="M5919" t="s">
        <v>16832</v>
      </c>
      <c r="N5919">
        <v>3.1030000000000002</v>
      </c>
      <c r="O5919">
        <v>0</v>
      </c>
      <c r="P5919">
        <v>11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34.14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3013939</v>
      </c>
      <c r="B5920">
        <v>1</v>
      </c>
      <c r="C5920" t="s">
        <v>106</v>
      </c>
      <c r="D5920" t="s">
        <v>119</v>
      </c>
      <c r="E5920" t="s">
        <v>126</v>
      </c>
      <c r="F5920" t="s">
        <v>16833</v>
      </c>
      <c r="G5920" t="s">
        <v>128</v>
      </c>
      <c r="H5920" t="s">
        <v>58</v>
      </c>
      <c r="I5920" t="s">
        <v>129</v>
      </c>
      <c r="J5920" t="s">
        <v>130</v>
      </c>
      <c r="K5920" t="s">
        <v>131</v>
      </c>
      <c r="L5920" t="s">
        <v>16834</v>
      </c>
      <c r="M5920" t="s">
        <v>16835</v>
      </c>
      <c r="N5920">
        <v>2.2280000000000002</v>
      </c>
      <c r="O5920">
        <v>12</v>
      </c>
      <c r="P5920">
        <v>47</v>
      </c>
      <c r="Q5920">
        <v>0</v>
      </c>
      <c r="R5920">
        <v>0</v>
      </c>
      <c r="S5920">
        <v>0</v>
      </c>
      <c r="T5920">
        <v>0</v>
      </c>
      <c r="U5920">
        <v>26.73</v>
      </c>
      <c r="V5920">
        <v>104.71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3007153</v>
      </c>
      <c r="B5921">
        <v>1</v>
      </c>
      <c r="C5921" t="s">
        <v>75</v>
      </c>
      <c r="D5921" t="s">
        <v>89</v>
      </c>
      <c r="E5921" t="s">
        <v>145</v>
      </c>
      <c r="F5921" t="s">
        <v>16836</v>
      </c>
      <c r="G5921" t="s">
        <v>206</v>
      </c>
      <c r="H5921" t="s">
        <v>61</v>
      </c>
      <c r="I5921" t="s">
        <v>129</v>
      </c>
      <c r="J5921" t="s">
        <v>130</v>
      </c>
      <c r="K5921" t="s">
        <v>131</v>
      </c>
      <c r="L5921" t="s">
        <v>16837</v>
      </c>
      <c r="M5921" t="s">
        <v>16838</v>
      </c>
      <c r="N5921">
        <v>1.6240000000000001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1.62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3002518</v>
      </c>
      <c r="B5922">
        <v>1</v>
      </c>
      <c r="C5922" t="s">
        <v>106</v>
      </c>
      <c r="D5922" t="s">
        <v>118</v>
      </c>
      <c r="E5922" t="s">
        <v>153</v>
      </c>
      <c r="F5922" t="s">
        <v>16839</v>
      </c>
      <c r="G5922" t="s">
        <v>128</v>
      </c>
      <c r="H5922" t="s">
        <v>58</v>
      </c>
      <c r="I5922" t="s">
        <v>129</v>
      </c>
      <c r="J5922" t="s">
        <v>130</v>
      </c>
      <c r="K5922" t="s">
        <v>131</v>
      </c>
      <c r="L5922" t="s">
        <v>16840</v>
      </c>
      <c r="M5922" t="s">
        <v>16841</v>
      </c>
      <c r="N5922">
        <v>0.33900000000000002</v>
      </c>
      <c r="O5922">
        <v>0</v>
      </c>
      <c r="P5922">
        <v>0</v>
      </c>
      <c r="Q5922">
        <v>4</v>
      </c>
      <c r="R5922">
        <v>1613</v>
      </c>
      <c r="S5922">
        <v>0</v>
      </c>
      <c r="T5922">
        <v>0</v>
      </c>
      <c r="U5922">
        <v>0</v>
      </c>
      <c r="V5922">
        <v>0</v>
      </c>
      <c r="W5922">
        <v>1.35</v>
      </c>
      <c r="X5922">
        <v>546.17999999999995</v>
      </c>
      <c r="Y5922">
        <v>0</v>
      </c>
      <c r="Z5922">
        <v>0</v>
      </c>
    </row>
    <row r="5923" spans="1:26" x14ac:dyDescent="0.3">
      <c r="A5923">
        <v>3002199</v>
      </c>
      <c r="B5923">
        <v>1</v>
      </c>
      <c r="C5923" t="s">
        <v>75</v>
      </c>
      <c r="D5923" t="s">
        <v>84</v>
      </c>
      <c r="E5923" t="s">
        <v>153</v>
      </c>
      <c r="F5923" t="s">
        <v>16715</v>
      </c>
      <c r="G5923" t="s">
        <v>128</v>
      </c>
      <c r="H5923" t="s">
        <v>58</v>
      </c>
      <c r="I5923" t="s">
        <v>129</v>
      </c>
      <c r="J5923" t="s">
        <v>130</v>
      </c>
      <c r="K5923" t="s">
        <v>131</v>
      </c>
      <c r="L5923" t="s">
        <v>16842</v>
      </c>
      <c r="M5923" t="s">
        <v>16843</v>
      </c>
      <c r="N5923">
        <v>1.141</v>
      </c>
      <c r="O5923">
        <v>16</v>
      </c>
      <c r="P5923">
        <v>679</v>
      </c>
      <c r="Q5923">
        <v>0</v>
      </c>
      <c r="R5923">
        <v>0</v>
      </c>
      <c r="S5923">
        <v>0</v>
      </c>
      <c r="T5923">
        <v>0</v>
      </c>
      <c r="U5923">
        <v>18.260000000000002</v>
      </c>
      <c r="V5923">
        <v>774.81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3000146</v>
      </c>
      <c r="B5924">
        <v>1</v>
      </c>
      <c r="C5924" t="s">
        <v>106</v>
      </c>
      <c r="D5924" t="s">
        <v>114</v>
      </c>
      <c r="E5924" t="s">
        <v>169</v>
      </c>
      <c r="F5924" t="s">
        <v>16844</v>
      </c>
      <c r="G5924" t="s">
        <v>136</v>
      </c>
      <c r="H5924" t="s">
        <v>61</v>
      </c>
      <c r="I5924" t="s">
        <v>129</v>
      </c>
      <c r="J5924" t="s">
        <v>130</v>
      </c>
      <c r="K5924" t="s">
        <v>137</v>
      </c>
      <c r="L5924" t="s">
        <v>16845</v>
      </c>
      <c r="M5924" t="s">
        <v>16846</v>
      </c>
      <c r="N5924">
        <v>2.4940000000000002</v>
      </c>
      <c r="O5924">
        <v>0</v>
      </c>
      <c r="P5924">
        <v>0</v>
      </c>
      <c r="Q5924">
        <v>0</v>
      </c>
      <c r="R5924">
        <v>227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566.24</v>
      </c>
      <c r="Y5924">
        <v>0</v>
      </c>
      <c r="Z5924">
        <v>0</v>
      </c>
    </row>
    <row r="5925" spans="1:26" x14ac:dyDescent="0.3">
      <c r="A5925">
        <v>3001475</v>
      </c>
      <c r="B5925">
        <v>1</v>
      </c>
      <c r="C5925" t="s">
        <v>106</v>
      </c>
      <c r="D5925" t="s">
        <v>107</v>
      </c>
      <c r="E5925" t="s">
        <v>221</v>
      </c>
      <c r="F5925" t="s">
        <v>16847</v>
      </c>
      <c r="G5925" t="s">
        <v>128</v>
      </c>
      <c r="H5925" t="s">
        <v>58</v>
      </c>
      <c r="I5925" t="s">
        <v>129</v>
      </c>
      <c r="J5925" t="s">
        <v>130</v>
      </c>
      <c r="K5925" t="s">
        <v>131</v>
      </c>
      <c r="L5925" t="s">
        <v>16848</v>
      </c>
      <c r="M5925" t="s">
        <v>16849</v>
      </c>
      <c r="N5925">
        <v>0.247</v>
      </c>
      <c r="O5925">
        <v>14</v>
      </c>
      <c r="P5925">
        <v>76</v>
      </c>
      <c r="Q5925">
        <v>0</v>
      </c>
      <c r="R5925">
        <v>0</v>
      </c>
      <c r="S5925">
        <v>0</v>
      </c>
      <c r="T5925">
        <v>0</v>
      </c>
      <c r="U5925">
        <v>3.45</v>
      </c>
      <c r="V5925">
        <v>18.75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3007237</v>
      </c>
      <c r="B5926">
        <v>1</v>
      </c>
      <c r="C5926" t="s">
        <v>75</v>
      </c>
      <c r="D5926" t="s">
        <v>95</v>
      </c>
      <c r="E5926" t="s">
        <v>140</v>
      </c>
      <c r="F5926" t="s">
        <v>16850</v>
      </c>
      <c r="G5926" t="s">
        <v>206</v>
      </c>
      <c r="H5926" t="s">
        <v>61</v>
      </c>
      <c r="I5926" t="s">
        <v>129</v>
      </c>
      <c r="J5926" t="s">
        <v>130</v>
      </c>
      <c r="K5926" t="s">
        <v>131</v>
      </c>
      <c r="L5926" t="s">
        <v>16851</v>
      </c>
      <c r="M5926" t="s">
        <v>16852</v>
      </c>
      <c r="N5926">
        <v>3.4950000000000001</v>
      </c>
      <c r="O5926">
        <v>0</v>
      </c>
      <c r="P5926">
        <v>51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178.24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3002201</v>
      </c>
      <c r="B5927">
        <v>1</v>
      </c>
      <c r="C5927" t="s">
        <v>75</v>
      </c>
      <c r="D5927" t="s">
        <v>95</v>
      </c>
      <c r="E5927" t="s">
        <v>140</v>
      </c>
      <c r="F5927" t="s">
        <v>16853</v>
      </c>
      <c r="G5927" t="s">
        <v>161</v>
      </c>
      <c r="H5927" t="s">
        <v>61</v>
      </c>
      <c r="I5927" t="s">
        <v>129</v>
      </c>
      <c r="J5927" t="s">
        <v>130</v>
      </c>
      <c r="K5927" t="s">
        <v>131</v>
      </c>
      <c r="L5927" t="s">
        <v>16854</v>
      </c>
      <c r="M5927" t="s">
        <v>16855</v>
      </c>
      <c r="N5927">
        <v>0.33200000000000002</v>
      </c>
      <c r="O5927">
        <v>0</v>
      </c>
      <c r="P5927">
        <v>300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99.67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3001417</v>
      </c>
      <c r="B5928">
        <v>1</v>
      </c>
      <c r="C5928" t="s">
        <v>75</v>
      </c>
      <c r="D5928" t="s">
        <v>104</v>
      </c>
      <c r="E5928" t="s">
        <v>221</v>
      </c>
      <c r="F5928" t="s">
        <v>16856</v>
      </c>
      <c r="G5928" t="s">
        <v>128</v>
      </c>
      <c r="H5928" t="s">
        <v>58</v>
      </c>
      <c r="I5928" t="s">
        <v>129</v>
      </c>
      <c r="J5928" t="s">
        <v>130</v>
      </c>
      <c r="K5928" t="s">
        <v>131</v>
      </c>
      <c r="L5928" t="s">
        <v>16857</v>
      </c>
      <c r="M5928" t="s">
        <v>16858</v>
      </c>
      <c r="N5928">
        <v>0.253</v>
      </c>
      <c r="O5928">
        <v>0</v>
      </c>
      <c r="P5928">
        <v>192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48.62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3006478</v>
      </c>
      <c r="B5929">
        <v>1</v>
      </c>
      <c r="C5929" t="s">
        <v>106</v>
      </c>
      <c r="D5929" t="s">
        <v>115</v>
      </c>
      <c r="E5929" t="s">
        <v>153</v>
      </c>
      <c r="F5929" t="s">
        <v>12070</v>
      </c>
      <c r="G5929" t="s">
        <v>196</v>
      </c>
      <c r="H5929" t="s">
        <v>58</v>
      </c>
      <c r="I5929" t="s">
        <v>129</v>
      </c>
      <c r="J5929" t="s">
        <v>130</v>
      </c>
      <c r="K5929" t="s">
        <v>131</v>
      </c>
      <c r="L5929" t="s">
        <v>16859</v>
      </c>
      <c r="M5929" t="s">
        <v>16860</v>
      </c>
      <c r="N5929">
        <v>1.764</v>
      </c>
      <c r="O5929">
        <v>0</v>
      </c>
      <c r="P5929">
        <v>0</v>
      </c>
      <c r="Q5929">
        <v>0</v>
      </c>
      <c r="R5929">
        <v>0</v>
      </c>
      <c r="S5929">
        <v>1</v>
      </c>
      <c r="T5929">
        <v>165</v>
      </c>
      <c r="U5929">
        <v>0</v>
      </c>
      <c r="V5929">
        <v>0</v>
      </c>
      <c r="W5929">
        <v>0</v>
      </c>
      <c r="X5929">
        <v>0</v>
      </c>
      <c r="Y5929">
        <v>1.76</v>
      </c>
      <c r="Z5929">
        <v>290.98</v>
      </c>
    </row>
    <row r="5930" spans="1:26" x14ac:dyDescent="0.3">
      <c r="A5930">
        <v>3002108</v>
      </c>
      <c r="B5930">
        <v>1</v>
      </c>
      <c r="C5930" t="s">
        <v>75</v>
      </c>
      <c r="D5930" t="s">
        <v>95</v>
      </c>
      <c r="E5930" t="s">
        <v>145</v>
      </c>
      <c r="F5930" t="s">
        <v>1433</v>
      </c>
      <c r="G5930" t="s">
        <v>256</v>
      </c>
      <c r="H5930" t="s">
        <v>61</v>
      </c>
      <c r="I5930" t="s">
        <v>129</v>
      </c>
      <c r="J5930" t="s">
        <v>130</v>
      </c>
      <c r="K5930" t="s">
        <v>131</v>
      </c>
      <c r="L5930" t="s">
        <v>16861</v>
      </c>
      <c r="M5930" t="s">
        <v>16862</v>
      </c>
      <c r="N5930">
        <v>2.113</v>
      </c>
      <c r="O5930">
        <v>0</v>
      </c>
      <c r="P5930">
        <v>6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12.68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3008803</v>
      </c>
      <c r="B5931">
        <v>1</v>
      </c>
      <c r="C5931" t="s">
        <v>106</v>
      </c>
      <c r="D5931" t="s">
        <v>121</v>
      </c>
      <c r="E5931" t="s">
        <v>221</v>
      </c>
      <c r="F5931" t="s">
        <v>16863</v>
      </c>
      <c r="G5931" t="s">
        <v>128</v>
      </c>
      <c r="H5931" t="s">
        <v>58</v>
      </c>
      <c r="I5931" t="s">
        <v>129</v>
      </c>
      <c r="J5931" t="s">
        <v>130</v>
      </c>
      <c r="K5931" t="s">
        <v>131</v>
      </c>
      <c r="L5931" t="s">
        <v>16864</v>
      </c>
      <c r="M5931" t="s">
        <v>16865</v>
      </c>
      <c r="N5931">
        <v>1.1859999999999999</v>
      </c>
      <c r="O5931">
        <v>17</v>
      </c>
      <c r="P5931">
        <v>529</v>
      </c>
      <c r="Q5931">
        <v>0</v>
      </c>
      <c r="R5931">
        <v>0</v>
      </c>
      <c r="S5931">
        <v>0</v>
      </c>
      <c r="T5931">
        <v>0</v>
      </c>
      <c r="U5931">
        <v>20.170000000000002</v>
      </c>
      <c r="V5931">
        <v>627.6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3007086</v>
      </c>
      <c r="B5932">
        <v>1</v>
      </c>
      <c r="C5932" t="s">
        <v>75</v>
      </c>
      <c r="D5932" t="s">
        <v>103</v>
      </c>
      <c r="E5932" t="s">
        <v>153</v>
      </c>
      <c r="F5932" t="s">
        <v>16866</v>
      </c>
      <c r="G5932" t="s">
        <v>128</v>
      </c>
      <c r="H5932" t="s">
        <v>58</v>
      </c>
      <c r="I5932" t="s">
        <v>129</v>
      </c>
      <c r="J5932" t="s">
        <v>130</v>
      </c>
      <c r="K5932" t="s">
        <v>131</v>
      </c>
      <c r="L5932" t="s">
        <v>16867</v>
      </c>
      <c r="M5932" t="s">
        <v>16868</v>
      </c>
      <c r="N5932">
        <v>0.8</v>
      </c>
      <c r="O5932">
        <v>7</v>
      </c>
      <c r="P5932">
        <v>508</v>
      </c>
      <c r="Q5932">
        <v>0</v>
      </c>
      <c r="R5932">
        <v>0</v>
      </c>
      <c r="S5932">
        <v>0</v>
      </c>
      <c r="T5932">
        <v>0</v>
      </c>
      <c r="U5932">
        <v>5.6</v>
      </c>
      <c r="V5932">
        <v>406.4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3002260</v>
      </c>
      <c r="B5933">
        <v>1</v>
      </c>
      <c r="C5933" t="s">
        <v>75</v>
      </c>
      <c r="D5933" t="s">
        <v>78</v>
      </c>
      <c r="E5933" t="s">
        <v>169</v>
      </c>
      <c r="F5933" t="s">
        <v>16869</v>
      </c>
      <c r="G5933" t="s">
        <v>161</v>
      </c>
      <c r="H5933" t="s">
        <v>61</v>
      </c>
      <c r="I5933" t="s">
        <v>129</v>
      </c>
      <c r="J5933" t="s">
        <v>130</v>
      </c>
      <c r="K5933" t="s">
        <v>131</v>
      </c>
      <c r="L5933" t="s">
        <v>16870</v>
      </c>
      <c r="M5933" t="s">
        <v>16871</v>
      </c>
      <c r="N5933">
        <v>1.056</v>
      </c>
      <c r="O5933">
        <v>0</v>
      </c>
      <c r="P5933">
        <v>806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851.48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3004398</v>
      </c>
      <c r="B5934">
        <v>1</v>
      </c>
      <c r="C5934" t="s">
        <v>75</v>
      </c>
      <c r="D5934" t="s">
        <v>103</v>
      </c>
      <c r="E5934" t="s">
        <v>126</v>
      </c>
      <c r="F5934" t="s">
        <v>16872</v>
      </c>
      <c r="G5934" t="s">
        <v>128</v>
      </c>
      <c r="H5934" t="s">
        <v>58</v>
      </c>
      <c r="I5934" t="s">
        <v>129</v>
      </c>
      <c r="J5934" t="s">
        <v>130</v>
      </c>
      <c r="K5934" t="s">
        <v>131</v>
      </c>
      <c r="L5934" t="s">
        <v>16873</v>
      </c>
      <c r="M5934" t="s">
        <v>16874</v>
      </c>
      <c r="N5934">
        <v>0.96099999999999997</v>
      </c>
      <c r="O5934">
        <v>70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67.239999999999995</v>
      </c>
      <c r="V5934">
        <v>0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3001168</v>
      </c>
      <c r="B5935">
        <v>1</v>
      </c>
      <c r="C5935" t="s">
        <v>75</v>
      </c>
      <c r="D5935" t="s">
        <v>96</v>
      </c>
      <c r="E5935" t="s">
        <v>145</v>
      </c>
      <c r="F5935" t="s">
        <v>16875</v>
      </c>
      <c r="G5935" t="s">
        <v>206</v>
      </c>
      <c r="H5935" t="s">
        <v>61</v>
      </c>
      <c r="I5935" t="s">
        <v>129</v>
      </c>
      <c r="J5935" t="s">
        <v>130</v>
      </c>
      <c r="K5935" t="s">
        <v>131</v>
      </c>
      <c r="L5935" t="s">
        <v>16876</v>
      </c>
      <c r="M5935" t="s">
        <v>16877</v>
      </c>
      <c r="N5935">
        <v>4.181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4.18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3001420</v>
      </c>
      <c r="B5936">
        <v>1</v>
      </c>
      <c r="C5936" t="s">
        <v>106</v>
      </c>
      <c r="D5936" t="s">
        <v>116</v>
      </c>
      <c r="E5936" t="s">
        <v>126</v>
      </c>
      <c r="F5936" t="s">
        <v>3684</v>
      </c>
      <c r="G5936" t="s">
        <v>128</v>
      </c>
      <c r="H5936" t="s">
        <v>58</v>
      </c>
      <c r="I5936" t="s">
        <v>129</v>
      </c>
      <c r="J5936" t="s">
        <v>130</v>
      </c>
      <c r="K5936" t="s">
        <v>131</v>
      </c>
      <c r="L5936" t="s">
        <v>16878</v>
      </c>
      <c r="M5936" t="s">
        <v>16879</v>
      </c>
      <c r="N5936">
        <v>0.85299999999999998</v>
      </c>
      <c r="O5936">
        <v>0</v>
      </c>
      <c r="P5936">
        <v>0</v>
      </c>
      <c r="Q5936">
        <v>26</v>
      </c>
      <c r="R5936">
        <v>0</v>
      </c>
      <c r="S5936">
        <v>32</v>
      </c>
      <c r="T5936">
        <v>596</v>
      </c>
      <c r="U5936">
        <v>0</v>
      </c>
      <c r="V5936">
        <v>0</v>
      </c>
      <c r="W5936">
        <v>22.17</v>
      </c>
      <c r="X5936">
        <v>0</v>
      </c>
      <c r="Y5936">
        <v>27.29</v>
      </c>
      <c r="Z5936">
        <v>508.26</v>
      </c>
    </row>
    <row r="5937" spans="1:26" x14ac:dyDescent="0.3">
      <c r="A5937">
        <v>3001557</v>
      </c>
      <c r="B5937">
        <v>1</v>
      </c>
      <c r="C5937" t="s">
        <v>106</v>
      </c>
      <c r="D5937" t="s">
        <v>118</v>
      </c>
      <c r="E5937" t="s">
        <v>221</v>
      </c>
      <c r="F5937" t="s">
        <v>16880</v>
      </c>
      <c r="G5937" t="s">
        <v>136</v>
      </c>
      <c r="H5937" t="s">
        <v>58</v>
      </c>
      <c r="I5937" t="s">
        <v>129</v>
      </c>
      <c r="J5937" t="s">
        <v>130</v>
      </c>
      <c r="K5937" t="s">
        <v>137</v>
      </c>
      <c r="L5937" t="s">
        <v>16881</v>
      </c>
      <c r="M5937" t="s">
        <v>16882</v>
      </c>
      <c r="N5937">
        <v>1.831</v>
      </c>
      <c r="O5937">
        <v>0</v>
      </c>
      <c r="P5937">
        <v>0</v>
      </c>
      <c r="Q5937">
        <v>8</v>
      </c>
      <c r="R5937">
        <v>498</v>
      </c>
      <c r="S5937">
        <v>0</v>
      </c>
      <c r="T5937">
        <v>20</v>
      </c>
      <c r="U5937">
        <v>0</v>
      </c>
      <c r="V5937">
        <v>0</v>
      </c>
      <c r="W5937">
        <v>14.64</v>
      </c>
      <c r="X5937">
        <v>911.62</v>
      </c>
      <c r="Y5937">
        <v>0</v>
      </c>
      <c r="Z5937">
        <v>36.61</v>
      </c>
    </row>
    <row r="5938" spans="1:26" x14ac:dyDescent="0.3">
      <c r="A5938">
        <v>3004504</v>
      </c>
      <c r="B5938">
        <v>1</v>
      </c>
      <c r="C5938" t="s">
        <v>106</v>
      </c>
      <c r="D5938" t="s">
        <v>111</v>
      </c>
      <c r="E5938" t="s">
        <v>126</v>
      </c>
      <c r="F5938" t="s">
        <v>3837</v>
      </c>
      <c r="G5938" t="s">
        <v>128</v>
      </c>
      <c r="H5938" t="s">
        <v>58</v>
      </c>
      <c r="I5938" t="s">
        <v>1703</v>
      </c>
      <c r="J5938" t="s">
        <v>130</v>
      </c>
      <c r="K5938" t="s">
        <v>131</v>
      </c>
      <c r="L5938" t="s">
        <v>16883</v>
      </c>
      <c r="M5938" t="s">
        <v>16884</v>
      </c>
      <c r="N5938">
        <v>4.4999999999999998E-2</v>
      </c>
      <c r="O5938">
        <v>0</v>
      </c>
      <c r="P5938">
        <v>0</v>
      </c>
      <c r="Q5938">
        <v>6</v>
      </c>
      <c r="R5938">
        <v>349</v>
      </c>
      <c r="S5938">
        <v>5</v>
      </c>
      <c r="T5938">
        <v>182</v>
      </c>
      <c r="U5938">
        <v>0</v>
      </c>
      <c r="V5938">
        <v>0</v>
      </c>
      <c r="W5938">
        <v>0.27</v>
      </c>
      <c r="X5938">
        <v>15.71</v>
      </c>
      <c r="Y5938">
        <v>0.23</v>
      </c>
      <c r="Z5938">
        <v>8.19</v>
      </c>
    </row>
    <row r="5939" spans="1:26" x14ac:dyDescent="0.3">
      <c r="A5939">
        <v>3015362</v>
      </c>
      <c r="B5939">
        <v>1</v>
      </c>
      <c r="C5939" t="s">
        <v>75</v>
      </c>
      <c r="D5939" t="s">
        <v>89</v>
      </c>
      <c r="E5939" t="s">
        <v>140</v>
      </c>
      <c r="F5939" t="s">
        <v>16885</v>
      </c>
      <c r="G5939" t="s">
        <v>192</v>
      </c>
      <c r="H5939" t="s">
        <v>61</v>
      </c>
      <c r="I5939" t="s">
        <v>129</v>
      </c>
      <c r="J5939" t="s">
        <v>130</v>
      </c>
      <c r="K5939" t="s">
        <v>137</v>
      </c>
      <c r="L5939" t="s">
        <v>16886</v>
      </c>
      <c r="M5939" t="s">
        <v>16887</v>
      </c>
      <c r="N5939">
        <v>3.7480000000000002</v>
      </c>
      <c r="O5939">
        <v>0</v>
      </c>
      <c r="P5939">
        <v>135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505.95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3002938</v>
      </c>
      <c r="B5940">
        <v>1</v>
      </c>
      <c r="C5940" t="s">
        <v>106</v>
      </c>
      <c r="D5940" t="s">
        <v>119</v>
      </c>
      <c r="E5940" t="s">
        <v>126</v>
      </c>
      <c r="F5940" t="s">
        <v>9345</v>
      </c>
      <c r="G5940" t="s">
        <v>128</v>
      </c>
      <c r="H5940" t="s">
        <v>58</v>
      </c>
      <c r="I5940" t="s">
        <v>129</v>
      </c>
      <c r="J5940" t="s">
        <v>130</v>
      </c>
      <c r="K5940" t="s">
        <v>131</v>
      </c>
      <c r="L5940" t="s">
        <v>16888</v>
      </c>
      <c r="M5940" t="s">
        <v>16889</v>
      </c>
      <c r="N5940">
        <v>0.32</v>
      </c>
      <c r="O5940">
        <v>4</v>
      </c>
      <c r="P5940">
        <v>0</v>
      </c>
      <c r="Q5940">
        <v>0</v>
      </c>
      <c r="R5940">
        <v>0</v>
      </c>
      <c r="S5940">
        <v>0</v>
      </c>
      <c r="T5940">
        <v>118</v>
      </c>
      <c r="U5940">
        <v>1.28</v>
      </c>
      <c r="V5940">
        <v>0</v>
      </c>
      <c r="W5940">
        <v>0</v>
      </c>
      <c r="X5940">
        <v>0</v>
      </c>
      <c r="Y5940">
        <v>0</v>
      </c>
      <c r="Z5940">
        <v>37.79</v>
      </c>
    </row>
    <row r="5941" spans="1:26" x14ac:dyDescent="0.3">
      <c r="A5941">
        <v>3000171</v>
      </c>
      <c r="B5941">
        <v>1</v>
      </c>
      <c r="C5941" t="s">
        <v>106</v>
      </c>
      <c r="D5941" t="s">
        <v>114</v>
      </c>
      <c r="E5941" t="s">
        <v>221</v>
      </c>
      <c r="F5941" t="s">
        <v>7333</v>
      </c>
      <c r="G5941" t="s">
        <v>374</v>
      </c>
      <c r="H5941" t="s">
        <v>58</v>
      </c>
      <c r="I5941" t="s">
        <v>129</v>
      </c>
      <c r="J5941" t="s">
        <v>130</v>
      </c>
      <c r="K5941" t="s">
        <v>137</v>
      </c>
      <c r="L5941" t="s">
        <v>16890</v>
      </c>
      <c r="M5941" t="s">
        <v>16891</v>
      </c>
      <c r="N5941">
        <v>0.39</v>
      </c>
      <c r="O5941">
        <v>0</v>
      </c>
      <c r="P5941">
        <v>0</v>
      </c>
      <c r="Q5941">
        <v>21</v>
      </c>
      <c r="R5941">
        <v>95</v>
      </c>
      <c r="S5941">
        <v>11</v>
      </c>
      <c r="T5941">
        <v>215</v>
      </c>
      <c r="U5941">
        <v>0</v>
      </c>
      <c r="V5941">
        <v>0</v>
      </c>
      <c r="W5941">
        <v>8.18</v>
      </c>
      <c r="X5941">
        <v>37.020000000000003</v>
      </c>
      <c r="Y5941">
        <v>4.29</v>
      </c>
      <c r="Z5941">
        <v>83.79</v>
      </c>
    </row>
    <row r="5942" spans="1:26" x14ac:dyDescent="0.3">
      <c r="A5942">
        <v>3008974</v>
      </c>
      <c r="B5942">
        <v>1</v>
      </c>
      <c r="C5942" t="s">
        <v>75</v>
      </c>
      <c r="D5942" t="s">
        <v>100</v>
      </c>
      <c r="E5942" t="s">
        <v>145</v>
      </c>
      <c r="F5942" t="s">
        <v>16892</v>
      </c>
      <c r="G5942" t="s">
        <v>206</v>
      </c>
      <c r="H5942" t="s">
        <v>61</v>
      </c>
      <c r="I5942" t="s">
        <v>129</v>
      </c>
      <c r="J5942" t="s">
        <v>130</v>
      </c>
      <c r="K5942" t="s">
        <v>131</v>
      </c>
      <c r="L5942" t="s">
        <v>16893</v>
      </c>
      <c r="M5942" t="s">
        <v>16894</v>
      </c>
      <c r="N5942">
        <v>3.177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3.18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3001263</v>
      </c>
      <c r="B5943">
        <v>1</v>
      </c>
      <c r="C5943" t="s">
        <v>75</v>
      </c>
      <c r="D5943" t="s">
        <v>79</v>
      </c>
      <c r="E5943" t="s">
        <v>140</v>
      </c>
      <c r="F5943" t="s">
        <v>16895</v>
      </c>
      <c r="G5943" t="s">
        <v>142</v>
      </c>
      <c r="H5943" t="s">
        <v>61</v>
      </c>
      <c r="I5943" t="s">
        <v>129</v>
      </c>
      <c r="J5943" t="s">
        <v>130</v>
      </c>
      <c r="K5943" t="s">
        <v>131</v>
      </c>
      <c r="L5943" t="s">
        <v>16896</v>
      </c>
      <c r="M5943" t="s">
        <v>16897</v>
      </c>
      <c r="N5943">
        <v>3.5569999999999999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51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181.41</v>
      </c>
    </row>
    <row r="5944" spans="1:26" x14ac:dyDescent="0.3">
      <c r="A5944">
        <v>3000089</v>
      </c>
      <c r="B5944">
        <v>1</v>
      </c>
      <c r="C5944" t="s">
        <v>75</v>
      </c>
      <c r="D5944" t="s">
        <v>85</v>
      </c>
      <c r="E5944" t="s">
        <v>126</v>
      </c>
      <c r="F5944" t="s">
        <v>3276</v>
      </c>
      <c r="G5944" t="s">
        <v>192</v>
      </c>
      <c r="H5944" t="s">
        <v>58</v>
      </c>
      <c r="I5944" t="s">
        <v>129</v>
      </c>
      <c r="J5944" t="s">
        <v>130</v>
      </c>
      <c r="K5944" t="s">
        <v>137</v>
      </c>
      <c r="L5944" t="s">
        <v>16898</v>
      </c>
      <c r="M5944" t="s">
        <v>16899</v>
      </c>
      <c r="N5944">
        <v>6.15</v>
      </c>
      <c r="O5944">
        <v>0</v>
      </c>
      <c r="P5944">
        <v>0</v>
      </c>
      <c r="Q5944">
        <v>5</v>
      </c>
      <c r="R5944">
        <v>142</v>
      </c>
      <c r="S5944">
        <v>8</v>
      </c>
      <c r="T5944">
        <v>37</v>
      </c>
      <c r="U5944">
        <v>0</v>
      </c>
      <c r="V5944">
        <v>0</v>
      </c>
      <c r="W5944">
        <v>30.75</v>
      </c>
      <c r="X5944">
        <v>873.34</v>
      </c>
      <c r="Y5944">
        <v>49.2</v>
      </c>
      <c r="Z5944">
        <v>227.56</v>
      </c>
    </row>
    <row r="5945" spans="1:26" x14ac:dyDescent="0.3">
      <c r="A5945">
        <v>3007952</v>
      </c>
      <c r="B5945">
        <v>2</v>
      </c>
      <c r="C5945" t="s">
        <v>75</v>
      </c>
      <c r="D5945" t="s">
        <v>83</v>
      </c>
      <c r="E5945" t="s">
        <v>221</v>
      </c>
      <c r="F5945" t="s">
        <v>3243</v>
      </c>
      <c r="G5945" t="s">
        <v>196</v>
      </c>
      <c r="H5945" t="s">
        <v>58</v>
      </c>
      <c r="I5945" t="s">
        <v>129</v>
      </c>
      <c r="J5945" t="s">
        <v>130</v>
      </c>
      <c r="K5945" t="s">
        <v>131</v>
      </c>
      <c r="L5945" t="s">
        <v>2114</v>
      </c>
      <c r="M5945" t="s">
        <v>16900</v>
      </c>
      <c r="N5945">
        <v>0.28599999999999998</v>
      </c>
      <c r="O5945">
        <v>0</v>
      </c>
      <c r="P5945">
        <v>0</v>
      </c>
      <c r="Q5945">
        <v>0</v>
      </c>
      <c r="R5945">
        <v>0</v>
      </c>
      <c r="S5945">
        <v>11</v>
      </c>
      <c r="T5945">
        <v>144</v>
      </c>
      <c r="U5945">
        <v>0</v>
      </c>
      <c r="V5945">
        <v>0</v>
      </c>
      <c r="W5945">
        <v>0</v>
      </c>
      <c r="X5945">
        <v>0</v>
      </c>
      <c r="Y5945">
        <v>3.14</v>
      </c>
      <c r="Z5945">
        <v>41.16</v>
      </c>
    </row>
    <row r="5946" spans="1:26" x14ac:dyDescent="0.3">
      <c r="A5946">
        <v>3007205</v>
      </c>
      <c r="B5946">
        <v>1</v>
      </c>
      <c r="C5946" t="s">
        <v>75</v>
      </c>
      <c r="D5946" t="s">
        <v>90</v>
      </c>
      <c r="E5946" t="s">
        <v>126</v>
      </c>
      <c r="F5946" t="s">
        <v>4578</v>
      </c>
      <c r="G5946" t="s">
        <v>161</v>
      </c>
      <c r="H5946" t="s">
        <v>58</v>
      </c>
      <c r="I5946" t="s">
        <v>129</v>
      </c>
      <c r="J5946" t="s">
        <v>130</v>
      </c>
      <c r="K5946" t="s">
        <v>131</v>
      </c>
      <c r="L5946" t="s">
        <v>16620</v>
      </c>
      <c r="M5946" t="s">
        <v>16901</v>
      </c>
      <c r="N5946">
        <v>0.72199999999999998</v>
      </c>
      <c r="O5946">
        <v>1</v>
      </c>
      <c r="P5946">
        <v>478</v>
      </c>
      <c r="Q5946">
        <v>0</v>
      </c>
      <c r="R5946">
        <v>0</v>
      </c>
      <c r="S5946">
        <v>0</v>
      </c>
      <c r="T5946">
        <v>596</v>
      </c>
      <c r="U5946">
        <v>0.72</v>
      </c>
      <c r="V5946">
        <v>344.96</v>
      </c>
      <c r="W5946">
        <v>0</v>
      </c>
      <c r="X5946">
        <v>0</v>
      </c>
      <c r="Y5946">
        <v>0</v>
      </c>
      <c r="Z5946">
        <v>430.11</v>
      </c>
    </row>
    <row r="5947" spans="1:26" x14ac:dyDescent="0.3">
      <c r="A5947">
        <v>3003636</v>
      </c>
      <c r="B5947">
        <v>1</v>
      </c>
      <c r="C5947" t="s">
        <v>106</v>
      </c>
      <c r="D5947" t="s">
        <v>107</v>
      </c>
      <c r="E5947" t="s">
        <v>126</v>
      </c>
      <c r="F5947" t="s">
        <v>16902</v>
      </c>
      <c r="G5947" t="s">
        <v>128</v>
      </c>
      <c r="H5947" t="s">
        <v>58</v>
      </c>
      <c r="I5947" t="s">
        <v>129</v>
      </c>
      <c r="J5947" t="s">
        <v>130</v>
      </c>
      <c r="K5947" t="s">
        <v>131</v>
      </c>
      <c r="L5947" t="s">
        <v>16903</v>
      </c>
      <c r="M5947" t="s">
        <v>16904</v>
      </c>
      <c r="N5947">
        <v>1.984</v>
      </c>
      <c r="O5947">
        <v>5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9.92</v>
      </c>
      <c r="V5947">
        <v>0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3020217</v>
      </c>
      <c r="B5948">
        <v>1</v>
      </c>
      <c r="C5948" t="s">
        <v>75</v>
      </c>
      <c r="D5948" t="s">
        <v>81</v>
      </c>
      <c r="E5948" t="s">
        <v>164</v>
      </c>
      <c r="F5948" t="s">
        <v>16905</v>
      </c>
      <c r="G5948" t="s">
        <v>185</v>
      </c>
      <c r="H5948" t="s">
        <v>61</v>
      </c>
      <c r="I5948" t="s">
        <v>129</v>
      </c>
      <c r="J5948" t="s">
        <v>130</v>
      </c>
      <c r="K5948" t="s">
        <v>131</v>
      </c>
      <c r="L5948" t="s">
        <v>16906</v>
      </c>
      <c r="M5948" t="s">
        <v>16907</v>
      </c>
      <c r="N5948">
        <v>2.7229999999999999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2.72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3019225</v>
      </c>
      <c r="B5949">
        <v>1</v>
      </c>
      <c r="C5949" t="s">
        <v>75</v>
      </c>
      <c r="D5949" t="s">
        <v>96</v>
      </c>
      <c r="E5949" t="s">
        <v>221</v>
      </c>
      <c r="F5949" t="s">
        <v>9669</v>
      </c>
      <c r="G5949" t="s">
        <v>128</v>
      </c>
      <c r="H5949" t="s">
        <v>58</v>
      </c>
      <c r="I5949" t="s">
        <v>129</v>
      </c>
      <c r="J5949" t="s">
        <v>130</v>
      </c>
      <c r="K5949" t="s">
        <v>131</v>
      </c>
      <c r="L5949" t="s">
        <v>16908</v>
      </c>
      <c r="M5949" t="s">
        <v>16909</v>
      </c>
      <c r="N5949">
        <v>0.83899999999999997</v>
      </c>
      <c r="O5949">
        <v>218</v>
      </c>
      <c r="P5949">
        <v>1914</v>
      </c>
      <c r="Q5949">
        <v>0</v>
      </c>
      <c r="R5949">
        <v>0</v>
      </c>
      <c r="S5949">
        <v>0</v>
      </c>
      <c r="T5949">
        <v>0</v>
      </c>
      <c r="U5949">
        <v>182.82</v>
      </c>
      <c r="V5949">
        <v>1605.1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3004450</v>
      </c>
      <c r="B5950">
        <v>1</v>
      </c>
      <c r="C5950" t="s">
        <v>75</v>
      </c>
      <c r="D5950" t="s">
        <v>103</v>
      </c>
      <c r="E5950" t="s">
        <v>126</v>
      </c>
      <c r="F5950" t="s">
        <v>16910</v>
      </c>
      <c r="G5950" t="s">
        <v>128</v>
      </c>
      <c r="H5950" t="s">
        <v>58</v>
      </c>
      <c r="I5950" t="s">
        <v>129</v>
      </c>
      <c r="J5950" t="s">
        <v>130</v>
      </c>
      <c r="K5950" t="s">
        <v>131</v>
      </c>
      <c r="L5950" t="s">
        <v>16911</v>
      </c>
      <c r="M5950" t="s">
        <v>16912</v>
      </c>
      <c r="N5950">
        <v>4.0339999999999998</v>
      </c>
      <c r="O5950">
        <v>32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129.09</v>
      </c>
      <c r="V5950">
        <v>0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3006419</v>
      </c>
      <c r="B5951">
        <v>1</v>
      </c>
      <c r="C5951" t="s">
        <v>75</v>
      </c>
      <c r="D5951" t="s">
        <v>95</v>
      </c>
      <c r="E5951" t="s">
        <v>145</v>
      </c>
      <c r="F5951" t="s">
        <v>16913</v>
      </c>
      <c r="G5951" t="s">
        <v>147</v>
      </c>
      <c r="H5951" t="s">
        <v>61</v>
      </c>
      <c r="I5951" t="s">
        <v>129</v>
      </c>
      <c r="J5951" t="s">
        <v>130</v>
      </c>
      <c r="K5951" t="s">
        <v>131</v>
      </c>
      <c r="L5951" t="s">
        <v>16914</v>
      </c>
      <c r="M5951" t="s">
        <v>16915</v>
      </c>
      <c r="N5951">
        <v>1.556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1.56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3001210</v>
      </c>
      <c r="B5952">
        <v>1</v>
      </c>
      <c r="C5952" t="s">
        <v>106</v>
      </c>
      <c r="D5952" t="s">
        <v>122</v>
      </c>
      <c r="E5952" t="s">
        <v>140</v>
      </c>
      <c r="F5952" t="s">
        <v>16916</v>
      </c>
      <c r="G5952" t="s">
        <v>142</v>
      </c>
      <c r="H5952" t="s">
        <v>61</v>
      </c>
      <c r="I5952" t="s">
        <v>129</v>
      </c>
      <c r="J5952" t="s">
        <v>130</v>
      </c>
      <c r="K5952" t="s">
        <v>131</v>
      </c>
      <c r="L5952" t="s">
        <v>16917</v>
      </c>
      <c r="M5952" t="s">
        <v>16918</v>
      </c>
      <c r="N5952">
        <v>2.863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5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14.32</v>
      </c>
    </row>
    <row r="5953" spans="1:26" x14ac:dyDescent="0.3">
      <c r="A5953">
        <v>3003678</v>
      </c>
      <c r="B5953">
        <v>1</v>
      </c>
      <c r="C5953" t="s">
        <v>106</v>
      </c>
      <c r="D5953" t="s">
        <v>121</v>
      </c>
      <c r="E5953" t="s">
        <v>126</v>
      </c>
      <c r="F5953" t="s">
        <v>4657</v>
      </c>
      <c r="G5953" t="s">
        <v>128</v>
      </c>
      <c r="H5953" t="s">
        <v>58</v>
      </c>
      <c r="I5953" t="s">
        <v>129</v>
      </c>
      <c r="J5953" t="s">
        <v>130</v>
      </c>
      <c r="K5953" t="s">
        <v>131</v>
      </c>
      <c r="L5953" t="s">
        <v>16919</v>
      </c>
      <c r="M5953" t="s">
        <v>16920</v>
      </c>
      <c r="N5953">
        <v>0.95299999999999996</v>
      </c>
      <c r="O5953">
        <v>155</v>
      </c>
      <c r="P5953">
        <v>313</v>
      </c>
      <c r="Q5953">
        <v>0</v>
      </c>
      <c r="R5953">
        <v>0</v>
      </c>
      <c r="S5953">
        <v>0</v>
      </c>
      <c r="T5953">
        <v>0</v>
      </c>
      <c r="U5953">
        <v>147.72</v>
      </c>
      <c r="V5953">
        <v>298.31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3001240</v>
      </c>
      <c r="B5954">
        <v>1</v>
      </c>
      <c r="C5954" t="s">
        <v>75</v>
      </c>
      <c r="D5954" t="s">
        <v>74</v>
      </c>
      <c r="E5954" t="s">
        <v>140</v>
      </c>
      <c r="F5954" t="s">
        <v>16921</v>
      </c>
      <c r="G5954" t="s">
        <v>166</v>
      </c>
      <c r="H5954" t="s">
        <v>61</v>
      </c>
      <c r="I5954" t="s">
        <v>129</v>
      </c>
      <c r="J5954" t="s">
        <v>130</v>
      </c>
      <c r="K5954" t="s">
        <v>131</v>
      </c>
      <c r="L5954" t="s">
        <v>16922</v>
      </c>
      <c r="M5954" t="s">
        <v>16923</v>
      </c>
      <c r="N5954">
        <v>6.7830000000000004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20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135.66</v>
      </c>
    </row>
    <row r="5955" spans="1:26" x14ac:dyDescent="0.3">
      <c r="A5955">
        <v>3005026</v>
      </c>
      <c r="B5955">
        <v>1</v>
      </c>
      <c r="C5955" t="s">
        <v>75</v>
      </c>
      <c r="D5955" t="s">
        <v>89</v>
      </c>
      <c r="E5955" t="s">
        <v>140</v>
      </c>
      <c r="F5955" t="s">
        <v>1172</v>
      </c>
      <c r="G5955" t="s">
        <v>142</v>
      </c>
      <c r="H5955" t="s">
        <v>61</v>
      </c>
      <c r="I5955" t="s">
        <v>129</v>
      </c>
      <c r="J5955" t="s">
        <v>130</v>
      </c>
      <c r="K5955" t="s">
        <v>131</v>
      </c>
      <c r="L5955" t="s">
        <v>16924</v>
      </c>
      <c r="M5955" t="s">
        <v>16925</v>
      </c>
      <c r="N5955">
        <v>0.749</v>
      </c>
      <c r="O5955">
        <v>0</v>
      </c>
      <c r="P5955">
        <v>209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156.5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3001551</v>
      </c>
      <c r="B5956">
        <v>1</v>
      </c>
      <c r="C5956" t="s">
        <v>106</v>
      </c>
      <c r="D5956" t="s">
        <v>118</v>
      </c>
      <c r="E5956" t="s">
        <v>221</v>
      </c>
      <c r="F5956" t="s">
        <v>16926</v>
      </c>
      <c r="G5956" t="s">
        <v>136</v>
      </c>
      <c r="H5956" t="s">
        <v>58</v>
      </c>
      <c r="I5956" t="s">
        <v>129</v>
      </c>
      <c r="J5956" t="s">
        <v>130</v>
      </c>
      <c r="K5956" t="s">
        <v>137</v>
      </c>
      <c r="L5956" t="s">
        <v>16927</v>
      </c>
      <c r="M5956" t="s">
        <v>16928</v>
      </c>
      <c r="N5956">
        <v>1.972</v>
      </c>
      <c r="O5956">
        <v>0</v>
      </c>
      <c r="P5956">
        <v>0</v>
      </c>
      <c r="Q5956">
        <v>2</v>
      </c>
      <c r="R5956">
        <v>226</v>
      </c>
      <c r="S5956">
        <v>4</v>
      </c>
      <c r="T5956">
        <v>1178</v>
      </c>
      <c r="U5956">
        <v>0</v>
      </c>
      <c r="V5956">
        <v>0</v>
      </c>
      <c r="W5956">
        <v>3.94</v>
      </c>
      <c r="X5956">
        <v>445.72</v>
      </c>
      <c r="Y5956">
        <v>7.89</v>
      </c>
      <c r="Z5956">
        <v>2323.2800000000002</v>
      </c>
    </row>
    <row r="5957" spans="1:26" x14ac:dyDescent="0.3">
      <c r="A5957">
        <v>3001354</v>
      </c>
      <c r="B5957">
        <v>1</v>
      </c>
      <c r="C5957" t="s">
        <v>75</v>
      </c>
      <c r="D5957" t="s">
        <v>87</v>
      </c>
      <c r="E5957" t="s">
        <v>140</v>
      </c>
      <c r="F5957" t="s">
        <v>6882</v>
      </c>
      <c r="G5957" t="s">
        <v>142</v>
      </c>
      <c r="H5957" t="s">
        <v>61</v>
      </c>
      <c r="I5957" t="s">
        <v>129</v>
      </c>
      <c r="J5957" t="s">
        <v>130</v>
      </c>
      <c r="K5957" t="s">
        <v>131</v>
      </c>
      <c r="L5957" t="s">
        <v>16929</v>
      </c>
      <c r="M5957" t="s">
        <v>16930</v>
      </c>
      <c r="N5957">
        <v>2.3570000000000002</v>
      </c>
      <c r="O5957">
        <v>0</v>
      </c>
      <c r="P5957">
        <v>34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80.13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3000085</v>
      </c>
      <c r="B5958">
        <v>1</v>
      </c>
      <c r="C5958" t="s">
        <v>106</v>
      </c>
      <c r="D5958" t="s">
        <v>112</v>
      </c>
      <c r="E5958" t="s">
        <v>126</v>
      </c>
      <c r="F5958" t="s">
        <v>16931</v>
      </c>
      <c r="G5958" t="s">
        <v>136</v>
      </c>
      <c r="H5958" t="s">
        <v>58</v>
      </c>
      <c r="I5958" t="s">
        <v>129</v>
      </c>
      <c r="J5958" t="s">
        <v>130</v>
      </c>
      <c r="K5958" t="s">
        <v>137</v>
      </c>
      <c r="L5958" t="s">
        <v>16932</v>
      </c>
      <c r="M5958" t="s">
        <v>16933</v>
      </c>
      <c r="N5958">
        <v>4.242</v>
      </c>
      <c r="O5958">
        <v>0</v>
      </c>
      <c r="P5958">
        <v>0</v>
      </c>
      <c r="Q5958">
        <v>0</v>
      </c>
      <c r="R5958">
        <v>0</v>
      </c>
      <c r="S5958">
        <v>3</v>
      </c>
      <c r="T5958">
        <v>337</v>
      </c>
      <c r="U5958">
        <v>0</v>
      </c>
      <c r="V5958">
        <v>0</v>
      </c>
      <c r="W5958">
        <v>0</v>
      </c>
      <c r="X5958">
        <v>0</v>
      </c>
      <c r="Y5958">
        <v>12.73</v>
      </c>
      <c r="Z5958">
        <v>1429.63</v>
      </c>
    </row>
    <row r="5959" spans="1:26" x14ac:dyDescent="0.3">
      <c r="A5959">
        <v>3012044</v>
      </c>
      <c r="B5959">
        <v>1</v>
      </c>
      <c r="C5959" t="s">
        <v>75</v>
      </c>
      <c r="D5959" t="s">
        <v>97</v>
      </c>
      <c r="E5959" t="s">
        <v>140</v>
      </c>
      <c r="F5959" t="s">
        <v>16934</v>
      </c>
      <c r="G5959" t="s">
        <v>161</v>
      </c>
      <c r="H5959" t="s">
        <v>61</v>
      </c>
      <c r="I5959" t="s">
        <v>129</v>
      </c>
      <c r="J5959" t="s">
        <v>130</v>
      </c>
      <c r="K5959" t="s">
        <v>131</v>
      </c>
      <c r="L5959" t="s">
        <v>16935</v>
      </c>
      <c r="M5959" t="s">
        <v>16936</v>
      </c>
      <c r="N5959">
        <v>4.1180000000000003</v>
      </c>
      <c r="O5959">
        <v>0</v>
      </c>
      <c r="P5959">
        <v>274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1128.28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3001280</v>
      </c>
      <c r="B5960">
        <v>1</v>
      </c>
      <c r="C5960" t="s">
        <v>106</v>
      </c>
      <c r="D5960" t="s">
        <v>105</v>
      </c>
      <c r="E5960" t="s">
        <v>164</v>
      </c>
      <c r="F5960" t="s">
        <v>16937</v>
      </c>
      <c r="G5960" t="s">
        <v>161</v>
      </c>
      <c r="H5960" t="s">
        <v>61</v>
      </c>
      <c r="I5960" t="s">
        <v>129</v>
      </c>
      <c r="J5960" t="s">
        <v>130</v>
      </c>
      <c r="K5960" t="s">
        <v>131</v>
      </c>
      <c r="L5960" t="s">
        <v>16938</v>
      </c>
      <c r="M5960" t="s">
        <v>16939</v>
      </c>
      <c r="N5960">
        <v>0.80800000000000005</v>
      </c>
      <c r="O5960">
        <v>0</v>
      </c>
      <c r="P5960">
        <v>0</v>
      </c>
      <c r="Q5960">
        <v>0</v>
      </c>
      <c r="R5960">
        <v>69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55.76</v>
      </c>
      <c r="Y5960">
        <v>0</v>
      </c>
      <c r="Z5960">
        <v>0</v>
      </c>
    </row>
    <row r="5961" spans="1:26" x14ac:dyDescent="0.3">
      <c r="A5961">
        <v>3001088</v>
      </c>
      <c r="B5961">
        <v>1</v>
      </c>
      <c r="C5961" t="s">
        <v>106</v>
      </c>
      <c r="D5961" t="s">
        <v>121</v>
      </c>
      <c r="E5961" t="s">
        <v>153</v>
      </c>
      <c r="F5961" t="s">
        <v>16940</v>
      </c>
      <c r="G5961" t="s">
        <v>128</v>
      </c>
      <c r="H5961" t="s">
        <v>58</v>
      </c>
      <c r="I5961" t="s">
        <v>129</v>
      </c>
      <c r="J5961" t="s">
        <v>130</v>
      </c>
      <c r="K5961" t="s">
        <v>131</v>
      </c>
      <c r="L5961" t="s">
        <v>16941</v>
      </c>
      <c r="M5961" t="s">
        <v>16942</v>
      </c>
      <c r="N5961">
        <v>0.69599999999999995</v>
      </c>
      <c r="O5961">
        <v>0</v>
      </c>
      <c r="P5961">
        <v>5193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3612.02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3003035</v>
      </c>
      <c r="B5962">
        <v>1</v>
      </c>
      <c r="C5962" t="s">
        <v>75</v>
      </c>
      <c r="D5962" t="s">
        <v>91</v>
      </c>
      <c r="E5962" t="s">
        <v>153</v>
      </c>
      <c r="F5962" t="s">
        <v>16943</v>
      </c>
      <c r="G5962" t="s">
        <v>128</v>
      </c>
      <c r="H5962" t="s">
        <v>58</v>
      </c>
      <c r="I5962" t="s">
        <v>129</v>
      </c>
      <c r="J5962" t="s">
        <v>130</v>
      </c>
      <c r="K5962" t="s">
        <v>131</v>
      </c>
      <c r="L5962" t="s">
        <v>14440</v>
      </c>
      <c r="M5962" t="s">
        <v>16944</v>
      </c>
      <c r="N5962">
        <v>0.13</v>
      </c>
      <c r="O5962">
        <v>24</v>
      </c>
      <c r="P5962">
        <v>17151</v>
      </c>
      <c r="Q5962">
        <v>0</v>
      </c>
      <c r="R5962">
        <v>0</v>
      </c>
      <c r="S5962">
        <v>0</v>
      </c>
      <c r="T5962">
        <v>0</v>
      </c>
      <c r="U5962">
        <v>3.12</v>
      </c>
      <c r="V5962">
        <v>2229.63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3008259</v>
      </c>
      <c r="B5963">
        <v>1</v>
      </c>
      <c r="C5963" t="s">
        <v>106</v>
      </c>
      <c r="D5963" t="s">
        <v>122</v>
      </c>
      <c r="E5963" t="s">
        <v>126</v>
      </c>
      <c r="F5963" t="s">
        <v>16945</v>
      </c>
      <c r="G5963" t="s">
        <v>128</v>
      </c>
      <c r="H5963" t="s">
        <v>58</v>
      </c>
      <c r="I5963" t="s">
        <v>129</v>
      </c>
      <c r="J5963" t="s">
        <v>130</v>
      </c>
      <c r="K5963" t="s">
        <v>131</v>
      </c>
      <c r="L5963" t="s">
        <v>16946</v>
      </c>
      <c r="M5963" t="s">
        <v>16947</v>
      </c>
      <c r="N5963">
        <v>0.125</v>
      </c>
      <c r="O5963">
        <v>58</v>
      </c>
      <c r="P5963">
        <v>1635</v>
      </c>
      <c r="Q5963">
        <v>0</v>
      </c>
      <c r="R5963">
        <v>0</v>
      </c>
      <c r="S5963">
        <v>0</v>
      </c>
      <c r="T5963">
        <v>0</v>
      </c>
      <c r="U5963">
        <v>7.25</v>
      </c>
      <c r="V5963">
        <v>204.38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3002327</v>
      </c>
      <c r="B5964">
        <v>1</v>
      </c>
      <c r="C5964" t="s">
        <v>75</v>
      </c>
      <c r="D5964" t="s">
        <v>81</v>
      </c>
      <c r="E5964" t="s">
        <v>153</v>
      </c>
      <c r="F5964" t="s">
        <v>12291</v>
      </c>
      <c r="G5964" t="s">
        <v>128</v>
      </c>
      <c r="H5964" t="s">
        <v>58</v>
      </c>
      <c r="I5964" t="s">
        <v>129</v>
      </c>
      <c r="J5964" t="s">
        <v>130</v>
      </c>
      <c r="K5964" t="s">
        <v>131</v>
      </c>
      <c r="L5964" t="s">
        <v>16948</v>
      </c>
      <c r="M5964" t="s">
        <v>292</v>
      </c>
      <c r="N5964">
        <v>0.93300000000000005</v>
      </c>
      <c r="O5964">
        <v>65</v>
      </c>
      <c r="P5964">
        <v>175</v>
      </c>
      <c r="Q5964">
        <v>0</v>
      </c>
      <c r="R5964">
        <v>0</v>
      </c>
      <c r="S5964">
        <v>0</v>
      </c>
      <c r="T5964">
        <v>0</v>
      </c>
      <c r="U5964">
        <v>60.66</v>
      </c>
      <c r="V5964">
        <v>163.31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3002952</v>
      </c>
      <c r="B5965">
        <v>1</v>
      </c>
      <c r="C5965" t="s">
        <v>75</v>
      </c>
      <c r="D5965" t="s">
        <v>79</v>
      </c>
      <c r="E5965" t="s">
        <v>169</v>
      </c>
      <c r="F5965" t="s">
        <v>16949</v>
      </c>
      <c r="G5965" t="s">
        <v>171</v>
      </c>
      <c r="H5965" t="s">
        <v>61</v>
      </c>
      <c r="I5965" t="s">
        <v>129</v>
      </c>
      <c r="J5965" t="s">
        <v>130</v>
      </c>
      <c r="K5965" t="s">
        <v>131</v>
      </c>
      <c r="L5965" t="s">
        <v>16950</v>
      </c>
      <c r="M5965" t="s">
        <v>16951</v>
      </c>
      <c r="N5965">
        <v>6.234</v>
      </c>
      <c r="O5965">
        <v>0</v>
      </c>
      <c r="P5965">
        <v>0</v>
      </c>
      <c r="Q5965">
        <v>0</v>
      </c>
      <c r="R5965">
        <v>21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130.91999999999999</v>
      </c>
      <c r="Y5965">
        <v>0</v>
      </c>
      <c r="Z5965">
        <v>0</v>
      </c>
    </row>
    <row r="5966" spans="1:26" x14ac:dyDescent="0.3">
      <c r="A5966">
        <v>3008267</v>
      </c>
      <c r="B5966">
        <v>1</v>
      </c>
      <c r="C5966" t="s">
        <v>75</v>
      </c>
      <c r="D5966" t="s">
        <v>91</v>
      </c>
      <c r="E5966" t="s">
        <v>145</v>
      </c>
      <c r="F5966" t="s">
        <v>16952</v>
      </c>
      <c r="G5966" t="s">
        <v>206</v>
      </c>
      <c r="H5966" t="s">
        <v>61</v>
      </c>
      <c r="I5966" t="s">
        <v>129</v>
      </c>
      <c r="J5966" t="s">
        <v>130</v>
      </c>
      <c r="K5966" t="s">
        <v>131</v>
      </c>
      <c r="L5966" t="s">
        <v>16953</v>
      </c>
      <c r="M5966" t="s">
        <v>16954</v>
      </c>
      <c r="N5966">
        <v>3.484</v>
      </c>
      <c r="O5966">
        <v>0</v>
      </c>
      <c r="P5966">
        <v>14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48.77</v>
      </c>
      <c r="W5966">
        <v>0</v>
      </c>
      <c r="X5966">
        <v>0</v>
      </c>
      <c r="Y5966">
        <v>0</v>
      </c>
      <c r="Z5966">
        <v>0</v>
      </c>
    </row>
    <row r="5967" spans="1:26" x14ac:dyDescent="0.3">
      <c r="A5967">
        <v>3010307</v>
      </c>
      <c r="B5967">
        <v>1</v>
      </c>
      <c r="C5967" t="s">
        <v>106</v>
      </c>
      <c r="D5967" t="s">
        <v>121</v>
      </c>
      <c r="E5967" t="s">
        <v>169</v>
      </c>
      <c r="F5967" t="s">
        <v>16955</v>
      </c>
      <c r="G5967" t="s">
        <v>142</v>
      </c>
      <c r="H5967" t="s">
        <v>61</v>
      </c>
      <c r="I5967" t="s">
        <v>129</v>
      </c>
      <c r="J5967" t="s">
        <v>130</v>
      </c>
      <c r="K5967" t="s">
        <v>131</v>
      </c>
      <c r="L5967" t="s">
        <v>16956</v>
      </c>
      <c r="M5967" t="s">
        <v>16957</v>
      </c>
      <c r="N5967">
        <v>2.2000000000000002</v>
      </c>
      <c r="O5967">
        <v>0</v>
      </c>
      <c r="P5967">
        <v>354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778.8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3018602</v>
      </c>
      <c r="B5968">
        <v>1</v>
      </c>
      <c r="C5968" t="s">
        <v>75</v>
      </c>
      <c r="D5968" t="s">
        <v>104</v>
      </c>
      <c r="E5968" t="s">
        <v>145</v>
      </c>
      <c r="F5968" t="s">
        <v>16958</v>
      </c>
      <c r="G5968" t="s">
        <v>256</v>
      </c>
      <c r="H5968" t="s">
        <v>61</v>
      </c>
      <c r="I5968" t="s">
        <v>129</v>
      </c>
      <c r="J5968" t="s">
        <v>130</v>
      </c>
      <c r="K5968" t="s">
        <v>131</v>
      </c>
      <c r="L5968" t="s">
        <v>16959</v>
      </c>
      <c r="M5968" t="s">
        <v>16960</v>
      </c>
      <c r="N5968">
        <v>5.1210000000000004</v>
      </c>
      <c r="O5968">
        <v>0</v>
      </c>
      <c r="P5968">
        <v>1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5.12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3001101</v>
      </c>
      <c r="B5969">
        <v>1</v>
      </c>
      <c r="C5969" t="s">
        <v>106</v>
      </c>
      <c r="D5969" t="s">
        <v>108</v>
      </c>
      <c r="E5969" t="s">
        <v>221</v>
      </c>
      <c r="F5969" t="s">
        <v>16961</v>
      </c>
      <c r="G5969" t="s">
        <v>128</v>
      </c>
      <c r="H5969" t="s">
        <v>58</v>
      </c>
      <c r="I5969" t="s">
        <v>129</v>
      </c>
      <c r="J5969" t="s">
        <v>130</v>
      </c>
      <c r="K5969" t="s">
        <v>131</v>
      </c>
      <c r="L5969" t="s">
        <v>16962</v>
      </c>
      <c r="M5969" t="s">
        <v>16963</v>
      </c>
      <c r="N5969">
        <v>3.7229999999999999</v>
      </c>
      <c r="O5969">
        <v>0</v>
      </c>
      <c r="P5969">
        <v>0</v>
      </c>
      <c r="Q5969">
        <v>2</v>
      </c>
      <c r="R5969">
        <v>397</v>
      </c>
      <c r="S5969">
        <v>0</v>
      </c>
      <c r="T5969">
        <v>401</v>
      </c>
      <c r="U5969">
        <v>0</v>
      </c>
      <c r="V5969">
        <v>0</v>
      </c>
      <c r="W5969">
        <v>7.45</v>
      </c>
      <c r="X5969">
        <v>1477.83</v>
      </c>
      <c r="Y5969">
        <v>0</v>
      </c>
      <c r="Z5969">
        <v>1492.72</v>
      </c>
    </row>
    <row r="5970" spans="1:26" x14ac:dyDescent="0.3">
      <c r="A5970">
        <v>3003699</v>
      </c>
      <c r="B5970">
        <v>1</v>
      </c>
      <c r="C5970" t="s">
        <v>75</v>
      </c>
      <c r="D5970" t="s">
        <v>82</v>
      </c>
      <c r="E5970" t="s">
        <v>164</v>
      </c>
      <c r="F5970" t="s">
        <v>918</v>
      </c>
      <c r="G5970" t="s">
        <v>452</v>
      </c>
      <c r="H5970" t="s">
        <v>61</v>
      </c>
      <c r="I5970" t="s">
        <v>129</v>
      </c>
      <c r="J5970" t="s">
        <v>130</v>
      </c>
      <c r="K5970" t="s">
        <v>131</v>
      </c>
      <c r="L5970" t="s">
        <v>16964</v>
      </c>
      <c r="M5970" t="s">
        <v>16965</v>
      </c>
      <c r="N5970">
        <v>3.57</v>
      </c>
      <c r="O5970">
        <v>0</v>
      </c>
      <c r="P5970">
        <v>67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239.17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3013278</v>
      </c>
      <c r="B5971">
        <v>1</v>
      </c>
      <c r="C5971" t="s">
        <v>106</v>
      </c>
      <c r="D5971" t="s">
        <v>115</v>
      </c>
      <c r="E5971" t="s">
        <v>153</v>
      </c>
      <c r="F5971" t="s">
        <v>16060</v>
      </c>
      <c r="G5971" t="s">
        <v>196</v>
      </c>
      <c r="H5971" t="s">
        <v>58</v>
      </c>
      <c r="I5971" t="s">
        <v>129</v>
      </c>
      <c r="J5971" t="s">
        <v>130</v>
      </c>
      <c r="K5971" t="s">
        <v>131</v>
      </c>
      <c r="L5971" t="s">
        <v>16966</v>
      </c>
      <c r="M5971" t="s">
        <v>16967</v>
      </c>
      <c r="N5971">
        <v>1.9139999999999999</v>
      </c>
      <c r="O5971">
        <v>0</v>
      </c>
      <c r="P5971">
        <v>0</v>
      </c>
      <c r="Q5971">
        <v>0</v>
      </c>
      <c r="R5971">
        <v>0</v>
      </c>
      <c r="S5971">
        <v>2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3.83</v>
      </c>
      <c r="Z5971">
        <v>0</v>
      </c>
    </row>
    <row r="5972" spans="1:26" x14ac:dyDescent="0.3">
      <c r="A5972">
        <v>3000213</v>
      </c>
      <c r="B5972">
        <v>1</v>
      </c>
      <c r="C5972" t="s">
        <v>106</v>
      </c>
      <c r="D5972" t="s">
        <v>109</v>
      </c>
      <c r="E5972" t="s">
        <v>153</v>
      </c>
      <c r="F5972" t="s">
        <v>16968</v>
      </c>
      <c r="G5972" t="s">
        <v>136</v>
      </c>
      <c r="H5972" t="s">
        <v>58</v>
      </c>
      <c r="I5972" t="s">
        <v>129</v>
      </c>
      <c r="J5972" t="s">
        <v>130</v>
      </c>
      <c r="K5972" t="s">
        <v>137</v>
      </c>
      <c r="L5972" t="s">
        <v>16969</v>
      </c>
      <c r="M5972" t="s">
        <v>16970</v>
      </c>
      <c r="N5972">
        <v>5.62</v>
      </c>
      <c r="O5972">
        <v>0</v>
      </c>
      <c r="P5972">
        <v>0</v>
      </c>
      <c r="Q5972">
        <v>1</v>
      </c>
      <c r="R5972">
        <v>1371</v>
      </c>
      <c r="S5972">
        <v>0</v>
      </c>
      <c r="T5972">
        <v>0</v>
      </c>
      <c r="U5972">
        <v>0</v>
      </c>
      <c r="V5972">
        <v>0</v>
      </c>
      <c r="W5972">
        <v>5.62</v>
      </c>
      <c r="X5972">
        <v>7705.4</v>
      </c>
      <c r="Y5972">
        <v>0</v>
      </c>
      <c r="Z5972">
        <v>0</v>
      </c>
    </row>
    <row r="5973" spans="1:26" x14ac:dyDescent="0.3">
      <c r="A5973">
        <v>3016021</v>
      </c>
      <c r="B5973">
        <v>1</v>
      </c>
      <c r="C5973" t="s">
        <v>75</v>
      </c>
      <c r="D5973" t="s">
        <v>77</v>
      </c>
      <c r="E5973" t="s">
        <v>126</v>
      </c>
      <c r="F5973" t="s">
        <v>16971</v>
      </c>
      <c r="G5973" t="s">
        <v>374</v>
      </c>
      <c r="H5973" t="s">
        <v>58</v>
      </c>
      <c r="I5973" t="s">
        <v>129</v>
      </c>
      <c r="J5973" t="s">
        <v>130</v>
      </c>
      <c r="K5973" t="s">
        <v>137</v>
      </c>
      <c r="L5973" t="s">
        <v>16972</v>
      </c>
      <c r="M5973" t="s">
        <v>16973</v>
      </c>
      <c r="N5973">
        <v>0.32500000000000001</v>
      </c>
      <c r="O5973">
        <v>27</v>
      </c>
      <c r="P5973">
        <v>735</v>
      </c>
      <c r="Q5973">
        <v>0</v>
      </c>
      <c r="R5973">
        <v>0</v>
      </c>
      <c r="S5973">
        <v>0</v>
      </c>
      <c r="T5973">
        <v>0</v>
      </c>
      <c r="U5973">
        <v>8.7799999999999994</v>
      </c>
      <c r="V5973">
        <v>238.97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3001146</v>
      </c>
      <c r="B5974">
        <v>1</v>
      </c>
      <c r="C5974" t="s">
        <v>75</v>
      </c>
      <c r="D5974" t="s">
        <v>85</v>
      </c>
      <c r="E5974" t="s">
        <v>145</v>
      </c>
      <c r="F5974" t="s">
        <v>16457</v>
      </c>
      <c r="G5974" t="s">
        <v>256</v>
      </c>
      <c r="H5974" t="s">
        <v>61</v>
      </c>
      <c r="I5974" t="s">
        <v>129</v>
      </c>
      <c r="J5974" t="s">
        <v>130</v>
      </c>
      <c r="K5974" t="s">
        <v>131</v>
      </c>
      <c r="L5974" t="s">
        <v>16974</v>
      </c>
      <c r="M5974" t="s">
        <v>16975</v>
      </c>
      <c r="N5974">
        <v>2.879</v>
      </c>
      <c r="O5974">
        <v>0</v>
      </c>
      <c r="P5974">
        <v>0</v>
      </c>
      <c r="Q5974">
        <v>0</v>
      </c>
      <c r="R5974">
        <v>12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34.549999999999997</v>
      </c>
      <c r="Y5974">
        <v>0</v>
      </c>
      <c r="Z5974">
        <v>0</v>
      </c>
    </row>
    <row r="5975" spans="1:26" x14ac:dyDescent="0.3">
      <c r="A5975">
        <v>3008998</v>
      </c>
      <c r="B5975">
        <v>1</v>
      </c>
      <c r="C5975" t="s">
        <v>106</v>
      </c>
      <c r="D5975" t="s">
        <v>107</v>
      </c>
      <c r="E5975" t="s">
        <v>145</v>
      </c>
      <c r="F5975" t="s">
        <v>16976</v>
      </c>
      <c r="G5975" t="s">
        <v>147</v>
      </c>
      <c r="H5975" t="s">
        <v>61</v>
      </c>
      <c r="I5975" t="s">
        <v>129</v>
      </c>
      <c r="J5975" t="s">
        <v>130</v>
      </c>
      <c r="K5975" t="s">
        <v>131</v>
      </c>
      <c r="L5975" t="s">
        <v>16977</v>
      </c>
      <c r="M5975" t="s">
        <v>16978</v>
      </c>
      <c r="N5975">
        <v>3.2770000000000001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3.28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3001407</v>
      </c>
      <c r="B5976">
        <v>1</v>
      </c>
      <c r="C5976" t="s">
        <v>75</v>
      </c>
      <c r="D5976" t="s">
        <v>103</v>
      </c>
      <c r="E5976" t="s">
        <v>221</v>
      </c>
      <c r="F5976" t="s">
        <v>16979</v>
      </c>
      <c r="G5976" t="s">
        <v>128</v>
      </c>
      <c r="H5976" t="s">
        <v>58</v>
      </c>
      <c r="I5976" t="s">
        <v>129</v>
      </c>
      <c r="J5976" t="s">
        <v>130</v>
      </c>
      <c r="K5976" t="s">
        <v>131</v>
      </c>
      <c r="L5976" t="s">
        <v>16980</v>
      </c>
      <c r="M5976" t="s">
        <v>16981</v>
      </c>
      <c r="N5976">
        <v>0.104</v>
      </c>
      <c r="O5976">
        <v>26</v>
      </c>
      <c r="P5976">
        <v>23</v>
      </c>
      <c r="Q5976">
        <v>0</v>
      </c>
      <c r="R5976">
        <v>0</v>
      </c>
      <c r="S5976">
        <v>0</v>
      </c>
      <c r="T5976">
        <v>0</v>
      </c>
      <c r="U5976">
        <v>2.7</v>
      </c>
      <c r="V5976">
        <v>2.39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3016417</v>
      </c>
      <c r="B5977">
        <v>1</v>
      </c>
      <c r="C5977" t="s">
        <v>75</v>
      </c>
      <c r="D5977" t="s">
        <v>91</v>
      </c>
      <c r="E5977" t="s">
        <v>169</v>
      </c>
      <c r="F5977" t="s">
        <v>16982</v>
      </c>
      <c r="G5977" t="s">
        <v>161</v>
      </c>
      <c r="H5977" t="s">
        <v>61</v>
      </c>
      <c r="I5977" t="s">
        <v>129</v>
      </c>
      <c r="J5977" t="s">
        <v>130</v>
      </c>
      <c r="K5977" t="s">
        <v>131</v>
      </c>
      <c r="L5977" t="s">
        <v>16983</v>
      </c>
      <c r="M5977" t="s">
        <v>16984</v>
      </c>
      <c r="N5977">
        <v>0.187</v>
      </c>
      <c r="O5977">
        <v>0</v>
      </c>
      <c r="P5977">
        <v>288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53.84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3018808</v>
      </c>
      <c r="B5978">
        <v>1</v>
      </c>
      <c r="C5978" t="s">
        <v>75</v>
      </c>
      <c r="D5978" t="s">
        <v>83</v>
      </c>
      <c r="E5978" t="s">
        <v>140</v>
      </c>
      <c r="F5978" t="s">
        <v>16985</v>
      </c>
      <c r="G5978" t="s">
        <v>161</v>
      </c>
      <c r="H5978" t="s">
        <v>61</v>
      </c>
      <c r="I5978" t="s">
        <v>129</v>
      </c>
      <c r="J5978" t="s">
        <v>130</v>
      </c>
      <c r="K5978" t="s">
        <v>131</v>
      </c>
      <c r="L5978" t="s">
        <v>16986</v>
      </c>
      <c r="M5978" t="s">
        <v>16987</v>
      </c>
      <c r="N5978">
        <v>0.52600000000000002</v>
      </c>
      <c r="O5978">
        <v>0</v>
      </c>
      <c r="P5978">
        <v>0</v>
      </c>
      <c r="Q5978">
        <v>0</v>
      </c>
      <c r="R5978">
        <v>49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25.79</v>
      </c>
      <c r="Y5978">
        <v>0</v>
      </c>
      <c r="Z5978">
        <v>0</v>
      </c>
    </row>
    <row r="5979" spans="1:26" x14ac:dyDescent="0.3">
      <c r="A5979">
        <v>3002293</v>
      </c>
      <c r="B5979">
        <v>1</v>
      </c>
      <c r="C5979" t="s">
        <v>75</v>
      </c>
      <c r="D5979" t="s">
        <v>81</v>
      </c>
      <c r="E5979" t="s">
        <v>140</v>
      </c>
      <c r="F5979" t="s">
        <v>16988</v>
      </c>
      <c r="G5979" t="s">
        <v>161</v>
      </c>
      <c r="H5979" t="s">
        <v>61</v>
      </c>
      <c r="I5979" t="s">
        <v>129</v>
      </c>
      <c r="J5979" t="s">
        <v>130</v>
      </c>
      <c r="K5979" t="s">
        <v>131</v>
      </c>
      <c r="L5979" t="s">
        <v>16989</v>
      </c>
      <c r="M5979" t="s">
        <v>16990</v>
      </c>
      <c r="N5979">
        <v>0.52300000000000002</v>
      </c>
      <c r="O5979">
        <v>0</v>
      </c>
      <c r="P5979">
        <v>82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42.85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3002450</v>
      </c>
      <c r="B5980">
        <v>1</v>
      </c>
      <c r="C5980" t="s">
        <v>106</v>
      </c>
      <c r="D5980" t="s">
        <v>118</v>
      </c>
      <c r="E5980" t="s">
        <v>153</v>
      </c>
      <c r="F5980" t="s">
        <v>568</v>
      </c>
      <c r="G5980" t="s">
        <v>128</v>
      </c>
      <c r="H5980" t="s">
        <v>58</v>
      </c>
      <c r="I5980" t="s">
        <v>129</v>
      </c>
      <c r="J5980" t="s">
        <v>130</v>
      </c>
      <c r="K5980" t="s">
        <v>131</v>
      </c>
      <c r="L5980" t="s">
        <v>16991</v>
      </c>
      <c r="M5980" t="s">
        <v>16992</v>
      </c>
      <c r="N5980">
        <v>0.59299999999999997</v>
      </c>
      <c r="O5980">
        <v>0</v>
      </c>
      <c r="P5980">
        <v>0</v>
      </c>
      <c r="Q5980">
        <v>4</v>
      </c>
      <c r="R5980">
        <v>1613</v>
      </c>
      <c r="S5980">
        <v>0</v>
      </c>
      <c r="T5980">
        <v>0</v>
      </c>
      <c r="U5980">
        <v>0</v>
      </c>
      <c r="V5980">
        <v>0</v>
      </c>
      <c r="W5980">
        <v>2.37</v>
      </c>
      <c r="X5980">
        <v>955.7</v>
      </c>
      <c r="Y5980">
        <v>0</v>
      </c>
      <c r="Z5980">
        <v>0</v>
      </c>
    </row>
    <row r="5981" spans="1:26" x14ac:dyDescent="0.3">
      <c r="A5981">
        <v>3007275</v>
      </c>
      <c r="B5981">
        <v>1</v>
      </c>
      <c r="C5981" t="s">
        <v>75</v>
      </c>
      <c r="D5981" t="s">
        <v>86</v>
      </c>
      <c r="E5981" t="s">
        <v>164</v>
      </c>
      <c r="F5981" t="s">
        <v>16993</v>
      </c>
      <c r="G5981" t="s">
        <v>206</v>
      </c>
      <c r="H5981" t="s">
        <v>61</v>
      </c>
      <c r="I5981" t="s">
        <v>129</v>
      </c>
      <c r="J5981" t="s">
        <v>130</v>
      </c>
      <c r="K5981" t="s">
        <v>131</v>
      </c>
      <c r="L5981" t="s">
        <v>16994</v>
      </c>
      <c r="M5981" t="s">
        <v>16995</v>
      </c>
      <c r="N5981">
        <v>3.0960000000000001</v>
      </c>
      <c r="O5981">
        <v>0</v>
      </c>
      <c r="P5981">
        <v>94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291.02999999999997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3001460</v>
      </c>
      <c r="B5982">
        <v>1</v>
      </c>
      <c r="C5982" t="s">
        <v>106</v>
      </c>
      <c r="D5982" t="s">
        <v>114</v>
      </c>
      <c r="E5982" t="s">
        <v>153</v>
      </c>
      <c r="F5982" t="s">
        <v>895</v>
      </c>
      <c r="G5982" t="s">
        <v>196</v>
      </c>
      <c r="H5982" t="s">
        <v>58</v>
      </c>
      <c r="I5982" t="s">
        <v>129</v>
      </c>
      <c r="J5982" t="s">
        <v>130</v>
      </c>
      <c r="K5982" t="s">
        <v>131</v>
      </c>
      <c r="L5982" t="s">
        <v>16996</v>
      </c>
      <c r="M5982" t="s">
        <v>16997</v>
      </c>
      <c r="N5982">
        <v>0.96499999999999997</v>
      </c>
      <c r="O5982">
        <v>0</v>
      </c>
      <c r="P5982">
        <v>0</v>
      </c>
      <c r="Q5982">
        <v>0</v>
      </c>
      <c r="R5982">
        <v>0</v>
      </c>
      <c r="S5982">
        <v>20</v>
      </c>
      <c r="T5982">
        <v>154</v>
      </c>
      <c r="U5982">
        <v>0</v>
      </c>
      <c r="V5982">
        <v>0</v>
      </c>
      <c r="W5982">
        <v>0</v>
      </c>
      <c r="X5982">
        <v>0</v>
      </c>
      <c r="Y5982">
        <v>19.3</v>
      </c>
      <c r="Z5982">
        <v>148.57</v>
      </c>
    </row>
    <row r="5983" spans="1:26" x14ac:dyDescent="0.3">
      <c r="A5983">
        <v>3007277</v>
      </c>
      <c r="B5983">
        <v>1</v>
      </c>
      <c r="C5983" t="s">
        <v>75</v>
      </c>
      <c r="D5983" t="s">
        <v>79</v>
      </c>
      <c r="E5983" t="s">
        <v>221</v>
      </c>
      <c r="F5983" t="s">
        <v>6250</v>
      </c>
      <c r="G5983" t="s">
        <v>128</v>
      </c>
      <c r="H5983" t="s">
        <v>58</v>
      </c>
      <c r="I5983" t="s">
        <v>129</v>
      </c>
      <c r="J5983" t="s">
        <v>130</v>
      </c>
      <c r="K5983" t="s">
        <v>131</v>
      </c>
      <c r="L5983" t="s">
        <v>16998</v>
      </c>
      <c r="M5983" t="s">
        <v>16999</v>
      </c>
      <c r="N5983">
        <v>0.45500000000000002</v>
      </c>
      <c r="O5983">
        <v>0</v>
      </c>
      <c r="P5983">
        <v>0</v>
      </c>
      <c r="Q5983">
        <v>0</v>
      </c>
      <c r="R5983">
        <v>0</v>
      </c>
      <c r="S5983">
        <v>1</v>
      </c>
      <c r="T5983">
        <v>636</v>
      </c>
      <c r="U5983">
        <v>0</v>
      </c>
      <c r="V5983">
        <v>0</v>
      </c>
      <c r="W5983">
        <v>0</v>
      </c>
      <c r="X5983">
        <v>0</v>
      </c>
      <c r="Y5983">
        <v>0.45</v>
      </c>
      <c r="Z5983">
        <v>289.2</v>
      </c>
    </row>
    <row r="5984" spans="1:26" x14ac:dyDescent="0.3">
      <c r="A5984">
        <v>3002288</v>
      </c>
      <c r="B5984">
        <v>1</v>
      </c>
      <c r="C5984" t="s">
        <v>75</v>
      </c>
      <c r="D5984" t="s">
        <v>86</v>
      </c>
      <c r="E5984" t="s">
        <v>145</v>
      </c>
      <c r="F5984" t="s">
        <v>17000</v>
      </c>
      <c r="G5984" t="s">
        <v>206</v>
      </c>
      <c r="H5984" t="s">
        <v>61</v>
      </c>
      <c r="I5984" t="s">
        <v>129</v>
      </c>
      <c r="J5984" t="s">
        <v>130</v>
      </c>
      <c r="K5984" t="s">
        <v>131</v>
      </c>
      <c r="L5984" t="s">
        <v>17001</v>
      </c>
      <c r="M5984" t="s">
        <v>17002</v>
      </c>
      <c r="N5984">
        <v>3.8119999999999998</v>
      </c>
      <c r="O5984">
        <v>0</v>
      </c>
      <c r="P5984">
        <v>5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19.059999999999999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3009529</v>
      </c>
      <c r="B5985">
        <v>1</v>
      </c>
      <c r="C5985" t="s">
        <v>106</v>
      </c>
      <c r="D5985" t="s">
        <v>111</v>
      </c>
      <c r="E5985" t="s">
        <v>153</v>
      </c>
      <c r="F5985" t="s">
        <v>17003</v>
      </c>
      <c r="G5985" t="s">
        <v>746</v>
      </c>
      <c r="H5985" t="s">
        <v>58</v>
      </c>
      <c r="I5985" t="s">
        <v>129</v>
      </c>
      <c r="J5985" t="s">
        <v>130</v>
      </c>
      <c r="K5985" t="s">
        <v>131</v>
      </c>
      <c r="L5985" t="s">
        <v>17004</v>
      </c>
      <c r="M5985" t="s">
        <v>17005</v>
      </c>
      <c r="N5985">
        <v>1.31</v>
      </c>
      <c r="O5985">
        <v>0</v>
      </c>
      <c r="P5985">
        <v>0</v>
      </c>
      <c r="Q5985">
        <v>0</v>
      </c>
      <c r="R5985">
        <v>0</v>
      </c>
      <c r="S5985">
        <v>1</v>
      </c>
      <c r="T5985">
        <v>107</v>
      </c>
      <c r="U5985">
        <v>0</v>
      </c>
      <c r="V5985">
        <v>0</v>
      </c>
      <c r="W5985">
        <v>0</v>
      </c>
      <c r="X5985">
        <v>0</v>
      </c>
      <c r="Y5985">
        <v>1.31</v>
      </c>
      <c r="Z5985">
        <v>140.15</v>
      </c>
    </row>
    <row r="5986" spans="1:26" x14ac:dyDescent="0.3">
      <c r="A5986">
        <v>3002296</v>
      </c>
      <c r="B5986">
        <v>1</v>
      </c>
      <c r="C5986" t="s">
        <v>75</v>
      </c>
      <c r="D5986" t="s">
        <v>93</v>
      </c>
      <c r="E5986" t="s">
        <v>145</v>
      </c>
      <c r="F5986" t="s">
        <v>17006</v>
      </c>
      <c r="G5986" t="s">
        <v>256</v>
      </c>
      <c r="H5986" t="s">
        <v>61</v>
      </c>
      <c r="I5986" t="s">
        <v>129</v>
      </c>
      <c r="J5986" t="s">
        <v>130</v>
      </c>
      <c r="K5986" t="s">
        <v>131</v>
      </c>
      <c r="L5986" t="s">
        <v>17007</v>
      </c>
      <c r="M5986" t="s">
        <v>17008</v>
      </c>
      <c r="N5986">
        <v>2.7669999999999999</v>
      </c>
      <c r="O5986">
        <v>0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2.77</v>
      </c>
      <c r="Y5986">
        <v>0</v>
      </c>
      <c r="Z5986">
        <v>0</v>
      </c>
    </row>
    <row r="5987" spans="1:26" x14ac:dyDescent="0.3">
      <c r="A5987">
        <v>3002227</v>
      </c>
      <c r="B5987">
        <v>1</v>
      </c>
      <c r="C5987" t="s">
        <v>106</v>
      </c>
      <c r="D5987" t="s">
        <v>108</v>
      </c>
      <c r="E5987" t="s">
        <v>145</v>
      </c>
      <c r="F5987" t="s">
        <v>17009</v>
      </c>
      <c r="G5987" t="s">
        <v>147</v>
      </c>
      <c r="H5987" t="s">
        <v>61</v>
      </c>
      <c r="I5987" t="s">
        <v>129</v>
      </c>
      <c r="J5987" t="s">
        <v>130</v>
      </c>
      <c r="K5987" t="s">
        <v>131</v>
      </c>
      <c r="L5987" t="s">
        <v>17010</v>
      </c>
      <c r="M5987" t="s">
        <v>17011</v>
      </c>
      <c r="N5987">
        <v>1.5640000000000001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2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3.13</v>
      </c>
    </row>
    <row r="5988" spans="1:26" x14ac:dyDescent="0.3">
      <c r="A5988">
        <v>3001211</v>
      </c>
      <c r="B5988">
        <v>1</v>
      </c>
      <c r="C5988" t="s">
        <v>75</v>
      </c>
      <c r="D5988" t="s">
        <v>104</v>
      </c>
      <c r="E5988" t="s">
        <v>153</v>
      </c>
      <c r="F5988" t="s">
        <v>17012</v>
      </c>
      <c r="G5988" t="s">
        <v>161</v>
      </c>
      <c r="H5988" t="s">
        <v>58</v>
      </c>
      <c r="I5988" t="s">
        <v>129</v>
      </c>
      <c r="J5988" t="s">
        <v>130</v>
      </c>
      <c r="K5988" t="s">
        <v>131</v>
      </c>
      <c r="L5988" t="s">
        <v>17013</v>
      </c>
      <c r="M5988" t="s">
        <v>17014</v>
      </c>
      <c r="N5988">
        <v>2.0019999999999998</v>
      </c>
      <c r="O5988">
        <v>0</v>
      </c>
      <c r="P5988">
        <v>266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532.5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3002267</v>
      </c>
      <c r="B5989">
        <v>1</v>
      </c>
      <c r="C5989" t="s">
        <v>75</v>
      </c>
      <c r="D5989" t="s">
        <v>79</v>
      </c>
      <c r="E5989" t="s">
        <v>140</v>
      </c>
      <c r="F5989" t="s">
        <v>17015</v>
      </c>
      <c r="G5989" t="s">
        <v>854</v>
      </c>
      <c r="H5989" t="s">
        <v>61</v>
      </c>
      <c r="I5989" t="s">
        <v>129</v>
      </c>
      <c r="J5989" t="s">
        <v>130</v>
      </c>
      <c r="K5989" t="s">
        <v>131</v>
      </c>
      <c r="L5989" t="s">
        <v>17016</v>
      </c>
      <c r="M5989" t="s">
        <v>16138</v>
      </c>
      <c r="N5989">
        <v>2.681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46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123.33</v>
      </c>
    </row>
    <row r="5990" spans="1:26" x14ac:dyDescent="0.3">
      <c r="A5990">
        <v>3002313</v>
      </c>
      <c r="B5990">
        <v>1</v>
      </c>
      <c r="C5990" t="s">
        <v>75</v>
      </c>
      <c r="D5990" t="s">
        <v>78</v>
      </c>
      <c r="E5990" t="s">
        <v>153</v>
      </c>
      <c r="F5990" t="s">
        <v>17017</v>
      </c>
      <c r="G5990" t="s">
        <v>374</v>
      </c>
      <c r="H5990" t="s">
        <v>58</v>
      </c>
      <c r="I5990" t="s">
        <v>129</v>
      </c>
      <c r="J5990" t="s">
        <v>130</v>
      </c>
      <c r="K5990" t="s">
        <v>131</v>
      </c>
      <c r="L5990" t="s">
        <v>17018</v>
      </c>
      <c r="M5990" t="s">
        <v>17019</v>
      </c>
      <c r="N5990">
        <v>0.14299999999999999</v>
      </c>
      <c r="O5990">
        <v>1</v>
      </c>
      <c r="P5990">
        <v>2506</v>
      </c>
      <c r="Q5990">
        <v>0</v>
      </c>
      <c r="R5990">
        <v>0</v>
      </c>
      <c r="S5990">
        <v>0</v>
      </c>
      <c r="T5990">
        <v>0</v>
      </c>
      <c r="U5990">
        <v>0.14000000000000001</v>
      </c>
      <c r="V5990">
        <v>357.49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3017702</v>
      </c>
      <c r="B5991">
        <v>1</v>
      </c>
      <c r="C5991" t="s">
        <v>75</v>
      </c>
      <c r="D5991" t="s">
        <v>95</v>
      </c>
      <c r="E5991" t="s">
        <v>145</v>
      </c>
      <c r="F5991" t="s">
        <v>3137</v>
      </c>
      <c r="G5991" t="s">
        <v>206</v>
      </c>
      <c r="H5991" t="s">
        <v>61</v>
      </c>
      <c r="I5991" t="s">
        <v>129</v>
      </c>
      <c r="J5991" t="s">
        <v>130</v>
      </c>
      <c r="K5991" t="s">
        <v>131</v>
      </c>
      <c r="L5991" t="s">
        <v>17020</v>
      </c>
      <c r="M5991" t="s">
        <v>17021</v>
      </c>
      <c r="N5991">
        <v>1.6060000000000001</v>
      </c>
      <c r="O5991">
        <v>0</v>
      </c>
      <c r="P5991">
        <v>5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8.0299999999999994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3007161</v>
      </c>
      <c r="B5992">
        <v>1</v>
      </c>
      <c r="C5992" t="s">
        <v>75</v>
      </c>
      <c r="D5992" t="s">
        <v>92</v>
      </c>
      <c r="E5992" t="s">
        <v>145</v>
      </c>
      <c r="F5992" t="s">
        <v>17022</v>
      </c>
      <c r="G5992" t="s">
        <v>147</v>
      </c>
      <c r="H5992" t="s">
        <v>61</v>
      </c>
      <c r="I5992" t="s">
        <v>129</v>
      </c>
      <c r="J5992" t="s">
        <v>130</v>
      </c>
      <c r="K5992" t="s">
        <v>131</v>
      </c>
      <c r="L5992" t="s">
        <v>17023</v>
      </c>
      <c r="M5992" t="s">
        <v>17024</v>
      </c>
      <c r="N5992">
        <v>2.508</v>
      </c>
      <c r="O5992">
        <v>0</v>
      </c>
      <c r="P5992">
        <v>2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5.0199999999999996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3003189</v>
      </c>
      <c r="B5993">
        <v>1</v>
      </c>
      <c r="C5993" t="s">
        <v>75</v>
      </c>
      <c r="D5993" t="s">
        <v>89</v>
      </c>
      <c r="E5993" t="s">
        <v>164</v>
      </c>
      <c r="F5993" t="s">
        <v>17025</v>
      </c>
      <c r="G5993" t="s">
        <v>185</v>
      </c>
      <c r="H5993" t="s">
        <v>61</v>
      </c>
      <c r="I5993" t="s">
        <v>129</v>
      </c>
      <c r="J5993" t="s">
        <v>130</v>
      </c>
      <c r="K5993" t="s">
        <v>131</v>
      </c>
      <c r="L5993" t="s">
        <v>17026</v>
      </c>
      <c r="M5993" t="s">
        <v>17027</v>
      </c>
      <c r="N5993">
        <v>2.3250000000000002</v>
      </c>
      <c r="O5993">
        <v>0</v>
      </c>
      <c r="P5993">
        <v>28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65.099999999999994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3008289</v>
      </c>
      <c r="B5994">
        <v>1</v>
      </c>
      <c r="C5994" t="s">
        <v>75</v>
      </c>
      <c r="D5994" t="s">
        <v>97</v>
      </c>
      <c r="E5994" t="s">
        <v>140</v>
      </c>
      <c r="F5994" t="s">
        <v>17028</v>
      </c>
      <c r="G5994" t="s">
        <v>161</v>
      </c>
      <c r="H5994" t="s">
        <v>61</v>
      </c>
      <c r="I5994" t="s">
        <v>129</v>
      </c>
      <c r="J5994" t="s">
        <v>130</v>
      </c>
      <c r="K5994" t="s">
        <v>131</v>
      </c>
      <c r="L5994" t="s">
        <v>17029</v>
      </c>
      <c r="M5994" t="s">
        <v>17030</v>
      </c>
      <c r="N5994">
        <v>6.0119999999999996</v>
      </c>
      <c r="O5994">
        <v>0</v>
      </c>
      <c r="P5994">
        <v>4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24.05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3007283</v>
      </c>
      <c r="B5995">
        <v>1</v>
      </c>
      <c r="C5995" t="s">
        <v>75</v>
      </c>
      <c r="D5995" t="s">
        <v>100</v>
      </c>
      <c r="E5995" t="s">
        <v>145</v>
      </c>
      <c r="F5995" t="s">
        <v>17031</v>
      </c>
      <c r="G5995" t="s">
        <v>206</v>
      </c>
      <c r="H5995" t="s">
        <v>61</v>
      </c>
      <c r="I5995" t="s">
        <v>129</v>
      </c>
      <c r="J5995" t="s">
        <v>130</v>
      </c>
      <c r="K5995" t="s">
        <v>131</v>
      </c>
      <c r="L5995" t="s">
        <v>17032</v>
      </c>
      <c r="M5995" t="s">
        <v>17033</v>
      </c>
      <c r="N5995">
        <v>4.6470000000000002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4.6500000000000004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3002970</v>
      </c>
      <c r="B5996">
        <v>1</v>
      </c>
      <c r="C5996" t="s">
        <v>75</v>
      </c>
      <c r="D5996" t="s">
        <v>94</v>
      </c>
      <c r="E5996" t="s">
        <v>145</v>
      </c>
      <c r="F5996" t="s">
        <v>17034</v>
      </c>
      <c r="G5996" t="s">
        <v>147</v>
      </c>
      <c r="H5996" t="s">
        <v>61</v>
      </c>
      <c r="I5996" t="s">
        <v>129</v>
      </c>
      <c r="J5996" t="s">
        <v>130</v>
      </c>
      <c r="K5996" t="s">
        <v>131</v>
      </c>
      <c r="L5996" t="s">
        <v>17035</v>
      </c>
      <c r="M5996" t="s">
        <v>17036</v>
      </c>
      <c r="N5996">
        <v>4.3739999999999997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4.37</v>
      </c>
    </row>
    <row r="5997" spans="1:26" x14ac:dyDescent="0.3">
      <c r="A5997">
        <v>3003751</v>
      </c>
      <c r="B5997">
        <v>1</v>
      </c>
      <c r="C5997" t="s">
        <v>75</v>
      </c>
      <c r="D5997" t="s">
        <v>74</v>
      </c>
      <c r="E5997" t="s">
        <v>140</v>
      </c>
      <c r="F5997" t="s">
        <v>17037</v>
      </c>
      <c r="G5997" t="s">
        <v>161</v>
      </c>
      <c r="H5997" t="s">
        <v>61</v>
      </c>
      <c r="I5997" t="s">
        <v>129</v>
      </c>
      <c r="J5997" t="s">
        <v>130</v>
      </c>
      <c r="K5997" t="s">
        <v>131</v>
      </c>
      <c r="L5997" t="s">
        <v>17038</v>
      </c>
      <c r="M5997" t="s">
        <v>17039</v>
      </c>
      <c r="N5997">
        <v>1.0229999999999999</v>
      </c>
      <c r="O5997">
        <v>0</v>
      </c>
      <c r="P5997">
        <v>0</v>
      </c>
      <c r="Q5997">
        <v>0</v>
      </c>
      <c r="R5997">
        <v>88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90.01</v>
      </c>
      <c r="Y5997">
        <v>0</v>
      </c>
      <c r="Z5997">
        <v>0</v>
      </c>
    </row>
    <row r="5998" spans="1:26" x14ac:dyDescent="0.3">
      <c r="A5998">
        <v>3003790</v>
      </c>
      <c r="B5998">
        <v>1</v>
      </c>
      <c r="C5998" t="s">
        <v>106</v>
      </c>
      <c r="D5998" t="s">
        <v>122</v>
      </c>
      <c r="E5998" t="s">
        <v>169</v>
      </c>
      <c r="F5998" t="s">
        <v>7251</v>
      </c>
      <c r="G5998" t="s">
        <v>161</v>
      </c>
      <c r="H5998" t="s">
        <v>61</v>
      </c>
      <c r="I5998" t="s">
        <v>129</v>
      </c>
      <c r="J5998" t="s">
        <v>130</v>
      </c>
      <c r="K5998" t="s">
        <v>131</v>
      </c>
      <c r="L5998" t="s">
        <v>17040</v>
      </c>
      <c r="M5998" t="s">
        <v>17041</v>
      </c>
      <c r="N5998">
        <v>0.60899999999999999</v>
      </c>
      <c r="O5998">
        <v>0</v>
      </c>
      <c r="P5998">
        <v>63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38.380000000000003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3001915</v>
      </c>
      <c r="B5999">
        <v>1</v>
      </c>
      <c r="C5999" t="s">
        <v>106</v>
      </c>
      <c r="D5999" t="s">
        <v>118</v>
      </c>
      <c r="E5999" t="s">
        <v>153</v>
      </c>
      <c r="F5999" t="s">
        <v>17042</v>
      </c>
      <c r="G5999" t="s">
        <v>128</v>
      </c>
      <c r="H5999" t="s">
        <v>58</v>
      </c>
      <c r="I5999" t="s">
        <v>129</v>
      </c>
      <c r="J5999" t="s">
        <v>130</v>
      </c>
      <c r="K5999" t="s">
        <v>131</v>
      </c>
      <c r="L5999" t="s">
        <v>17043</v>
      </c>
      <c r="M5999" t="s">
        <v>17044</v>
      </c>
      <c r="N5999">
        <v>0.81799999999999995</v>
      </c>
      <c r="O5999">
        <v>0</v>
      </c>
      <c r="P5999">
        <v>0</v>
      </c>
      <c r="Q5999">
        <v>4</v>
      </c>
      <c r="R5999">
        <v>1613</v>
      </c>
      <c r="S5999">
        <v>0</v>
      </c>
      <c r="T5999">
        <v>0</v>
      </c>
      <c r="U5999">
        <v>0</v>
      </c>
      <c r="V5999">
        <v>0</v>
      </c>
      <c r="W5999">
        <v>3.27</v>
      </c>
      <c r="X5999">
        <v>1319.52</v>
      </c>
      <c r="Y5999">
        <v>0</v>
      </c>
      <c r="Z5999">
        <v>0</v>
      </c>
    </row>
    <row r="6000" spans="1:26" x14ac:dyDescent="0.3">
      <c r="A6000">
        <v>3008126</v>
      </c>
      <c r="B6000">
        <v>1</v>
      </c>
      <c r="C6000" t="s">
        <v>75</v>
      </c>
      <c r="D6000" t="s">
        <v>91</v>
      </c>
      <c r="E6000" t="s">
        <v>145</v>
      </c>
      <c r="F6000" t="s">
        <v>17045</v>
      </c>
      <c r="G6000" t="s">
        <v>206</v>
      </c>
      <c r="H6000" t="s">
        <v>61</v>
      </c>
      <c r="I6000" t="s">
        <v>129</v>
      </c>
      <c r="J6000" t="s">
        <v>130</v>
      </c>
      <c r="K6000" t="s">
        <v>131</v>
      </c>
      <c r="L6000" t="s">
        <v>17046</v>
      </c>
      <c r="M6000" t="s">
        <v>17047</v>
      </c>
      <c r="N6000">
        <v>2.4209999999999998</v>
      </c>
      <c r="O6000">
        <v>0</v>
      </c>
      <c r="P6000">
        <v>19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45.99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3002307</v>
      </c>
      <c r="B6001">
        <v>1</v>
      </c>
      <c r="C6001" t="s">
        <v>75</v>
      </c>
      <c r="D6001" t="s">
        <v>81</v>
      </c>
      <c r="E6001" t="s">
        <v>169</v>
      </c>
      <c r="F6001" t="s">
        <v>17048</v>
      </c>
      <c r="G6001" t="s">
        <v>171</v>
      </c>
      <c r="H6001" t="s">
        <v>61</v>
      </c>
      <c r="I6001" t="s">
        <v>129</v>
      </c>
      <c r="J6001" t="s">
        <v>130</v>
      </c>
      <c r="K6001" t="s">
        <v>131</v>
      </c>
      <c r="L6001" t="s">
        <v>17049</v>
      </c>
      <c r="M6001" t="s">
        <v>17050</v>
      </c>
      <c r="N6001">
        <v>1.07</v>
      </c>
      <c r="O6001">
        <v>0</v>
      </c>
      <c r="P6001">
        <v>88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94.15</v>
      </c>
      <c r="W6001">
        <v>0</v>
      </c>
      <c r="X6001">
        <v>0</v>
      </c>
      <c r="Y6001">
        <v>0</v>
      </c>
      <c r="Z6001">
        <v>0</v>
      </c>
    </row>
    <row r="6002" spans="1:26" x14ac:dyDescent="0.3">
      <c r="A6002">
        <v>3001744</v>
      </c>
      <c r="B6002">
        <v>1</v>
      </c>
      <c r="C6002" t="s">
        <v>106</v>
      </c>
      <c r="D6002" t="s">
        <v>119</v>
      </c>
      <c r="E6002" t="s">
        <v>140</v>
      </c>
      <c r="F6002" t="s">
        <v>17051</v>
      </c>
      <c r="G6002" t="s">
        <v>142</v>
      </c>
      <c r="H6002" t="s">
        <v>61</v>
      </c>
      <c r="I6002" t="s">
        <v>129</v>
      </c>
      <c r="J6002" t="s">
        <v>130</v>
      </c>
      <c r="K6002" t="s">
        <v>131</v>
      </c>
      <c r="L6002" t="s">
        <v>17052</v>
      </c>
      <c r="M6002" t="s">
        <v>17053</v>
      </c>
      <c r="N6002">
        <v>3.9159999999999999</v>
      </c>
      <c r="O6002">
        <v>0</v>
      </c>
      <c r="P6002">
        <v>176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689.14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3019315</v>
      </c>
      <c r="B6003">
        <v>1</v>
      </c>
      <c r="C6003" t="s">
        <v>106</v>
      </c>
      <c r="D6003" t="s">
        <v>108</v>
      </c>
      <c r="E6003" t="s">
        <v>126</v>
      </c>
      <c r="F6003" t="s">
        <v>9195</v>
      </c>
      <c r="G6003" t="s">
        <v>128</v>
      </c>
      <c r="H6003" t="s">
        <v>58</v>
      </c>
      <c r="I6003" t="s">
        <v>129</v>
      </c>
      <c r="J6003" t="s">
        <v>130</v>
      </c>
      <c r="K6003" t="s">
        <v>131</v>
      </c>
      <c r="L6003" t="s">
        <v>17054</v>
      </c>
      <c r="M6003" t="s">
        <v>17055</v>
      </c>
      <c r="N6003">
        <v>0.36399999999999999</v>
      </c>
      <c r="O6003">
        <v>0</v>
      </c>
      <c r="P6003">
        <v>0</v>
      </c>
      <c r="Q6003">
        <v>0</v>
      </c>
      <c r="R6003">
        <v>0</v>
      </c>
      <c r="S6003">
        <v>2</v>
      </c>
      <c r="T6003">
        <v>91</v>
      </c>
      <c r="U6003">
        <v>0</v>
      </c>
      <c r="V6003">
        <v>0</v>
      </c>
      <c r="W6003">
        <v>0</v>
      </c>
      <c r="X6003">
        <v>0</v>
      </c>
      <c r="Y6003">
        <v>0.73</v>
      </c>
      <c r="Z6003">
        <v>33.11</v>
      </c>
    </row>
    <row r="6004" spans="1:26" x14ac:dyDescent="0.3">
      <c r="A6004">
        <v>3003079</v>
      </c>
      <c r="B6004">
        <v>1</v>
      </c>
      <c r="C6004" t="s">
        <v>106</v>
      </c>
      <c r="D6004" t="s">
        <v>115</v>
      </c>
      <c r="E6004" t="s">
        <v>126</v>
      </c>
      <c r="F6004" t="s">
        <v>17056</v>
      </c>
      <c r="G6004" t="s">
        <v>128</v>
      </c>
      <c r="H6004" t="s">
        <v>58</v>
      </c>
      <c r="I6004" t="s">
        <v>129</v>
      </c>
      <c r="J6004" t="s">
        <v>130</v>
      </c>
      <c r="K6004" t="s">
        <v>131</v>
      </c>
      <c r="L6004" t="s">
        <v>17057</v>
      </c>
      <c r="M6004" t="s">
        <v>17058</v>
      </c>
      <c r="N6004">
        <v>0.34699999999999998</v>
      </c>
      <c r="O6004">
        <v>35</v>
      </c>
      <c r="P6004">
        <v>47</v>
      </c>
      <c r="Q6004">
        <v>0</v>
      </c>
      <c r="R6004">
        <v>0</v>
      </c>
      <c r="S6004">
        <v>14</v>
      </c>
      <c r="T6004">
        <v>28</v>
      </c>
      <c r="U6004">
        <v>12.14</v>
      </c>
      <c r="V6004">
        <v>16.3</v>
      </c>
      <c r="W6004">
        <v>0</v>
      </c>
      <c r="X6004">
        <v>0</v>
      </c>
      <c r="Y6004">
        <v>4.8600000000000003</v>
      </c>
      <c r="Z6004">
        <v>9.7100000000000009</v>
      </c>
    </row>
    <row r="6005" spans="1:26" x14ac:dyDescent="0.3">
      <c r="A6005">
        <v>3003760</v>
      </c>
      <c r="B6005">
        <v>1</v>
      </c>
      <c r="C6005" t="s">
        <v>106</v>
      </c>
      <c r="D6005" t="s">
        <v>120</v>
      </c>
      <c r="E6005" t="s">
        <v>126</v>
      </c>
      <c r="F6005" t="s">
        <v>4309</v>
      </c>
      <c r="G6005" t="s">
        <v>128</v>
      </c>
      <c r="H6005" t="s">
        <v>58</v>
      </c>
      <c r="I6005" t="s">
        <v>129</v>
      </c>
      <c r="J6005" t="s">
        <v>130</v>
      </c>
      <c r="K6005" t="s">
        <v>131</v>
      </c>
      <c r="L6005" t="s">
        <v>17059</v>
      </c>
      <c r="M6005" t="s">
        <v>17060</v>
      </c>
      <c r="N6005">
        <v>0.40100000000000002</v>
      </c>
      <c r="O6005">
        <v>316</v>
      </c>
      <c r="P6005">
        <v>47</v>
      </c>
      <c r="Q6005">
        <v>0</v>
      </c>
      <c r="R6005">
        <v>0</v>
      </c>
      <c r="S6005">
        <v>0</v>
      </c>
      <c r="T6005">
        <v>0</v>
      </c>
      <c r="U6005">
        <v>126.66</v>
      </c>
      <c r="V6005">
        <v>18.84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3001355</v>
      </c>
      <c r="B6006">
        <v>1</v>
      </c>
      <c r="C6006" t="s">
        <v>75</v>
      </c>
      <c r="D6006" t="s">
        <v>79</v>
      </c>
      <c r="E6006" t="s">
        <v>169</v>
      </c>
      <c r="F6006" t="s">
        <v>17061</v>
      </c>
      <c r="G6006" t="s">
        <v>171</v>
      </c>
      <c r="H6006" t="s">
        <v>61</v>
      </c>
      <c r="I6006" t="s">
        <v>129</v>
      </c>
      <c r="J6006" t="s">
        <v>130</v>
      </c>
      <c r="K6006" t="s">
        <v>131</v>
      </c>
      <c r="L6006" t="s">
        <v>17062</v>
      </c>
      <c r="M6006" t="s">
        <v>17063</v>
      </c>
      <c r="N6006">
        <v>1.4530000000000001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15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21.8</v>
      </c>
    </row>
    <row r="6007" spans="1:26" x14ac:dyDescent="0.3">
      <c r="A6007">
        <v>3012053</v>
      </c>
      <c r="B6007">
        <v>1</v>
      </c>
      <c r="C6007" t="s">
        <v>75</v>
      </c>
      <c r="D6007" t="s">
        <v>97</v>
      </c>
      <c r="E6007" t="s">
        <v>169</v>
      </c>
      <c r="F6007" t="s">
        <v>3744</v>
      </c>
      <c r="G6007" t="s">
        <v>192</v>
      </c>
      <c r="H6007" t="s">
        <v>61</v>
      </c>
      <c r="I6007" t="s">
        <v>129</v>
      </c>
      <c r="J6007" t="s">
        <v>130</v>
      </c>
      <c r="K6007" t="s">
        <v>137</v>
      </c>
      <c r="L6007" t="s">
        <v>17064</v>
      </c>
      <c r="M6007" t="s">
        <v>17065</v>
      </c>
      <c r="N6007">
        <v>7.726</v>
      </c>
      <c r="O6007">
        <v>0</v>
      </c>
      <c r="P6007">
        <v>416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3214.06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3003732</v>
      </c>
      <c r="B6008">
        <v>1</v>
      </c>
      <c r="C6008" t="s">
        <v>75</v>
      </c>
      <c r="D6008" t="s">
        <v>82</v>
      </c>
      <c r="E6008" t="s">
        <v>145</v>
      </c>
      <c r="F6008" t="s">
        <v>17066</v>
      </c>
      <c r="G6008" t="s">
        <v>206</v>
      </c>
      <c r="H6008" t="s">
        <v>61</v>
      </c>
      <c r="I6008" t="s">
        <v>129</v>
      </c>
      <c r="J6008" t="s">
        <v>130</v>
      </c>
      <c r="K6008" t="s">
        <v>131</v>
      </c>
      <c r="L6008" t="s">
        <v>17067</v>
      </c>
      <c r="M6008" t="s">
        <v>17068</v>
      </c>
      <c r="N6008">
        <v>1.3560000000000001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1.36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3012048</v>
      </c>
      <c r="B6009">
        <v>1</v>
      </c>
      <c r="C6009" t="s">
        <v>106</v>
      </c>
      <c r="D6009" t="s">
        <v>115</v>
      </c>
      <c r="E6009" t="s">
        <v>153</v>
      </c>
      <c r="F6009" t="s">
        <v>9140</v>
      </c>
      <c r="G6009" t="s">
        <v>128</v>
      </c>
      <c r="H6009" t="s">
        <v>58</v>
      </c>
      <c r="I6009" t="s">
        <v>129</v>
      </c>
      <c r="J6009" t="s">
        <v>130</v>
      </c>
      <c r="K6009" t="s">
        <v>131</v>
      </c>
      <c r="L6009" t="s">
        <v>17069</v>
      </c>
      <c r="M6009" t="s">
        <v>17070</v>
      </c>
      <c r="N6009">
        <v>0.218</v>
      </c>
      <c r="O6009">
        <v>26</v>
      </c>
      <c r="P6009">
        <v>72</v>
      </c>
      <c r="Q6009">
        <v>0</v>
      </c>
      <c r="R6009">
        <v>0</v>
      </c>
      <c r="S6009">
        <v>0</v>
      </c>
      <c r="T6009">
        <v>0</v>
      </c>
      <c r="U6009">
        <v>5.67</v>
      </c>
      <c r="V6009">
        <v>15.71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3007301</v>
      </c>
      <c r="B6010">
        <v>1</v>
      </c>
      <c r="C6010" t="s">
        <v>75</v>
      </c>
      <c r="D6010" t="s">
        <v>81</v>
      </c>
      <c r="E6010" t="s">
        <v>145</v>
      </c>
      <c r="F6010" t="s">
        <v>2386</v>
      </c>
      <c r="G6010" t="s">
        <v>256</v>
      </c>
      <c r="H6010" t="s">
        <v>61</v>
      </c>
      <c r="I6010" t="s">
        <v>129</v>
      </c>
      <c r="J6010" t="s">
        <v>130</v>
      </c>
      <c r="K6010" t="s">
        <v>131</v>
      </c>
      <c r="L6010" t="s">
        <v>17071</v>
      </c>
      <c r="M6010" t="s">
        <v>17072</v>
      </c>
      <c r="N6010">
        <v>2.2389999999999999</v>
      </c>
      <c r="O6010">
        <v>0</v>
      </c>
      <c r="P6010">
        <v>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11.2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3003077</v>
      </c>
      <c r="B6011">
        <v>1</v>
      </c>
      <c r="C6011" t="s">
        <v>106</v>
      </c>
      <c r="D6011" t="s">
        <v>115</v>
      </c>
      <c r="E6011" t="s">
        <v>153</v>
      </c>
      <c r="F6011" t="s">
        <v>16130</v>
      </c>
      <c r="G6011" t="s">
        <v>128</v>
      </c>
      <c r="H6011" t="s">
        <v>58</v>
      </c>
      <c r="I6011" t="s">
        <v>129</v>
      </c>
      <c r="J6011" t="s">
        <v>130</v>
      </c>
      <c r="K6011" t="s">
        <v>131</v>
      </c>
      <c r="L6011" t="s">
        <v>17073</v>
      </c>
      <c r="M6011" t="s">
        <v>17074</v>
      </c>
      <c r="N6011">
        <v>0.35</v>
      </c>
      <c r="O6011">
        <v>14</v>
      </c>
      <c r="P6011">
        <v>35</v>
      </c>
      <c r="Q6011">
        <v>0</v>
      </c>
      <c r="R6011">
        <v>0</v>
      </c>
      <c r="S6011">
        <v>0</v>
      </c>
      <c r="T6011">
        <v>0</v>
      </c>
      <c r="U6011">
        <v>4.9000000000000004</v>
      </c>
      <c r="V6011">
        <v>12.25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3003017</v>
      </c>
      <c r="B6012">
        <v>1</v>
      </c>
      <c r="C6012" t="s">
        <v>75</v>
      </c>
      <c r="D6012" t="s">
        <v>99</v>
      </c>
      <c r="E6012" t="s">
        <v>140</v>
      </c>
      <c r="F6012" t="s">
        <v>17075</v>
      </c>
      <c r="G6012" t="s">
        <v>142</v>
      </c>
      <c r="H6012" t="s">
        <v>61</v>
      </c>
      <c r="I6012" t="s">
        <v>129</v>
      </c>
      <c r="J6012" t="s">
        <v>130</v>
      </c>
      <c r="K6012" t="s">
        <v>131</v>
      </c>
      <c r="L6012" t="s">
        <v>17076</v>
      </c>
      <c r="M6012" t="s">
        <v>17077</v>
      </c>
      <c r="N6012">
        <v>2.9809999999999999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2.98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3007313</v>
      </c>
      <c r="B6013">
        <v>1</v>
      </c>
      <c r="C6013" t="s">
        <v>75</v>
      </c>
      <c r="D6013" t="s">
        <v>82</v>
      </c>
      <c r="E6013" t="s">
        <v>140</v>
      </c>
      <c r="F6013" t="s">
        <v>17078</v>
      </c>
      <c r="G6013" t="s">
        <v>142</v>
      </c>
      <c r="H6013" t="s">
        <v>61</v>
      </c>
      <c r="I6013" t="s">
        <v>129</v>
      </c>
      <c r="J6013" t="s">
        <v>130</v>
      </c>
      <c r="K6013" t="s">
        <v>131</v>
      </c>
      <c r="L6013" t="s">
        <v>17079</v>
      </c>
      <c r="M6013" t="s">
        <v>17080</v>
      </c>
      <c r="N6013">
        <v>6.5289999999999999</v>
      </c>
      <c r="O6013">
        <v>0</v>
      </c>
      <c r="P6013">
        <v>73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476.59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3001406</v>
      </c>
      <c r="B6014">
        <v>1</v>
      </c>
      <c r="C6014" t="s">
        <v>75</v>
      </c>
      <c r="D6014" t="s">
        <v>85</v>
      </c>
      <c r="E6014" t="s">
        <v>140</v>
      </c>
      <c r="F6014" t="s">
        <v>17081</v>
      </c>
      <c r="G6014" t="s">
        <v>142</v>
      </c>
      <c r="H6014" t="s">
        <v>61</v>
      </c>
      <c r="I6014" t="s">
        <v>129</v>
      </c>
      <c r="J6014" t="s">
        <v>130</v>
      </c>
      <c r="K6014" t="s">
        <v>131</v>
      </c>
      <c r="L6014" t="s">
        <v>17082</v>
      </c>
      <c r="M6014" t="s">
        <v>1159</v>
      </c>
      <c r="N6014">
        <v>4.9219999999999997</v>
      </c>
      <c r="O6014">
        <v>0</v>
      </c>
      <c r="P6014">
        <v>0</v>
      </c>
      <c r="Q6014">
        <v>0</v>
      </c>
      <c r="R6014">
        <v>33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162.41</v>
      </c>
      <c r="Y6014">
        <v>0</v>
      </c>
      <c r="Z6014">
        <v>0</v>
      </c>
    </row>
    <row r="6015" spans="1:26" x14ac:dyDescent="0.3">
      <c r="A6015">
        <v>3007316</v>
      </c>
      <c r="B6015">
        <v>1</v>
      </c>
      <c r="C6015" t="s">
        <v>75</v>
      </c>
      <c r="D6015" t="s">
        <v>82</v>
      </c>
      <c r="E6015" t="s">
        <v>140</v>
      </c>
      <c r="F6015" t="s">
        <v>17083</v>
      </c>
      <c r="G6015" t="s">
        <v>142</v>
      </c>
      <c r="H6015" t="s">
        <v>61</v>
      </c>
      <c r="I6015" t="s">
        <v>129</v>
      </c>
      <c r="J6015" t="s">
        <v>130</v>
      </c>
      <c r="K6015" t="s">
        <v>131</v>
      </c>
      <c r="L6015" t="s">
        <v>17084</v>
      </c>
      <c r="M6015" t="s">
        <v>17085</v>
      </c>
      <c r="N6015">
        <v>1.4039999999999999</v>
      </c>
      <c r="O6015">
        <v>0</v>
      </c>
      <c r="P6015">
        <v>232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325.73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3001330</v>
      </c>
      <c r="B6016">
        <v>1</v>
      </c>
      <c r="C6016" t="s">
        <v>75</v>
      </c>
      <c r="D6016" t="s">
        <v>96</v>
      </c>
      <c r="E6016" t="s">
        <v>153</v>
      </c>
      <c r="F6016" t="s">
        <v>17086</v>
      </c>
      <c r="G6016" t="s">
        <v>196</v>
      </c>
      <c r="H6016" t="s">
        <v>58</v>
      </c>
      <c r="I6016" t="s">
        <v>129</v>
      </c>
      <c r="J6016" t="s">
        <v>130</v>
      </c>
      <c r="K6016" t="s">
        <v>131</v>
      </c>
      <c r="L6016" t="s">
        <v>17087</v>
      </c>
      <c r="M6016" t="s">
        <v>17088</v>
      </c>
      <c r="N6016">
        <v>3.2290000000000001</v>
      </c>
      <c r="O6016">
        <v>0</v>
      </c>
      <c r="P6016">
        <v>78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251.86</v>
      </c>
      <c r="W6016">
        <v>0</v>
      </c>
      <c r="X6016">
        <v>0</v>
      </c>
      <c r="Y6016">
        <v>0</v>
      </c>
      <c r="Z6016">
        <v>0</v>
      </c>
    </row>
    <row r="6017" spans="1:26" x14ac:dyDescent="0.3">
      <c r="A6017">
        <v>3002911</v>
      </c>
      <c r="B6017">
        <v>1</v>
      </c>
      <c r="C6017" t="s">
        <v>75</v>
      </c>
      <c r="D6017" t="s">
        <v>97</v>
      </c>
      <c r="E6017" t="s">
        <v>145</v>
      </c>
      <c r="F6017" t="s">
        <v>17089</v>
      </c>
      <c r="G6017" t="s">
        <v>378</v>
      </c>
      <c r="H6017" t="s">
        <v>61</v>
      </c>
      <c r="I6017" t="s">
        <v>129</v>
      </c>
      <c r="J6017" t="s">
        <v>59</v>
      </c>
      <c r="K6017" t="s">
        <v>131</v>
      </c>
      <c r="L6017" t="s">
        <v>17090</v>
      </c>
      <c r="M6017" t="s">
        <v>17091</v>
      </c>
      <c r="N6017">
        <v>3.4820000000000002</v>
      </c>
      <c r="O6017">
        <v>0</v>
      </c>
      <c r="P6017">
        <v>6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20.89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3009580</v>
      </c>
      <c r="B6018">
        <v>1</v>
      </c>
      <c r="C6018" t="s">
        <v>106</v>
      </c>
      <c r="D6018" t="s">
        <v>107</v>
      </c>
      <c r="E6018" t="s">
        <v>221</v>
      </c>
      <c r="F6018" t="s">
        <v>5977</v>
      </c>
      <c r="G6018" t="s">
        <v>128</v>
      </c>
      <c r="H6018" t="s">
        <v>58</v>
      </c>
      <c r="I6018" t="s">
        <v>129</v>
      </c>
      <c r="J6018" t="s">
        <v>130</v>
      </c>
      <c r="K6018" t="s">
        <v>131</v>
      </c>
      <c r="L6018" t="s">
        <v>17092</v>
      </c>
      <c r="M6018" t="s">
        <v>17093</v>
      </c>
      <c r="N6018">
        <v>0.33800000000000002</v>
      </c>
      <c r="O6018">
        <v>26</v>
      </c>
      <c r="P6018">
        <v>12</v>
      </c>
      <c r="Q6018">
        <v>6</v>
      </c>
      <c r="R6018">
        <v>0</v>
      </c>
      <c r="S6018">
        <v>8</v>
      </c>
      <c r="T6018">
        <v>0</v>
      </c>
      <c r="U6018">
        <v>8.7799999999999994</v>
      </c>
      <c r="V6018">
        <v>4.05</v>
      </c>
      <c r="W6018">
        <v>2.0299999999999998</v>
      </c>
      <c r="X6018">
        <v>0</v>
      </c>
      <c r="Y6018">
        <v>2.7</v>
      </c>
      <c r="Z6018">
        <v>0</v>
      </c>
    </row>
    <row r="6019" spans="1:26" x14ac:dyDescent="0.3">
      <c r="A6019">
        <v>3006633</v>
      </c>
      <c r="B6019">
        <v>1</v>
      </c>
      <c r="C6019" t="s">
        <v>75</v>
      </c>
      <c r="D6019" t="s">
        <v>91</v>
      </c>
      <c r="E6019" t="s">
        <v>153</v>
      </c>
      <c r="F6019" t="s">
        <v>17094</v>
      </c>
      <c r="G6019" t="s">
        <v>128</v>
      </c>
      <c r="H6019" t="s">
        <v>58</v>
      </c>
      <c r="I6019" t="s">
        <v>129</v>
      </c>
      <c r="J6019" t="s">
        <v>130</v>
      </c>
      <c r="K6019" t="s">
        <v>131</v>
      </c>
      <c r="L6019" t="s">
        <v>17095</v>
      </c>
      <c r="M6019" t="s">
        <v>17096</v>
      </c>
      <c r="N6019">
        <v>1.8460000000000001</v>
      </c>
      <c r="O6019">
        <v>5</v>
      </c>
      <c r="P6019">
        <v>8499</v>
      </c>
      <c r="Q6019">
        <v>0</v>
      </c>
      <c r="R6019">
        <v>0</v>
      </c>
      <c r="S6019">
        <v>0</v>
      </c>
      <c r="T6019">
        <v>0</v>
      </c>
      <c r="U6019">
        <v>9.23</v>
      </c>
      <c r="V6019">
        <v>15685.82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3001397</v>
      </c>
      <c r="B6020">
        <v>1</v>
      </c>
      <c r="C6020" t="s">
        <v>75</v>
      </c>
      <c r="D6020" t="s">
        <v>95</v>
      </c>
      <c r="E6020" t="s">
        <v>140</v>
      </c>
      <c r="F6020" t="s">
        <v>17097</v>
      </c>
      <c r="G6020" t="s">
        <v>934</v>
      </c>
      <c r="H6020" t="s">
        <v>61</v>
      </c>
      <c r="I6020" t="s">
        <v>129</v>
      </c>
      <c r="J6020" t="s">
        <v>130</v>
      </c>
      <c r="K6020" t="s">
        <v>131</v>
      </c>
      <c r="L6020" t="s">
        <v>17098</v>
      </c>
      <c r="M6020" t="s">
        <v>17099</v>
      </c>
      <c r="N6020">
        <v>2.2000000000000002</v>
      </c>
      <c r="O6020">
        <v>0</v>
      </c>
      <c r="P6020">
        <v>313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688.75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3008307</v>
      </c>
      <c r="B6021">
        <v>1</v>
      </c>
      <c r="C6021" t="s">
        <v>75</v>
      </c>
      <c r="D6021" t="s">
        <v>85</v>
      </c>
      <c r="E6021" t="s">
        <v>145</v>
      </c>
      <c r="F6021" t="s">
        <v>4144</v>
      </c>
      <c r="G6021" t="s">
        <v>206</v>
      </c>
      <c r="H6021" t="s">
        <v>61</v>
      </c>
      <c r="I6021" t="s">
        <v>129</v>
      </c>
      <c r="J6021" t="s">
        <v>130</v>
      </c>
      <c r="K6021" t="s">
        <v>131</v>
      </c>
      <c r="L6021" t="s">
        <v>17100</v>
      </c>
      <c r="M6021" t="s">
        <v>17101</v>
      </c>
      <c r="N6021">
        <v>1.131</v>
      </c>
      <c r="O6021">
        <v>0</v>
      </c>
      <c r="P6021">
        <v>0</v>
      </c>
      <c r="Q6021">
        <v>0</v>
      </c>
      <c r="R6021">
        <v>11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12.44</v>
      </c>
      <c r="Y6021">
        <v>0</v>
      </c>
      <c r="Z6021">
        <v>0</v>
      </c>
    </row>
    <row r="6022" spans="1:26" x14ac:dyDescent="0.3">
      <c r="A6022">
        <v>3007094</v>
      </c>
      <c r="B6022">
        <v>1</v>
      </c>
      <c r="C6022" t="s">
        <v>75</v>
      </c>
      <c r="D6022" t="s">
        <v>103</v>
      </c>
      <c r="E6022" t="s">
        <v>153</v>
      </c>
      <c r="F6022" t="s">
        <v>17102</v>
      </c>
      <c r="G6022" t="s">
        <v>181</v>
      </c>
      <c r="H6022" t="s">
        <v>58</v>
      </c>
      <c r="I6022" t="s">
        <v>129</v>
      </c>
      <c r="J6022" t="s">
        <v>130</v>
      </c>
      <c r="K6022" t="s">
        <v>137</v>
      </c>
      <c r="L6022" t="s">
        <v>17103</v>
      </c>
      <c r="M6022" t="s">
        <v>17104</v>
      </c>
      <c r="N6022">
        <v>2.8919999999999999</v>
      </c>
      <c r="O6022">
        <v>27</v>
      </c>
      <c r="P6022">
        <v>5</v>
      </c>
      <c r="Q6022">
        <v>0</v>
      </c>
      <c r="R6022">
        <v>0</v>
      </c>
      <c r="S6022">
        <v>0</v>
      </c>
      <c r="T6022">
        <v>0</v>
      </c>
      <c r="U6022">
        <v>78.08</v>
      </c>
      <c r="V6022">
        <v>14.46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3003030</v>
      </c>
      <c r="B6023">
        <v>1</v>
      </c>
      <c r="C6023" t="s">
        <v>75</v>
      </c>
      <c r="D6023" t="s">
        <v>83</v>
      </c>
      <c r="E6023" t="s">
        <v>145</v>
      </c>
      <c r="F6023" t="s">
        <v>14092</v>
      </c>
      <c r="G6023" t="s">
        <v>206</v>
      </c>
      <c r="H6023" t="s">
        <v>61</v>
      </c>
      <c r="I6023" t="s">
        <v>129</v>
      </c>
      <c r="J6023" t="s">
        <v>130</v>
      </c>
      <c r="K6023" t="s">
        <v>131</v>
      </c>
      <c r="L6023" t="s">
        <v>17105</v>
      </c>
      <c r="M6023" t="s">
        <v>17106</v>
      </c>
      <c r="N6023">
        <v>6.9960000000000004</v>
      </c>
      <c r="O6023">
        <v>0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7</v>
      </c>
      <c r="Y6023">
        <v>0</v>
      </c>
      <c r="Z6023">
        <v>0</v>
      </c>
    </row>
    <row r="6024" spans="1:26" x14ac:dyDescent="0.3">
      <c r="A6024">
        <v>3003257</v>
      </c>
      <c r="B6024">
        <v>1</v>
      </c>
      <c r="C6024" t="s">
        <v>106</v>
      </c>
      <c r="D6024" t="s">
        <v>109</v>
      </c>
      <c r="E6024" t="s">
        <v>126</v>
      </c>
      <c r="F6024" t="s">
        <v>7004</v>
      </c>
      <c r="G6024" t="s">
        <v>128</v>
      </c>
      <c r="H6024" t="s">
        <v>58</v>
      </c>
      <c r="I6024" t="s">
        <v>129</v>
      </c>
      <c r="J6024" t="s">
        <v>130</v>
      </c>
      <c r="K6024" t="s">
        <v>131</v>
      </c>
      <c r="L6024" t="s">
        <v>17107</v>
      </c>
      <c r="M6024" t="s">
        <v>17108</v>
      </c>
      <c r="N6024">
        <v>1.3720000000000001</v>
      </c>
      <c r="O6024">
        <v>0</v>
      </c>
      <c r="P6024">
        <v>0</v>
      </c>
      <c r="Q6024">
        <v>0</v>
      </c>
      <c r="R6024">
        <v>0</v>
      </c>
      <c r="S6024">
        <v>8</v>
      </c>
      <c r="T6024">
        <v>587</v>
      </c>
      <c r="U6024">
        <v>0</v>
      </c>
      <c r="V6024">
        <v>0</v>
      </c>
      <c r="W6024">
        <v>0</v>
      </c>
      <c r="X6024">
        <v>0</v>
      </c>
      <c r="Y6024">
        <v>10.98</v>
      </c>
      <c r="Z6024">
        <v>805.49</v>
      </c>
    </row>
    <row r="6025" spans="1:26" x14ac:dyDescent="0.3">
      <c r="A6025">
        <v>3001668</v>
      </c>
      <c r="B6025">
        <v>1</v>
      </c>
      <c r="C6025" t="s">
        <v>75</v>
      </c>
      <c r="D6025" t="s">
        <v>104</v>
      </c>
      <c r="E6025" t="s">
        <v>169</v>
      </c>
      <c r="F6025" t="s">
        <v>4832</v>
      </c>
      <c r="G6025" t="s">
        <v>171</v>
      </c>
      <c r="H6025" t="s">
        <v>61</v>
      </c>
      <c r="I6025" t="s">
        <v>129</v>
      </c>
      <c r="J6025" t="s">
        <v>130</v>
      </c>
      <c r="K6025" t="s">
        <v>131</v>
      </c>
      <c r="L6025" t="s">
        <v>17109</v>
      </c>
      <c r="M6025" t="s">
        <v>17110</v>
      </c>
      <c r="N6025">
        <v>3.117</v>
      </c>
      <c r="O6025">
        <v>0</v>
      </c>
      <c r="P6025">
        <v>311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969.48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3002686</v>
      </c>
      <c r="B6026">
        <v>1</v>
      </c>
      <c r="C6026" t="s">
        <v>75</v>
      </c>
      <c r="D6026" t="s">
        <v>85</v>
      </c>
      <c r="E6026" t="s">
        <v>140</v>
      </c>
      <c r="F6026" t="s">
        <v>17111</v>
      </c>
      <c r="G6026" t="s">
        <v>142</v>
      </c>
      <c r="H6026" t="s">
        <v>61</v>
      </c>
      <c r="I6026" t="s">
        <v>129</v>
      </c>
      <c r="J6026" t="s">
        <v>130</v>
      </c>
      <c r="K6026" t="s">
        <v>131</v>
      </c>
      <c r="L6026" t="s">
        <v>17112</v>
      </c>
      <c r="M6026" t="s">
        <v>17113</v>
      </c>
      <c r="N6026">
        <v>2.88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21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60.48</v>
      </c>
    </row>
    <row r="6027" spans="1:26" x14ac:dyDescent="0.3">
      <c r="A6027">
        <v>3002437</v>
      </c>
      <c r="B6027">
        <v>1</v>
      </c>
      <c r="C6027" t="s">
        <v>75</v>
      </c>
      <c r="D6027" t="s">
        <v>97</v>
      </c>
      <c r="E6027" t="s">
        <v>140</v>
      </c>
      <c r="F6027" t="s">
        <v>17114</v>
      </c>
      <c r="G6027" t="s">
        <v>378</v>
      </c>
      <c r="H6027" t="s">
        <v>61</v>
      </c>
      <c r="I6027" t="s">
        <v>129</v>
      </c>
      <c r="J6027" t="s">
        <v>130</v>
      </c>
      <c r="K6027" t="s">
        <v>131</v>
      </c>
      <c r="L6027" t="s">
        <v>17115</v>
      </c>
      <c r="M6027" t="s">
        <v>17116</v>
      </c>
      <c r="N6027">
        <v>1.756</v>
      </c>
      <c r="O6027">
        <v>0</v>
      </c>
      <c r="P6027">
        <v>101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177.39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3002379</v>
      </c>
      <c r="B6028">
        <v>1</v>
      </c>
      <c r="C6028" t="s">
        <v>106</v>
      </c>
      <c r="D6028" t="s">
        <v>119</v>
      </c>
      <c r="E6028" t="s">
        <v>169</v>
      </c>
      <c r="F6028" t="s">
        <v>17117</v>
      </c>
      <c r="G6028" t="s">
        <v>171</v>
      </c>
      <c r="H6028" t="s">
        <v>61</v>
      </c>
      <c r="I6028" t="s">
        <v>129</v>
      </c>
      <c r="J6028" t="s">
        <v>130</v>
      </c>
      <c r="K6028" t="s">
        <v>131</v>
      </c>
      <c r="L6028" t="s">
        <v>17118</v>
      </c>
      <c r="M6028" t="s">
        <v>17119</v>
      </c>
      <c r="N6028">
        <v>1.639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50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81.97</v>
      </c>
    </row>
    <row r="6029" spans="1:26" x14ac:dyDescent="0.3">
      <c r="A6029">
        <v>3000066</v>
      </c>
      <c r="B6029">
        <v>1</v>
      </c>
      <c r="C6029" t="s">
        <v>106</v>
      </c>
      <c r="D6029" t="s">
        <v>120</v>
      </c>
      <c r="E6029" t="s">
        <v>126</v>
      </c>
      <c r="F6029" t="s">
        <v>3388</v>
      </c>
      <c r="G6029" t="s">
        <v>136</v>
      </c>
      <c r="H6029" t="s">
        <v>58</v>
      </c>
      <c r="I6029" t="s">
        <v>129</v>
      </c>
      <c r="J6029" t="s">
        <v>130</v>
      </c>
      <c r="K6029" t="s">
        <v>137</v>
      </c>
      <c r="L6029" t="s">
        <v>17120</v>
      </c>
      <c r="M6029" t="s">
        <v>17121</v>
      </c>
      <c r="N6029">
        <v>7.8579999999999997</v>
      </c>
      <c r="O6029">
        <v>204</v>
      </c>
      <c r="P6029">
        <v>138</v>
      </c>
      <c r="Q6029">
        <v>0</v>
      </c>
      <c r="R6029">
        <v>0</v>
      </c>
      <c r="S6029">
        <v>0</v>
      </c>
      <c r="T6029">
        <v>0</v>
      </c>
      <c r="U6029">
        <v>1602.93</v>
      </c>
      <c r="V6029">
        <v>1084.3399999999999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3011051</v>
      </c>
      <c r="B6030">
        <v>1</v>
      </c>
      <c r="C6030" t="s">
        <v>106</v>
      </c>
      <c r="D6030" t="s">
        <v>108</v>
      </c>
      <c r="E6030" t="s">
        <v>221</v>
      </c>
      <c r="F6030" t="s">
        <v>16961</v>
      </c>
      <c r="G6030" t="s">
        <v>1430</v>
      </c>
      <c r="H6030" t="s">
        <v>58</v>
      </c>
      <c r="I6030" t="s">
        <v>129</v>
      </c>
      <c r="J6030" t="s">
        <v>130</v>
      </c>
      <c r="K6030" t="s">
        <v>131</v>
      </c>
      <c r="L6030" t="s">
        <v>17122</v>
      </c>
      <c r="M6030" t="s">
        <v>17123</v>
      </c>
      <c r="N6030">
        <v>7.5670000000000002</v>
      </c>
      <c r="O6030">
        <v>0</v>
      </c>
      <c r="P6030">
        <v>0</v>
      </c>
      <c r="Q6030">
        <v>2</v>
      </c>
      <c r="R6030">
        <v>397</v>
      </c>
      <c r="S6030">
        <v>0</v>
      </c>
      <c r="T6030">
        <v>401</v>
      </c>
      <c r="U6030">
        <v>0</v>
      </c>
      <c r="V6030">
        <v>0</v>
      </c>
      <c r="W6030">
        <v>15.13</v>
      </c>
      <c r="X6030">
        <v>3004.22</v>
      </c>
      <c r="Y6030">
        <v>0</v>
      </c>
      <c r="Z6030">
        <v>3034.49</v>
      </c>
    </row>
    <row r="6031" spans="1:26" x14ac:dyDescent="0.3">
      <c r="A6031">
        <v>3003171</v>
      </c>
      <c r="B6031">
        <v>1</v>
      </c>
      <c r="C6031" t="s">
        <v>75</v>
      </c>
      <c r="D6031" t="s">
        <v>97</v>
      </c>
      <c r="E6031" t="s">
        <v>140</v>
      </c>
      <c r="F6031" t="s">
        <v>17124</v>
      </c>
      <c r="G6031" t="s">
        <v>142</v>
      </c>
      <c r="H6031" t="s">
        <v>61</v>
      </c>
      <c r="I6031" t="s">
        <v>129</v>
      </c>
      <c r="J6031" t="s">
        <v>130</v>
      </c>
      <c r="K6031" t="s">
        <v>131</v>
      </c>
      <c r="L6031" t="s">
        <v>17125</v>
      </c>
      <c r="M6031" t="s">
        <v>17126</v>
      </c>
      <c r="N6031">
        <v>2.2909999999999999</v>
      </c>
      <c r="O6031">
        <v>0</v>
      </c>
      <c r="P6031">
        <v>102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233.66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3011245</v>
      </c>
      <c r="B6032">
        <v>1</v>
      </c>
      <c r="C6032" t="s">
        <v>106</v>
      </c>
      <c r="D6032" t="s">
        <v>108</v>
      </c>
      <c r="E6032" t="s">
        <v>126</v>
      </c>
      <c r="F6032" t="s">
        <v>2892</v>
      </c>
      <c r="G6032" t="s">
        <v>128</v>
      </c>
      <c r="H6032" t="s">
        <v>58</v>
      </c>
      <c r="I6032" t="s">
        <v>129</v>
      </c>
      <c r="J6032" t="s">
        <v>130</v>
      </c>
      <c r="K6032" t="s">
        <v>131</v>
      </c>
      <c r="L6032" t="s">
        <v>17127</v>
      </c>
      <c r="M6032" t="s">
        <v>17128</v>
      </c>
      <c r="N6032">
        <v>0.71799999999999997</v>
      </c>
      <c r="O6032">
        <v>42</v>
      </c>
      <c r="P6032">
        <v>1126</v>
      </c>
      <c r="Q6032">
        <v>0</v>
      </c>
      <c r="R6032">
        <v>0</v>
      </c>
      <c r="S6032">
        <v>0</v>
      </c>
      <c r="T6032">
        <v>0</v>
      </c>
      <c r="U6032">
        <v>30.16</v>
      </c>
      <c r="V6032">
        <v>808.53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3007330</v>
      </c>
      <c r="B6033">
        <v>1</v>
      </c>
      <c r="C6033" t="s">
        <v>106</v>
      </c>
      <c r="D6033" t="s">
        <v>120</v>
      </c>
      <c r="E6033" t="s">
        <v>164</v>
      </c>
      <c r="F6033" t="s">
        <v>17129</v>
      </c>
      <c r="G6033" t="s">
        <v>378</v>
      </c>
      <c r="H6033" t="s">
        <v>61</v>
      </c>
      <c r="I6033" t="s">
        <v>129</v>
      </c>
      <c r="J6033" t="s">
        <v>59</v>
      </c>
      <c r="K6033" t="s">
        <v>131</v>
      </c>
      <c r="L6033" t="s">
        <v>17130</v>
      </c>
      <c r="M6033" t="s">
        <v>17131</v>
      </c>
      <c r="N6033">
        <v>3.153</v>
      </c>
      <c r="O6033">
        <v>0</v>
      </c>
      <c r="P6033">
        <v>26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81.98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3001128</v>
      </c>
      <c r="B6034">
        <v>1</v>
      </c>
      <c r="C6034" t="s">
        <v>75</v>
      </c>
      <c r="D6034" t="s">
        <v>90</v>
      </c>
      <c r="E6034" t="s">
        <v>140</v>
      </c>
      <c r="F6034" t="s">
        <v>17132</v>
      </c>
      <c r="G6034" t="s">
        <v>854</v>
      </c>
      <c r="H6034" t="s">
        <v>61</v>
      </c>
      <c r="I6034" t="s">
        <v>129</v>
      </c>
      <c r="J6034" t="s">
        <v>130</v>
      </c>
      <c r="K6034" t="s">
        <v>131</v>
      </c>
      <c r="L6034" t="s">
        <v>17133</v>
      </c>
      <c r="M6034" t="s">
        <v>17134</v>
      </c>
      <c r="N6034">
        <v>2.8860000000000001</v>
      </c>
      <c r="O6034">
        <v>0</v>
      </c>
      <c r="P6034">
        <v>0</v>
      </c>
      <c r="Q6034">
        <v>0</v>
      </c>
      <c r="R6034">
        <v>10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28.86</v>
      </c>
      <c r="Y6034">
        <v>0</v>
      </c>
      <c r="Z6034">
        <v>0</v>
      </c>
    </row>
    <row r="6035" spans="1:26" x14ac:dyDescent="0.3">
      <c r="A6035">
        <v>3019738</v>
      </c>
      <c r="B6035">
        <v>1</v>
      </c>
      <c r="C6035" t="s">
        <v>75</v>
      </c>
      <c r="D6035" t="s">
        <v>103</v>
      </c>
      <c r="E6035" t="s">
        <v>145</v>
      </c>
      <c r="F6035" t="s">
        <v>17135</v>
      </c>
      <c r="G6035" t="s">
        <v>256</v>
      </c>
      <c r="H6035" t="s">
        <v>61</v>
      </c>
      <c r="I6035" t="s">
        <v>129</v>
      </c>
      <c r="J6035" t="s">
        <v>130</v>
      </c>
      <c r="K6035" t="s">
        <v>131</v>
      </c>
      <c r="L6035" t="s">
        <v>17136</v>
      </c>
      <c r="M6035" t="s">
        <v>17137</v>
      </c>
      <c r="N6035">
        <v>2.403</v>
      </c>
      <c r="O6035">
        <v>0</v>
      </c>
      <c r="P6035">
        <v>1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2.4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3007335</v>
      </c>
      <c r="B6036">
        <v>1</v>
      </c>
      <c r="C6036" t="s">
        <v>75</v>
      </c>
      <c r="D6036" t="s">
        <v>80</v>
      </c>
      <c r="E6036" t="s">
        <v>140</v>
      </c>
      <c r="F6036" t="s">
        <v>17138</v>
      </c>
      <c r="G6036" t="s">
        <v>142</v>
      </c>
      <c r="H6036" t="s">
        <v>61</v>
      </c>
      <c r="I6036" t="s">
        <v>129</v>
      </c>
      <c r="J6036" t="s">
        <v>130</v>
      </c>
      <c r="K6036" t="s">
        <v>131</v>
      </c>
      <c r="L6036" t="s">
        <v>17139</v>
      </c>
      <c r="M6036" t="s">
        <v>17140</v>
      </c>
      <c r="N6036">
        <v>1.2150000000000001</v>
      </c>
      <c r="O6036">
        <v>0</v>
      </c>
      <c r="P6036">
        <v>0</v>
      </c>
      <c r="Q6036">
        <v>0</v>
      </c>
      <c r="R6036">
        <v>25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30.38</v>
      </c>
      <c r="Y6036">
        <v>0</v>
      </c>
      <c r="Z6036">
        <v>0</v>
      </c>
    </row>
    <row r="6037" spans="1:26" x14ac:dyDescent="0.3">
      <c r="A6037">
        <v>3002370</v>
      </c>
      <c r="B6037">
        <v>1</v>
      </c>
      <c r="C6037" t="s">
        <v>75</v>
      </c>
      <c r="D6037" t="s">
        <v>78</v>
      </c>
      <c r="E6037" t="s">
        <v>140</v>
      </c>
      <c r="F6037" t="s">
        <v>17141</v>
      </c>
      <c r="G6037" t="s">
        <v>142</v>
      </c>
      <c r="H6037" t="s">
        <v>61</v>
      </c>
      <c r="I6037" t="s">
        <v>129</v>
      </c>
      <c r="J6037" t="s">
        <v>130</v>
      </c>
      <c r="K6037" t="s">
        <v>131</v>
      </c>
      <c r="L6037" t="s">
        <v>17142</v>
      </c>
      <c r="M6037" t="s">
        <v>17143</v>
      </c>
      <c r="N6037">
        <v>2.0190000000000001</v>
      </c>
      <c r="O6037">
        <v>0</v>
      </c>
      <c r="P6037">
        <v>203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409.76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3002360</v>
      </c>
      <c r="B6038">
        <v>1</v>
      </c>
      <c r="C6038" t="s">
        <v>106</v>
      </c>
      <c r="D6038" t="s">
        <v>119</v>
      </c>
      <c r="E6038" t="s">
        <v>140</v>
      </c>
      <c r="F6038" t="s">
        <v>17144</v>
      </c>
      <c r="G6038" t="s">
        <v>854</v>
      </c>
      <c r="H6038" t="s">
        <v>61</v>
      </c>
      <c r="I6038" t="s">
        <v>129</v>
      </c>
      <c r="J6038" t="s">
        <v>130</v>
      </c>
      <c r="K6038" t="s">
        <v>131</v>
      </c>
      <c r="L6038" t="s">
        <v>17145</v>
      </c>
      <c r="M6038" t="s">
        <v>17146</v>
      </c>
      <c r="N6038">
        <v>4.2460000000000004</v>
      </c>
      <c r="O6038">
        <v>0</v>
      </c>
      <c r="P6038">
        <v>394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1673.04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3000077</v>
      </c>
      <c r="B6039">
        <v>1</v>
      </c>
      <c r="C6039" t="s">
        <v>106</v>
      </c>
      <c r="D6039" t="s">
        <v>115</v>
      </c>
      <c r="E6039" t="s">
        <v>126</v>
      </c>
      <c r="F6039" t="s">
        <v>17147</v>
      </c>
      <c r="G6039" t="s">
        <v>136</v>
      </c>
      <c r="H6039" t="s">
        <v>58</v>
      </c>
      <c r="I6039" t="s">
        <v>129</v>
      </c>
      <c r="J6039" t="s">
        <v>130</v>
      </c>
      <c r="K6039" t="s">
        <v>137</v>
      </c>
      <c r="L6039" t="s">
        <v>17148</v>
      </c>
      <c r="M6039" t="s">
        <v>17149</v>
      </c>
      <c r="N6039">
        <v>3.1840000000000002</v>
      </c>
      <c r="O6039">
        <v>0</v>
      </c>
      <c r="P6039">
        <v>0</v>
      </c>
      <c r="Q6039">
        <v>0</v>
      </c>
      <c r="R6039">
        <v>0</v>
      </c>
      <c r="S6039">
        <v>35</v>
      </c>
      <c r="T6039">
        <v>139</v>
      </c>
      <c r="U6039">
        <v>0</v>
      </c>
      <c r="V6039">
        <v>0</v>
      </c>
      <c r="W6039">
        <v>0</v>
      </c>
      <c r="X6039">
        <v>0</v>
      </c>
      <c r="Y6039">
        <v>111.43</v>
      </c>
      <c r="Z6039">
        <v>442.52</v>
      </c>
    </row>
    <row r="6040" spans="1:26" x14ac:dyDescent="0.3">
      <c r="A6040">
        <v>3004555</v>
      </c>
      <c r="B6040">
        <v>1</v>
      </c>
      <c r="C6040" t="s">
        <v>75</v>
      </c>
      <c r="D6040" t="s">
        <v>98</v>
      </c>
      <c r="E6040" t="s">
        <v>145</v>
      </c>
      <c r="F6040" t="s">
        <v>17150</v>
      </c>
      <c r="G6040" t="s">
        <v>256</v>
      </c>
      <c r="H6040" t="s">
        <v>61</v>
      </c>
      <c r="I6040" t="s">
        <v>129</v>
      </c>
      <c r="J6040" t="s">
        <v>130</v>
      </c>
      <c r="K6040" t="s">
        <v>131</v>
      </c>
      <c r="L6040" t="s">
        <v>17151</v>
      </c>
      <c r="M6040" t="s">
        <v>17152</v>
      </c>
      <c r="N6040">
        <v>2.2269999999999999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2.23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3003631</v>
      </c>
      <c r="B6041">
        <v>1</v>
      </c>
      <c r="C6041" t="s">
        <v>75</v>
      </c>
      <c r="D6041" t="s">
        <v>92</v>
      </c>
      <c r="E6041" t="s">
        <v>221</v>
      </c>
      <c r="F6041" t="s">
        <v>530</v>
      </c>
      <c r="G6041" t="s">
        <v>128</v>
      </c>
      <c r="H6041" t="s">
        <v>58</v>
      </c>
      <c r="I6041" t="s">
        <v>129</v>
      </c>
      <c r="J6041" t="s">
        <v>130</v>
      </c>
      <c r="K6041" t="s">
        <v>131</v>
      </c>
      <c r="L6041" t="s">
        <v>17153</v>
      </c>
      <c r="M6041" t="s">
        <v>17154</v>
      </c>
      <c r="N6041">
        <v>2.2250000000000001</v>
      </c>
      <c r="O6041">
        <v>47</v>
      </c>
      <c r="P6041">
        <v>42</v>
      </c>
      <c r="Q6041">
        <v>0</v>
      </c>
      <c r="R6041">
        <v>0</v>
      </c>
      <c r="S6041">
        <v>0</v>
      </c>
      <c r="T6041">
        <v>0</v>
      </c>
      <c r="U6041">
        <v>104.58</v>
      </c>
      <c r="V6041">
        <v>93.45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3019285</v>
      </c>
      <c r="B6042">
        <v>1</v>
      </c>
      <c r="C6042" t="s">
        <v>75</v>
      </c>
      <c r="D6042" t="s">
        <v>84</v>
      </c>
      <c r="E6042" t="s">
        <v>221</v>
      </c>
      <c r="F6042" t="s">
        <v>17155</v>
      </c>
      <c r="G6042" t="s">
        <v>128</v>
      </c>
      <c r="H6042" t="s">
        <v>58</v>
      </c>
      <c r="I6042" t="s">
        <v>129</v>
      </c>
      <c r="J6042" t="s">
        <v>130</v>
      </c>
      <c r="K6042" t="s">
        <v>131</v>
      </c>
      <c r="L6042" t="s">
        <v>17156</v>
      </c>
      <c r="M6042" t="s">
        <v>17157</v>
      </c>
      <c r="N6042">
        <v>0.216</v>
      </c>
      <c r="O6042">
        <v>2</v>
      </c>
      <c r="P6042">
        <v>3090</v>
      </c>
      <c r="Q6042">
        <v>0</v>
      </c>
      <c r="R6042">
        <v>0</v>
      </c>
      <c r="S6042">
        <v>0</v>
      </c>
      <c r="T6042">
        <v>0</v>
      </c>
      <c r="U6042">
        <v>0.43</v>
      </c>
      <c r="V6042">
        <v>666.07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3000129</v>
      </c>
      <c r="B6043">
        <v>1</v>
      </c>
      <c r="C6043" t="s">
        <v>75</v>
      </c>
      <c r="D6043" t="s">
        <v>95</v>
      </c>
      <c r="E6043" t="s">
        <v>169</v>
      </c>
      <c r="F6043" t="s">
        <v>17158</v>
      </c>
      <c r="G6043" t="s">
        <v>136</v>
      </c>
      <c r="H6043" t="s">
        <v>61</v>
      </c>
      <c r="I6043" t="s">
        <v>129</v>
      </c>
      <c r="J6043" t="s">
        <v>130</v>
      </c>
      <c r="K6043" t="s">
        <v>137</v>
      </c>
      <c r="L6043" t="s">
        <v>17159</v>
      </c>
      <c r="M6043" t="s">
        <v>17160</v>
      </c>
      <c r="N6043">
        <v>3.169</v>
      </c>
      <c r="O6043">
        <v>0</v>
      </c>
      <c r="P6043">
        <v>400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1267.56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3003768</v>
      </c>
      <c r="B6044">
        <v>1</v>
      </c>
      <c r="C6044" t="s">
        <v>106</v>
      </c>
      <c r="D6044" t="s">
        <v>115</v>
      </c>
      <c r="E6044" t="s">
        <v>164</v>
      </c>
      <c r="F6044" t="s">
        <v>17161</v>
      </c>
      <c r="G6044" t="s">
        <v>452</v>
      </c>
      <c r="H6044" t="s">
        <v>61</v>
      </c>
      <c r="I6044" t="s">
        <v>129</v>
      </c>
      <c r="J6044" t="s">
        <v>130</v>
      </c>
      <c r="K6044" t="s">
        <v>131</v>
      </c>
      <c r="L6044" t="s">
        <v>17162</v>
      </c>
      <c r="M6044" t="s">
        <v>17163</v>
      </c>
      <c r="N6044">
        <v>6.82</v>
      </c>
      <c r="O6044">
        <v>0</v>
      </c>
      <c r="P6044">
        <v>131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893.38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3019328</v>
      </c>
      <c r="B6045">
        <v>1</v>
      </c>
      <c r="C6045" t="s">
        <v>75</v>
      </c>
      <c r="D6045" t="s">
        <v>100</v>
      </c>
      <c r="E6045" t="s">
        <v>221</v>
      </c>
      <c r="F6045" t="s">
        <v>15713</v>
      </c>
      <c r="G6045" t="s">
        <v>128</v>
      </c>
      <c r="H6045" t="s">
        <v>58</v>
      </c>
      <c r="I6045" t="s">
        <v>129</v>
      </c>
      <c r="J6045" t="s">
        <v>130</v>
      </c>
      <c r="K6045" t="s">
        <v>131</v>
      </c>
      <c r="L6045" t="s">
        <v>8259</v>
      </c>
      <c r="M6045" t="s">
        <v>17164</v>
      </c>
      <c r="N6045">
        <v>0.73599999999999999</v>
      </c>
      <c r="O6045">
        <v>0</v>
      </c>
      <c r="P6045">
        <v>4000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2945.56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3009025</v>
      </c>
      <c r="B6046">
        <v>1</v>
      </c>
      <c r="C6046" t="s">
        <v>75</v>
      </c>
      <c r="D6046" t="s">
        <v>100</v>
      </c>
      <c r="E6046" t="s">
        <v>145</v>
      </c>
      <c r="F6046" t="s">
        <v>17165</v>
      </c>
      <c r="G6046" t="s">
        <v>206</v>
      </c>
      <c r="H6046" t="s">
        <v>61</v>
      </c>
      <c r="I6046" t="s">
        <v>129</v>
      </c>
      <c r="J6046" t="s">
        <v>130</v>
      </c>
      <c r="K6046" t="s">
        <v>131</v>
      </c>
      <c r="L6046" t="s">
        <v>17166</v>
      </c>
      <c r="M6046" t="s">
        <v>17167</v>
      </c>
      <c r="N6046">
        <v>3.4430000000000001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3.44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3001847</v>
      </c>
      <c r="B6047">
        <v>1</v>
      </c>
      <c r="C6047" t="s">
        <v>75</v>
      </c>
      <c r="D6047" t="s">
        <v>95</v>
      </c>
      <c r="E6047" t="s">
        <v>140</v>
      </c>
      <c r="F6047" t="s">
        <v>17168</v>
      </c>
      <c r="G6047" t="s">
        <v>142</v>
      </c>
      <c r="H6047" t="s">
        <v>61</v>
      </c>
      <c r="I6047" t="s">
        <v>129</v>
      </c>
      <c r="J6047" t="s">
        <v>130</v>
      </c>
      <c r="K6047" t="s">
        <v>131</v>
      </c>
      <c r="L6047" t="s">
        <v>17169</v>
      </c>
      <c r="M6047" t="s">
        <v>17170</v>
      </c>
      <c r="N6047">
        <v>0.40899999999999997</v>
      </c>
      <c r="O6047">
        <v>0</v>
      </c>
      <c r="P6047">
        <v>96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39.31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3004463</v>
      </c>
      <c r="B6048">
        <v>1</v>
      </c>
      <c r="C6048" t="s">
        <v>106</v>
      </c>
      <c r="D6048" t="s">
        <v>105</v>
      </c>
      <c r="E6048" t="s">
        <v>140</v>
      </c>
      <c r="F6048" t="s">
        <v>17171</v>
      </c>
      <c r="G6048" t="s">
        <v>2232</v>
      </c>
      <c r="H6048" t="s">
        <v>61</v>
      </c>
      <c r="I6048" t="s">
        <v>129</v>
      </c>
      <c r="J6048" t="s">
        <v>130</v>
      </c>
      <c r="K6048" t="s">
        <v>131</v>
      </c>
      <c r="L6048" t="s">
        <v>17172</v>
      </c>
      <c r="M6048" t="s">
        <v>17173</v>
      </c>
      <c r="N6048">
        <v>2.0619999999999998</v>
      </c>
      <c r="O6048">
        <v>0</v>
      </c>
      <c r="P6048">
        <v>0</v>
      </c>
      <c r="Q6048">
        <v>0</v>
      </c>
      <c r="R6048">
        <v>74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152.58000000000001</v>
      </c>
      <c r="Y6048">
        <v>0</v>
      </c>
      <c r="Z6048">
        <v>0</v>
      </c>
    </row>
    <row r="6049" spans="1:26" x14ac:dyDescent="0.3">
      <c r="A6049">
        <v>3002446</v>
      </c>
      <c r="B6049">
        <v>1</v>
      </c>
      <c r="C6049" t="s">
        <v>106</v>
      </c>
      <c r="D6049" t="s">
        <v>109</v>
      </c>
      <c r="E6049" t="s">
        <v>153</v>
      </c>
      <c r="F6049" t="s">
        <v>17174</v>
      </c>
      <c r="G6049" t="s">
        <v>161</v>
      </c>
      <c r="H6049" t="s">
        <v>58</v>
      </c>
      <c r="I6049" t="s">
        <v>129</v>
      </c>
      <c r="J6049" t="s">
        <v>130</v>
      </c>
      <c r="K6049" t="s">
        <v>131</v>
      </c>
      <c r="L6049" t="s">
        <v>17175</v>
      </c>
      <c r="M6049" t="s">
        <v>17176</v>
      </c>
      <c r="N6049">
        <v>0.318</v>
      </c>
      <c r="O6049">
        <v>0</v>
      </c>
      <c r="P6049">
        <v>0</v>
      </c>
      <c r="Q6049">
        <v>1</v>
      </c>
      <c r="R6049">
        <v>87</v>
      </c>
      <c r="S6049">
        <v>0</v>
      </c>
      <c r="T6049">
        <v>0</v>
      </c>
      <c r="U6049">
        <v>0</v>
      </c>
      <c r="V6049">
        <v>0</v>
      </c>
      <c r="W6049">
        <v>0.32</v>
      </c>
      <c r="X6049">
        <v>27.65</v>
      </c>
      <c r="Y6049">
        <v>0</v>
      </c>
      <c r="Z6049">
        <v>0</v>
      </c>
    </row>
    <row r="6050" spans="1:26" x14ac:dyDescent="0.3">
      <c r="A6050">
        <v>3002398</v>
      </c>
      <c r="B6050">
        <v>1</v>
      </c>
      <c r="C6050" t="s">
        <v>106</v>
      </c>
      <c r="D6050" t="s">
        <v>112</v>
      </c>
      <c r="E6050" t="s">
        <v>221</v>
      </c>
      <c r="F6050" t="s">
        <v>17177</v>
      </c>
      <c r="G6050" t="s">
        <v>128</v>
      </c>
      <c r="H6050" t="s">
        <v>58</v>
      </c>
      <c r="I6050" t="s">
        <v>129</v>
      </c>
      <c r="J6050" t="s">
        <v>130</v>
      </c>
      <c r="K6050" t="s">
        <v>131</v>
      </c>
      <c r="L6050" t="s">
        <v>17178</v>
      </c>
      <c r="M6050" t="s">
        <v>17179</v>
      </c>
      <c r="N6050">
        <v>0.89300000000000002</v>
      </c>
      <c r="O6050">
        <v>0</v>
      </c>
      <c r="P6050">
        <v>0</v>
      </c>
      <c r="Q6050">
        <v>39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34.81</v>
      </c>
      <c r="X6050">
        <v>0</v>
      </c>
      <c r="Y6050">
        <v>0</v>
      </c>
      <c r="Z6050">
        <v>0</v>
      </c>
    </row>
    <row r="6051" spans="1:26" x14ac:dyDescent="0.3">
      <c r="A6051">
        <v>3002389</v>
      </c>
      <c r="B6051">
        <v>1</v>
      </c>
      <c r="C6051" t="s">
        <v>106</v>
      </c>
      <c r="D6051" t="s">
        <v>115</v>
      </c>
      <c r="E6051" t="s">
        <v>140</v>
      </c>
      <c r="F6051" t="s">
        <v>17180</v>
      </c>
      <c r="G6051" t="s">
        <v>136</v>
      </c>
      <c r="H6051" t="s">
        <v>61</v>
      </c>
      <c r="I6051" t="s">
        <v>129</v>
      </c>
      <c r="J6051" t="s">
        <v>130</v>
      </c>
      <c r="K6051" t="s">
        <v>137</v>
      </c>
      <c r="L6051" t="s">
        <v>17181</v>
      </c>
      <c r="M6051" t="s">
        <v>17182</v>
      </c>
      <c r="N6051">
        <v>2.7040000000000002</v>
      </c>
      <c r="O6051">
        <v>0</v>
      </c>
      <c r="P6051">
        <v>42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113.55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3003059</v>
      </c>
      <c r="B6052">
        <v>1</v>
      </c>
      <c r="C6052" t="s">
        <v>75</v>
      </c>
      <c r="D6052" t="s">
        <v>77</v>
      </c>
      <c r="E6052" t="s">
        <v>140</v>
      </c>
      <c r="F6052" t="s">
        <v>17183</v>
      </c>
      <c r="G6052" t="s">
        <v>142</v>
      </c>
      <c r="H6052" t="s">
        <v>61</v>
      </c>
      <c r="I6052" t="s">
        <v>129</v>
      </c>
      <c r="J6052" t="s">
        <v>130</v>
      </c>
      <c r="K6052" t="s">
        <v>131</v>
      </c>
      <c r="L6052" t="s">
        <v>17184</v>
      </c>
      <c r="M6052" t="s">
        <v>17185</v>
      </c>
      <c r="N6052">
        <v>4.2629999999999999</v>
      </c>
      <c r="O6052">
        <v>0</v>
      </c>
      <c r="P6052">
        <v>62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264.29000000000002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3004600</v>
      </c>
      <c r="B6053">
        <v>1</v>
      </c>
      <c r="C6053" t="s">
        <v>75</v>
      </c>
      <c r="D6053" t="s">
        <v>83</v>
      </c>
      <c r="E6053" t="s">
        <v>169</v>
      </c>
      <c r="F6053" t="s">
        <v>17186</v>
      </c>
      <c r="G6053" t="s">
        <v>171</v>
      </c>
      <c r="H6053" t="s">
        <v>61</v>
      </c>
      <c r="I6053" t="s">
        <v>129</v>
      </c>
      <c r="J6053" t="s">
        <v>130</v>
      </c>
      <c r="K6053" t="s">
        <v>131</v>
      </c>
      <c r="L6053" t="s">
        <v>17187</v>
      </c>
      <c r="M6053" t="s">
        <v>1301</v>
      </c>
      <c r="N6053">
        <v>1.1559999999999999</v>
      </c>
      <c r="O6053">
        <v>0</v>
      </c>
      <c r="P6053">
        <v>0</v>
      </c>
      <c r="Q6053">
        <v>0</v>
      </c>
      <c r="R6053">
        <v>152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175.77</v>
      </c>
      <c r="Y6053">
        <v>0</v>
      </c>
      <c r="Z6053">
        <v>0</v>
      </c>
    </row>
    <row r="6054" spans="1:26" x14ac:dyDescent="0.3">
      <c r="A6054">
        <v>3008327</v>
      </c>
      <c r="B6054">
        <v>1</v>
      </c>
      <c r="C6054" t="s">
        <v>75</v>
      </c>
      <c r="D6054" t="s">
        <v>98</v>
      </c>
      <c r="E6054" t="s">
        <v>145</v>
      </c>
      <c r="F6054" t="s">
        <v>17188</v>
      </c>
      <c r="G6054" t="s">
        <v>147</v>
      </c>
      <c r="H6054" t="s">
        <v>61</v>
      </c>
      <c r="I6054" t="s">
        <v>129</v>
      </c>
      <c r="J6054" t="s">
        <v>130</v>
      </c>
      <c r="K6054" t="s">
        <v>131</v>
      </c>
      <c r="L6054" t="s">
        <v>17189</v>
      </c>
      <c r="M6054" t="s">
        <v>17190</v>
      </c>
      <c r="N6054">
        <v>2.74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2.74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3018877</v>
      </c>
      <c r="B6055">
        <v>1</v>
      </c>
      <c r="C6055" t="s">
        <v>75</v>
      </c>
      <c r="D6055" t="s">
        <v>102</v>
      </c>
      <c r="E6055" t="s">
        <v>140</v>
      </c>
      <c r="F6055" t="s">
        <v>17191</v>
      </c>
      <c r="G6055" t="s">
        <v>142</v>
      </c>
      <c r="H6055" t="s">
        <v>61</v>
      </c>
      <c r="I6055" t="s">
        <v>129</v>
      </c>
      <c r="J6055" t="s">
        <v>130</v>
      </c>
      <c r="K6055" t="s">
        <v>131</v>
      </c>
      <c r="L6055" t="s">
        <v>17192</v>
      </c>
      <c r="M6055" t="s">
        <v>17193</v>
      </c>
      <c r="N6055">
        <v>1.9359999999999999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106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205.21</v>
      </c>
    </row>
    <row r="6056" spans="1:26" x14ac:dyDescent="0.3">
      <c r="A6056">
        <v>3003028</v>
      </c>
      <c r="B6056">
        <v>1</v>
      </c>
      <c r="C6056" t="s">
        <v>75</v>
      </c>
      <c r="D6056" t="s">
        <v>82</v>
      </c>
      <c r="E6056" t="s">
        <v>153</v>
      </c>
      <c r="F6056" t="s">
        <v>17194</v>
      </c>
      <c r="G6056" t="s">
        <v>128</v>
      </c>
      <c r="H6056" t="s">
        <v>58</v>
      </c>
      <c r="I6056" t="s">
        <v>129</v>
      </c>
      <c r="J6056" t="s">
        <v>130</v>
      </c>
      <c r="K6056" t="s">
        <v>131</v>
      </c>
      <c r="L6056" t="s">
        <v>17195</v>
      </c>
      <c r="M6056" t="s">
        <v>17196</v>
      </c>
      <c r="N6056">
        <v>0.78300000000000003</v>
      </c>
      <c r="O6056">
        <v>17</v>
      </c>
      <c r="P6056">
        <v>747</v>
      </c>
      <c r="Q6056">
        <v>0</v>
      </c>
      <c r="R6056">
        <v>0</v>
      </c>
      <c r="S6056">
        <v>0</v>
      </c>
      <c r="T6056">
        <v>0</v>
      </c>
      <c r="U6056">
        <v>13.31</v>
      </c>
      <c r="V6056">
        <v>584.74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3003152</v>
      </c>
      <c r="B6057">
        <v>1</v>
      </c>
      <c r="C6057" t="s">
        <v>75</v>
      </c>
      <c r="D6057" t="s">
        <v>99</v>
      </c>
      <c r="E6057" t="s">
        <v>169</v>
      </c>
      <c r="F6057" t="s">
        <v>17197</v>
      </c>
      <c r="G6057" t="s">
        <v>161</v>
      </c>
      <c r="H6057" t="s">
        <v>61</v>
      </c>
      <c r="I6057" t="s">
        <v>129</v>
      </c>
      <c r="J6057" t="s">
        <v>130</v>
      </c>
      <c r="K6057" t="s">
        <v>131</v>
      </c>
      <c r="L6057" t="s">
        <v>17198</v>
      </c>
      <c r="M6057" t="s">
        <v>17199</v>
      </c>
      <c r="N6057">
        <v>0.99299999999999999</v>
      </c>
      <c r="O6057">
        <v>0</v>
      </c>
      <c r="P6057">
        <v>10</v>
      </c>
      <c r="Q6057">
        <v>0</v>
      </c>
      <c r="R6057">
        <v>0</v>
      </c>
      <c r="S6057">
        <v>0</v>
      </c>
      <c r="T6057">
        <v>5</v>
      </c>
      <c r="U6057">
        <v>0</v>
      </c>
      <c r="V6057">
        <v>9.93</v>
      </c>
      <c r="W6057">
        <v>0</v>
      </c>
      <c r="X6057">
        <v>0</v>
      </c>
      <c r="Y6057">
        <v>0</v>
      </c>
      <c r="Z6057">
        <v>4.97</v>
      </c>
    </row>
    <row r="6058" spans="1:26" x14ac:dyDescent="0.3">
      <c r="A6058">
        <v>3003895</v>
      </c>
      <c r="B6058">
        <v>1</v>
      </c>
      <c r="C6058" t="s">
        <v>106</v>
      </c>
      <c r="D6058" t="s">
        <v>111</v>
      </c>
      <c r="E6058" t="s">
        <v>126</v>
      </c>
      <c r="F6058" t="s">
        <v>17200</v>
      </c>
      <c r="G6058" t="s">
        <v>128</v>
      </c>
      <c r="H6058" t="s">
        <v>58</v>
      </c>
      <c r="I6058" t="s">
        <v>129</v>
      </c>
      <c r="J6058" t="s">
        <v>130</v>
      </c>
      <c r="K6058" t="s">
        <v>131</v>
      </c>
      <c r="L6058" t="s">
        <v>17201</v>
      </c>
      <c r="M6058" t="s">
        <v>17202</v>
      </c>
      <c r="N6058">
        <v>1.7529999999999999</v>
      </c>
      <c r="O6058">
        <v>0</v>
      </c>
      <c r="P6058">
        <v>0</v>
      </c>
      <c r="Q6058">
        <v>5</v>
      </c>
      <c r="R6058">
        <v>884</v>
      </c>
      <c r="S6058">
        <v>0</v>
      </c>
      <c r="T6058">
        <v>14</v>
      </c>
      <c r="U6058">
        <v>0</v>
      </c>
      <c r="V6058">
        <v>0</v>
      </c>
      <c r="W6058">
        <v>8.76</v>
      </c>
      <c r="X6058">
        <v>1549.46</v>
      </c>
      <c r="Y6058">
        <v>0</v>
      </c>
      <c r="Z6058">
        <v>24.54</v>
      </c>
    </row>
    <row r="6059" spans="1:26" x14ac:dyDescent="0.3">
      <c r="A6059">
        <v>3003174</v>
      </c>
      <c r="B6059">
        <v>1</v>
      </c>
      <c r="C6059" t="s">
        <v>106</v>
      </c>
      <c r="D6059" t="s">
        <v>122</v>
      </c>
      <c r="E6059" t="s">
        <v>153</v>
      </c>
      <c r="F6059" t="s">
        <v>17203</v>
      </c>
      <c r="G6059" t="s">
        <v>128</v>
      </c>
      <c r="H6059" t="s">
        <v>58</v>
      </c>
      <c r="I6059" t="s">
        <v>129</v>
      </c>
      <c r="J6059" t="s">
        <v>130</v>
      </c>
      <c r="K6059" t="s">
        <v>131</v>
      </c>
      <c r="L6059" t="s">
        <v>17204</v>
      </c>
      <c r="M6059" t="s">
        <v>17205</v>
      </c>
      <c r="N6059">
        <v>4.157</v>
      </c>
      <c r="O6059">
        <v>1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4.16</v>
      </c>
      <c r="V6059">
        <v>0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3008272</v>
      </c>
      <c r="B6060">
        <v>2</v>
      </c>
      <c r="C6060" t="s">
        <v>75</v>
      </c>
      <c r="D6060" t="s">
        <v>77</v>
      </c>
      <c r="E6060" t="s">
        <v>169</v>
      </c>
      <c r="F6060" t="s">
        <v>5139</v>
      </c>
      <c r="G6060" t="s">
        <v>142</v>
      </c>
      <c r="H6060" t="s">
        <v>61</v>
      </c>
      <c r="I6060" t="s">
        <v>129</v>
      </c>
      <c r="J6060" t="s">
        <v>130</v>
      </c>
      <c r="K6060" t="s">
        <v>131</v>
      </c>
      <c r="L6060" t="s">
        <v>1360</v>
      </c>
      <c r="M6060" t="s">
        <v>17206</v>
      </c>
      <c r="N6060">
        <v>0.53300000000000003</v>
      </c>
      <c r="O6060">
        <v>0</v>
      </c>
      <c r="P6060">
        <v>2</v>
      </c>
      <c r="Q6060">
        <v>0</v>
      </c>
      <c r="R6060">
        <v>0</v>
      </c>
      <c r="S6060">
        <v>0</v>
      </c>
      <c r="T6060">
        <v>90</v>
      </c>
      <c r="U6060">
        <v>0</v>
      </c>
      <c r="V6060">
        <v>1.07</v>
      </c>
      <c r="W6060">
        <v>0</v>
      </c>
      <c r="X6060">
        <v>0</v>
      </c>
      <c r="Y6060">
        <v>0</v>
      </c>
      <c r="Z6060">
        <v>48</v>
      </c>
    </row>
    <row r="6061" spans="1:26" x14ac:dyDescent="0.3">
      <c r="A6061">
        <v>3012018</v>
      </c>
      <c r="B6061">
        <v>1</v>
      </c>
      <c r="C6061" t="s">
        <v>75</v>
      </c>
      <c r="D6061" t="s">
        <v>84</v>
      </c>
      <c r="E6061" t="s">
        <v>164</v>
      </c>
      <c r="F6061" t="s">
        <v>17207</v>
      </c>
      <c r="G6061" t="s">
        <v>161</v>
      </c>
      <c r="H6061" t="s">
        <v>61</v>
      </c>
      <c r="I6061" t="s">
        <v>129</v>
      </c>
      <c r="J6061" t="s">
        <v>130</v>
      </c>
      <c r="K6061" t="s">
        <v>131</v>
      </c>
      <c r="L6061" t="s">
        <v>17208</v>
      </c>
      <c r="M6061" t="s">
        <v>17209</v>
      </c>
      <c r="N6061">
        <v>0.90300000000000002</v>
      </c>
      <c r="O6061">
        <v>0</v>
      </c>
      <c r="P6061">
        <v>2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1.81</v>
      </c>
      <c r="W6061">
        <v>0</v>
      </c>
      <c r="X6061">
        <v>0</v>
      </c>
      <c r="Y6061">
        <v>0</v>
      </c>
      <c r="Z6061">
        <v>0</v>
      </c>
    </row>
  </sheetData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44EF-2730-4DC4-A572-68D51714012B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87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0.81308411214953269</v>
      </c>
      <c r="D18" s="22">
        <f t="shared" si="1"/>
        <v>9.0361902328947927</v>
      </c>
      <c r="E18" s="22">
        <f t="shared" si="2"/>
        <v>8.9988980249215906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8.9988980249215906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2.4980968195171789</v>
      </c>
      <c r="E22" s="22">
        <f t="shared" si="2"/>
        <v>2.4867678223277099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2.4867678223277099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0.81308411214953269</v>
      </c>
      <c r="D26" s="22">
        <f t="shared" si="10"/>
        <v>11.534287052411972</v>
      </c>
      <c r="E26" s="22">
        <f t="shared" si="10"/>
        <v>11.485665847249301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11.485665847249301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9.2732149699833958E-3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9.2311604645248808E-3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9.2311604645248808E-3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2.409009239153574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2.3980842587098419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2.3980842587098419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2.4182824541235575</v>
      </c>
      <c r="E34" s="22">
        <f t="shared" si="11"/>
        <v>2.4073154191743669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2.4073154191743669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3.1152647975077882E-2</v>
      </c>
      <c r="D39" s="22">
        <f t="shared" si="13"/>
        <v>0.34768169625750417</v>
      </c>
      <c r="E39" s="22">
        <f t="shared" si="14"/>
        <v>0.34624622079059647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0.34624622079059647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3.5253544513986462E-2</v>
      </c>
      <c r="E43" s="22">
        <f t="shared" si="14"/>
        <v>3.5093667881664833E-2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3.5093667881664833E-2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3.1152647975077882E-2</v>
      </c>
      <c r="D47" s="22">
        <f t="shared" si="22"/>
        <v>0.38293524077149066</v>
      </c>
      <c r="E47" s="22">
        <f t="shared" si="22"/>
        <v>0.38133988867226132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0.38133988867226132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2.6681426604788466E-3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2.6560424966799467E-3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2.6560424966799467E-3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5.2653240799875106E-3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5.2414455652567034E-3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5.2414455652567034E-3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7.9334667404663568E-3</v>
      </c>
      <c r="E55" s="22">
        <f t="shared" si="23"/>
        <v>7.8974880619366496E-3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7.8974880619366496E-3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321</v>
      </c>
      <c r="D66" s="24">
        <f>VLOOKUP($B$11,ABONE1,4,FALSE)</f>
        <v>70461</v>
      </c>
      <c r="E66" s="24">
        <f>VLOOKUP($B$11,ABONE1,5,FALSE)</f>
        <v>70782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70782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B9220F7-ACF1-40B5-B7E8-CAC222E76DF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E9D77E17-AE81-4C1C-9F4E-9F6C65A4EB8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9DECF-E50F-4685-9FCF-0E1524F06B7C}">
  <dimension ref="A1:V71"/>
  <sheetViews>
    <sheetView topLeftCell="A48"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84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136.44918032786882</v>
      </c>
      <c r="D18" s="22">
        <f t="shared" si="1"/>
        <v>29.421083162217649</v>
      </c>
      <c r="E18" s="22">
        <f t="shared" si="2"/>
        <v>29.588395991901788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29.588395991901788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35.832786885245909</v>
      </c>
      <c r="D19" s="22">
        <f t="shared" si="1"/>
        <v>7.8234548254620124</v>
      </c>
      <c r="E19" s="22">
        <f t="shared" si="2"/>
        <v>7.8672407165372498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7.8672407165372498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5.9154466119096503</v>
      </c>
      <c r="E22" s="22">
        <f t="shared" si="2"/>
        <v>5.9061992260577636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5.9061992260577636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6.0349075975359351E-2</v>
      </c>
      <c r="E23" s="22">
        <f t="shared" si="2"/>
        <v>6.0254734630070986E-2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6.0254734630070986E-2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172.28196721311474</v>
      </c>
      <c r="D26" s="22">
        <f t="shared" si="10"/>
        <v>43.220333675564675</v>
      </c>
      <c r="E26" s="22">
        <f t="shared" si="10"/>
        <v>43.422090669126874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43.422090669126874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31.147540983606557</v>
      </c>
      <c r="D29" s="22">
        <f>IFERROR((SUMIFS(KENTSELAG2,KAYNAK,A29,SEBEP,B29,SÜRE,"Uzun",BİLDİRİM,"Bildirimli",İL,$B$10,İLÇE,$B$11)/VLOOKUP($B$11,ABONE1,4,FALSE))*60,0)</f>
        <v>0.70901950718685836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0.75660285487301715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0.75660285487301715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7.1344262295081977</v>
      </c>
      <c r="D30" s="22">
        <f>IFERROR((SUMIFS(KENTSELAG2,KAYNAK,A30,SEBEP,B30,SÜRE,"Uzun",BİLDİRİM,"Bildirimli",İL,$B$10,İLÇE,$B$11)/VLOOKUP($B$11,ABONE1,4,FALSE))*60,0)</f>
        <v>3.3969609856262832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3.4028036185643624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3.4028036185643624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5.5789989733059553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5.570277542861537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5.570277542861537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38.281967213114754</v>
      </c>
      <c r="D34" s="22">
        <f t="shared" ref="D34:L34" si="11">SUM(D29:D33)</f>
        <v>9.6849794661190973</v>
      </c>
      <c r="E34" s="22">
        <f t="shared" si="11"/>
        <v>9.7296840162989167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9.7296840162989167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1.1092896174863387</v>
      </c>
      <c r="D39" s="22">
        <f t="shared" si="13"/>
        <v>0.31753935660506505</v>
      </c>
      <c r="E39" s="22">
        <f t="shared" si="14"/>
        <v>0.31877706875784834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0.31877706875784834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0.15300546448087432</v>
      </c>
      <c r="D40" s="22">
        <f t="shared" si="13"/>
        <v>0.11303901437371663</v>
      </c>
      <c r="E40" s="22">
        <f t="shared" si="14"/>
        <v>0.11310149235881534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0.11310149235881534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3.3855236139630387E-2</v>
      </c>
      <c r="E43" s="22">
        <f t="shared" si="14"/>
        <v>3.3802311575818152E-2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3.3802311575818152E-2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1.3689253935660506E-4</v>
      </c>
      <c r="E44" s="22">
        <f t="shared" si="14"/>
        <v>1.3667854061488258E-4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1.3667854061488258E-4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1.262295081967213</v>
      </c>
      <c r="D47" s="22">
        <f t="shared" si="22"/>
        <v>0.4645704996577687</v>
      </c>
      <c r="E47" s="22">
        <f t="shared" si="22"/>
        <v>0.4658175512330967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0.4658175512330967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0.14207650273224043</v>
      </c>
      <c r="D50" s="22">
        <f>IFERROR((SUMIFS(KENTSELAG1,KAYNAK,A50,SEBEP,B50,SÜRE,"Uzun",BİLDİRİM,"Bildirimli",İL,$B$10,İLÇE,$B$11)/VLOOKUP($B$11,ABONE1,4,FALSE)),0)</f>
        <v>3.2340862422997945E-3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3.4511331505257853E-3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3.4511331505257853E-3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3.2786885245901641E-2</v>
      </c>
      <c r="D51" s="22">
        <f>IFERROR((SUMIFS(KENTSELAG1,KAYNAK,A51,SEBEP,B51,SÜRE,"Uzun",BİLDİRİM,"Bildirimli",İL,$B$10,İLÇE,$B$11)/VLOOKUP($B$11,ABONE1,4,FALSE)),0)</f>
        <v>1.359514031485284E-2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1.3625142017546108E-2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1.3625142017546108E-2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2.0328542094455851E-2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2.0296763281310064E-2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2.0296763281310064E-2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0.17486338797814208</v>
      </c>
      <c r="D55" s="22">
        <f t="shared" si="23"/>
        <v>3.7157768651608483E-2</v>
      </c>
      <c r="E55" s="22">
        <f t="shared" si="23"/>
        <v>3.737303844938196E-2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3.737303844938196E-2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2.185792349726776E-2</v>
      </c>
      <c r="D59" s="22">
        <f>IFERROR((SUMIFS(KENTSELAG1,KAYNAK,A59,SÜRE,"Kısa",İL,$B$10,İLÇE,$B$11)/VLOOKUP($B$11,ABONE1,4,FALSE)),0)</f>
        <v>7.2758384668035594E-2</v>
      </c>
      <c r="E59" s="22">
        <f>IFERROR((SUMIFS(KENTSELOG1,KAYNAK,A59,SÜRE,"Kısa",İL,$B$10,İLÇE,$B$11)+SUMIFS(KENTSELAG1,KAYNAK,A59,SÜRE,"Kısa",İL,$B$10,İLÇE,$B$11))/VLOOKUP($B$11,ABONE1,5,FALSE),0)</f>
        <v>7.267881397196381E-2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7.267881397196381E-2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2.185792349726776E-2</v>
      </c>
      <c r="D61" s="22">
        <f t="shared" ref="D61:L61" si="24">SUM(D58:D60)</f>
        <v>7.2758384668035594E-2</v>
      </c>
      <c r="E61" s="22">
        <f t="shared" si="24"/>
        <v>7.267881397196381E-2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7.267881397196381E-2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183</v>
      </c>
      <c r="D66" s="24">
        <f>VLOOKUP($B$11,ABONE1,4,FALSE)</f>
        <v>116880</v>
      </c>
      <c r="E66" s="24">
        <f>VLOOKUP($B$11,ABONE1,5,FALSE)</f>
        <v>117063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117063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B2A828B-40C0-407F-8960-C15EAC28BF2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71147748-2886-4A5F-AFBC-B76BD503C33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0134-5131-4DCF-9DB2-5DCB47419229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88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54.505785123966959</v>
      </c>
      <c r="D18" s="22">
        <f t="shared" si="1"/>
        <v>59.338014485839437</v>
      </c>
      <c r="E18" s="22">
        <f t="shared" si="2"/>
        <v>59.312787988609884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59.312787988609884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3.882644628099174</v>
      </c>
      <c r="D19" s="22">
        <f t="shared" si="1"/>
        <v>4.144077720431973</v>
      </c>
      <c r="E19" s="22">
        <f t="shared" si="2"/>
        <v>4.1427129174216928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4.1427129174216928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3.6153272325107344</v>
      </c>
      <c r="E22" s="22">
        <f t="shared" si="2"/>
        <v>3.5964535335231691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3.5964535335231691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9.446155180639286E-3</v>
      </c>
      <c r="E23" s="22">
        <f t="shared" si="2"/>
        <v>9.3968418327724564E-3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9.3968418327724564E-3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58.388429752066131</v>
      </c>
      <c r="D26" s="22">
        <f t="shared" si="10"/>
        <v>67.10686559396278</v>
      </c>
      <c r="E26" s="22">
        <f t="shared" si="10"/>
        <v>67.061351281387516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67.061351281387516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41.737190082644631</v>
      </c>
      <c r="D30" s="22">
        <f>IFERROR((SUMIFS(KENTSELAG2,KAYNAK,A30,SEBEP,B30,SÜRE,"Uzun",BİLDİRİM,"Bildirimli",İL,$B$10,İLÇE,$B$11)/VLOOKUP($B$11,ABONE1,4,FALSE))*60,0)</f>
        <v>4.059869020254153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4.2565622573129698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4.2565622573129698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41.737190082644631</v>
      </c>
      <c r="D34" s="22">
        <f t="shared" ref="D34:L34" si="11">SUM(D29:D33)</f>
        <v>4.059869020254153</v>
      </c>
      <c r="E34" s="22">
        <f t="shared" si="11"/>
        <v>4.2565622573129698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4.2565622573129698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1.3801652892561984</v>
      </c>
      <c r="D39" s="22">
        <f t="shared" si="13"/>
        <v>1.0179988723598039</v>
      </c>
      <c r="E39" s="22">
        <f t="shared" si="14"/>
        <v>1.0198895504357581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1.0198895504357581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3.3057851239669422E-2</v>
      </c>
      <c r="D40" s="22">
        <f t="shared" si="13"/>
        <v>3.5303812291278137E-2</v>
      </c>
      <c r="E40" s="22">
        <f t="shared" si="14"/>
        <v>3.5292087324186726E-2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3.5292087324186726E-2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3.3612351997224267E-2</v>
      </c>
      <c r="E43" s="22">
        <f t="shared" si="14"/>
        <v>3.3436879799810165E-2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3.3436879799810165E-2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4.3370776770611964E-5</v>
      </c>
      <c r="E44" s="22">
        <f t="shared" si="14"/>
        <v>4.3144361032013115E-5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4.3144361032013115E-5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1.4132231404958677</v>
      </c>
      <c r="D47" s="22">
        <f t="shared" si="22"/>
        <v>1.0869584074250769</v>
      </c>
      <c r="E47" s="22">
        <f t="shared" si="22"/>
        <v>1.0886616619207869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1.0886616619207869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0.10743801652892562</v>
      </c>
      <c r="D51" s="22">
        <f>IFERROR((SUMIFS(KENTSELAG1,KAYNAK,A51,SEBEP,B51,SÜRE,"Uzun",BİLDİRİM,"Bildirimli",İL,$B$10,İLÇE,$B$11)/VLOOKUP($B$11,ABONE1,4,FALSE)),0)</f>
        <v>2.875482499891573E-2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2.9165588057640867E-2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2.9165588057640867E-2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0.10743801652892562</v>
      </c>
      <c r="D55" s="22">
        <f t="shared" si="23"/>
        <v>2.875482499891573E-2</v>
      </c>
      <c r="E55" s="22">
        <f t="shared" si="23"/>
        <v>2.9165588057640867E-2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2.9165588057640867E-2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3.3057851239669422E-2</v>
      </c>
      <c r="D59" s="22">
        <f>IFERROR((SUMIFS(KENTSELAG1,KAYNAK,A59,SÜRE,"Kısa",İL,$B$10,İLÇE,$B$11)/VLOOKUP($B$11,ABONE1,4,FALSE)),0)</f>
        <v>0.14255974324500151</v>
      </c>
      <c r="E59" s="22">
        <f>IFERROR((SUMIFS(KENTSELOG1,KAYNAK,A59,SÜRE,"Kısa",İL,$B$10,İLÇE,$B$11)+SUMIFS(KENTSELAG1,KAYNAK,A59,SÜRE,"Kısa",İL,$B$10,İLÇE,$B$11))/VLOOKUP($B$11,ABONE1,5,FALSE),0)</f>
        <v>0.14198809215635516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0.14198809215635516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3.3057851239669422E-2</v>
      </c>
      <c r="D61" s="22">
        <f t="shared" ref="D61:L61" si="24">SUM(D58:D60)</f>
        <v>0.14255974324500151</v>
      </c>
      <c r="E61" s="22">
        <f t="shared" si="24"/>
        <v>0.14198809215635516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0.14198809215635516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121</v>
      </c>
      <c r="D66" s="24">
        <f>VLOOKUP($B$11,ABONE1,4,FALSE)</f>
        <v>23057</v>
      </c>
      <c r="E66" s="24">
        <f>VLOOKUP($B$11,ABONE1,5,FALSE)</f>
        <v>23178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23178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3FC755F3-AC24-4481-9BE0-F066B564683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FA75F6CA-00A9-437E-B058-F45C2C76A2F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2B69F-814E-41D2-965E-B568D9D0075E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89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33.973913043478262</v>
      </c>
      <c r="D18" s="22">
        <f t="shared" si="1"/>
        <v>13.329940363188575</v>
      </c>
      <c r="E18" s="22">
        <f t="shared" si="2"/>
        <v>13.335560851654854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13.335560851654854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11.071458398291806</v>
      </c>
      <c r="E22" s="22">
        <f t="shared" si="2"/>
        <v>11.068444104231443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11.068444104231443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0.72618928274005701</v>
      </c>
      <c r="E23" s="22">
        <f t="shared" si="2"/>
        <v>0.72599157183667684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0.72599157183667684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33.973913043478262</v>
      </c>
      <c r="D26" s="22">
        <f t="shared" si="10"/>
        <v>25.127588044220438</v>
      </c>
      <c r="E26" s="22">
        <f t="shared" si="10"/>
        <v>25.129996527722973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25.129996527722973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0.48695652173913045</v>
      </c>
      <c r="D30" s="22">
        <f>IFERROR((SUMIFS(KENTSELAG2,KAYNAK,A30,SEBEP,B30,SÜRE,"Uzun",BİLDİRİM,"Bildirimli",İL,$B$10,İLÇE,$B$11)/VLOOKUP($B$11,ABONE1,4,FALSE))*60,0)</f>
        <v>0.86648537496990519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0.86638204517116735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0.86638204517116735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5.9885099480200656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5.9868795277703244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5.9868795277703244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0.48695652173913045</v>
      </c>
      <c r="D34" s="22">
        <f t="shared" ref="D34:L34" si="11">SUM(D29:D33)</f>
        <v>6.8549953229899705</v>
      </c>
      <c r="E34" s="22">
        <f t="shared" si="11"/>
        <v>6.8532615729414914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6.8532615729414914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0.76811594202898548</v>
      </c>
      <c r="D39" s="22">
        <f t="shared" si="13"/>
        <v>0.16472942411600563</v>
      </c>
      <c r="E39" s="22">
        <f t="shared" si="14"/>
        <v>0.16489370097381587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0.16489370097381587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0.13025768943864038</v>
      </c>
      <c r="E43" s="22">
        <f t="shared" si="14"/>
        <v>0.13022222572957276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0.13022222572957276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4.5546578678359846E-3</v>
      </c>
      <c r="E44" s="22">
        <f t="shared" si="14"/>
        <v>4.5534178254075979E-3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4.5534178254075979E-3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0.76811594202898548</v>
      </c>
      <c r="D47" s="22">
        <f t="shared" si="22"/>
        <v>0.29954177142248201</v>
      </c>
      <c r="E47" s="22">
        <f t="shared" si="22"/>
        <v>0.29966934452879618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0.29966934452879618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1.4492753623188406E-2</v>
      </c>
      <c r="D51" s="22">
        <f>IFERROR((SUMIFS(KENTSELAG1,KAYNAK,A51,SEBEP,B51,SÜRE,"Uzun",BİLDİRİM,"Bildirimli",İL,$B$10,İLÇE,$B$11)/VLOOKUP($B$11,ABONE1,4,FALSE)),0)</f>
        <v>2.4817754482627966E-2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2.4814943417667577E-2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2.4814943417667577E-2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3.5734724727371756E-2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3.5724995659653716E-2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3.5724995659653716E-2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1.4492753623188406E-2</v>
      </c>
      <c r="D55" s="22">
        <f t="shared" si="23"/>
        <v>6.0552479209999718E-2</v>
      </c>
      <c r="E55" s="22">
        <f t="shared" si="23"/>
        <v>6.0539939077321289E-2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6.0539939077321289E-2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1.4492753623188406E-2</v>
      </c>
      <c r="D59" s="22">
        <f>IFERROR((SUMIFS(KENTSELAG1,KAYNAK,A59,SÜRE,"Kısa",İL,$B$10,İLÇE,$B$11)/VLOOKUP($B$11,ABONE1,4,FALSE)),0)</f>
        <v>1.2195747670375385E-3</v>
      </c>
      <c r="E59" s="22">
        <f>IFERROR((SUMIFS(KENTSELOG1,KAYNAK,A59,SÜRE,"Kısa",İL,$B$10,İLÇE,$B$11)+SUMIFS(KENTSELAG1,KAYNAK,A59,SÜRE,"Kısa",İL,$B$10,İLÇE,$B$11))/VLOOKUP($B$11,ABONE1,5,FALSE),0)</f>
        <v>1.2231884972932023E-3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1.2231884972932023E-3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1.4492753623188406E-2</v>
      </c>
      <c r="D61" s="22">
        <f t="shared" ref="D61:L61" si="24">SUM(D58:D60)</f>
        <v>1.2195747670375385E-3</v>
      </c>
      <c r="E61" s="22">
        <f t="shared" si="24"/>
        <v>1.2231884972932023E-3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1.2231884972932023E-3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69</v>
      </c>
      <c r="D66" s="24">
        <f>VLOOKUP($B$11,ABONE1,4,FALSE)</f>
        <v>253367</v>
      </c>
      <c r="E66" s="24">
        <f>VLOOKUP($B$11,ABONE1,5,FALSE)</f>
        <v>253436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253436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A5A62441-2FCB-48A4-B2A9-4E3CEC18D92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04E73917-B8B2-4CA2-8DE9-22C67A2A265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719F3-1591-4CFA-8276-5960E00C47E3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101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92.792805755395676</v>
      </c>
      <c r="D18" s="22">
        <f t="shared" si="1"/>
        <v>27.410015510746732</v>
      </c>
      <c r="E18" s="22">
        <f t="shared" si="2"/>
        <v>29.363628546861563</v>
      </c>
      <c r="F18" s="22">
        <f t="shared" si="3"/>
        <v>16.19641791044776</v>
      </c>
      <c r="G18" s="22">
        <f t="shared" si="4"/>
        <v>19.711734964125778</v>
      </c>
      <c r="H18" s="22">
        <f t="shared" si="5"/>
        <v>19.655928348023885</v>
      </c>
      <c r="I18" s="22">
        <f t="shared" si="6"/>
        <v>164.25625000000002</v>
      </c>
      <c r="J18" s="22">
        <f t="shared" si="7"/>
        <v>145.94134462678664</v>
      </c>
      <c r="K18" s="22">
        <f t="shared" si="8"/>
        <v>146.82710327455922</v>
      </c>
      <c r="L18" s="22">
        <f t="shared" si="9"/>
        <v>30.384325318144128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80.762589928057551</v>
      </c>
      <c r="D19" s="22">
        <f t="shared" si="1"/>
        <v>0.89541325060935073</v>
      </c>
      <c r="E19" s="22">
        <f t="shared" si="2"/>
        <v>3.2818142734307822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0.55038033094199501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1.6267671172169287</v>
      </c>
      <c r="E22" s="22">
        <f t="shared" si="2"/>
        <v>1.5781599312123815</v>
      </c>
      <c r="F22" s="22">
        <f t="shared" si="3"/>
        <v>0</v>
      </c>
      <c r="G22" s="22">
        <f t="shared" si="4"/>
        <v>0.38186545962344109</v>
      </c>
      <c r="H22" s="22">
        <f t="shared" si="5"/>
        <v>0.37580324139891957</v>
      </c>
      <c r="I22" s="22">
        <f t="shared" si="6"/>
        <v>0</v>
      </c>
      <c r="J22" s="22">
        <f t="shared" si="7"/>
        <v>0.14007411328745367</v>
      </c>
      <c r="K22" s="22">
        <f t="shared" si="8"/>
        <v>0.13329974811083126</v>
      </c>
      <c r="L22" s="22">
        <f t="shared" si="9"/>
        <v>0.560092288835214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173.55539568345324</v>
      </c>
      <c r="D26" s="22">
        <f t="shared" si="10"/>
        <v>29.932195878573012</v>
      </c>
      <c r="E26" s="22">
        <f t="shared" si="10"/>
        <v>34.223602751504728</v>
      </c>
      <c r="F26" s="22">
        <f t="shared" si="10"/>
        <v>16.19641791044776</v>
      </c>
      <c r="G26" s="22">
        <f t="shared" si="10"/>
        <v>20.093600423749219</v>
      </c>
      <c r="H26" s="22">
        <f t="shared" si="10"/>
        <v>20.031731589422805</v>
      </c>
      <c r="I26" s="22">
        <f t="shared" si="10"/>
        <v>164.25625000000002</v>
      </c>
      <c r="J26" s="22">
        <f t="shared" si="10"/>
        <v>146.0814187400741</v>
      </c>
      <c r="K26" s="22">
        <f t="shared" si="10"/>
        <v>146.96040302267005</v>
      </c>
      <c r="L26" s="22">
        <f t="shared" si="10"/>
        <v>31.494797937921337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100.27338129496404</v>
      </c>
      <c r="D30" s="22">
        <f>IFERROR((SUMIFS(KENTSELAG2,KAYNAK,A30,SEBEP,B30,SÜRE,"Uzun",BİLDİRİM,"Bildirimli",İL,$B$10,İLÇE,$B$11)/VLOOKUP($B$11,ABONE1,4,FALSE))*60,0)</f>
        <v>0.96959893640593853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3.9367583834909716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0.66021846497710812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100.27338129496404</v>
      </c>
      <c r="D34" s="22">
        <f t="shared" ref="D34:L34" si="11">SUM(D29:D33)</f>
        <v>0.96959893640593853</v>
      </c>
      <c r="E34" s="22">
        <f t="shared" si="11"/>
        <v>3.9367583834909716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0.66021846497710812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1.3309352517985611</v>
      </c>
      <c r="D39" s="22">
        <f t="shared" si="13"/>
        <v>0.66253046753822287</v>
      </c>
      <c r="E39" s="22">
        <f t="shared" si="14"/>
        <v>0.68250214961306965</v>
      </c>
      <c r="F39" s="22">
        <f t="shared" si="15"/>
        <v>0.34626865671641793</v>
      </c>
      <c r="G39" s="22">
        <f t="shared" si="16"/>
        <v>0.34554822555015169</v>
      </c>
      <c r="H39" s="22">
        <f t="shared" si="17"/>
        <v>0.34555966259122356</v>
      </c>
      <c r="I39" s="22">
        <f t="shared" si="18"/>
        <v>3.3645833333333335</v>
      </c>
      <c r="J39" s="22">
        <f t="shared" si="19"/>
        <v>2.2525145579671784</v>
      </c>
      <c r="K39" s="22">
        <f t="shared" si="20"/>
        <v>2.3062972292191435</v>
      </c>
      <c r="L39" s="22">
        <f t="shared" si="21"/>
        <v>0.5423771585132845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0.61870503597122306</v>
      </c>
      <c r="D40" s="22">
        <f t="shared" si="13"/>
        <v>7.7553733658320412E-3</v>
      </c>
      <c r="E40" s="22">
        <f t="shared" si="14"/>
        <v>2.6010318142734308E-2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4.3620894769097664E-3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1.3959672058497673E-2</v>
      </c>
      <c r="E43" s="22">
        <f t="shared" si="14"/>
        <v>1.354256233877902E-2</v>
      </c>
      <c r="F43" s="22">
        <f t="shared" si="15"/>
        <v>0</v>
      </c>
      <c r="G43" s="22">
        <f t="shared" si="16"/>
        <v>4.4301054557711753E-3</v>
      </c>
      <c r="H43" s="22">
        <f t="shared" si="17"/>
        <v>4.3597763245190029E-3</v>
      </c>
      <c r="I43" s="22">
        <f t="shared" si="18"/>
        <v>0</v>
      </c>
      <c r="J43" s="22">
        <f t="shared" si="19"/>
        <v>1.0587612493382743E-3</v>
      </c>
      <c r="K43" s="22">
        <f t="shared" si="20"/>
        <v>1.0075566750629723E-3</v>
      </c>
      <c r="L43" s="22">
        <f t="shared" si="21"/>
        <v>5.6599012221060603E-3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1.949640287769784</v>
      </c>
      <c r="D47" s="22">
        <f t="shared" si="22"/>
        <v>0.68424551296255254</v>
      </c>
      <c r="E47" s="22">
        <f t="shared" si="22"/>
        <v>0.72205503009458305</v>
      </c>
      <c r="F47" s="22">
        <f t="shared" si="22"/>
        <v>0.34626865671641793</v>
      </c>
      <c r="G47" s="22">
        <f t="shared" si="22"/>
        <v>0.34997833100592285</v>
      </c>
      <c r="H47" s="22">
        <f t="shared" si="22"/>
        <v>0.34991943891574256</v>
      </c>
      <c r="I47" s="22">
        <f t="shared" si="22"/>
        <v>3.3645833333333335</v>
      </c>
      <c r="J47" s="22">
        <f t="shared" si="22"/>
        <v>2.2535733192165166</v>
      </c>
      <c r="K47" s="22">
        <f t="shared" si="22"/>
        <v>2.3073047858942064</v>
      </c>
      <c r="L47" s="22">
        <f t="shared" si="22"/>
        <v>0.55239914921230027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0.61870503597122306</v>
      </c>
      <c r="D51" s="22">
        <f>IFERROR((SUMIFS(KENTSELAG1,KAYNAK,A51,SEBEP,B51,SÜRE,"Uzun",BİLDİRİM,"Bildirimli",İL,$B$10,İLÇE,$B$11)/VLOOKUP($B$11,ABONE1,4,FALSE)),0)</f>
        <v>5.9827165964990029E-3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2.4290627687016338E-2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4.0736868668661448E-3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0.61870503597122306</v>
      </c>
      <c r="D55" s="22">
        <f t="shared" si="23"/>
        <v>5.9827165964990029E-3</v>
      </c>
      <c r="E55" s="22">
        <f t="shared" si="23"/>
        <v>2.4290627687016338E-2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4.0736868668661448E-3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139</v>
      </c>
      <c r="D66" s="24">
        <f>VLOOKUP($B$11,ABONE1,4,FALSE)</f>
        <v>4513</v>
      </c>
      <c r="E66" s="24">
        <f>VLOOKUP($B$11,ABONE1,5,FALSE)</f>
        <v>4652</v>
      </c>
      <c r="F66" s="24">
        <f>VLOOKUP($B$11,ABONE1,6,FALSE)</f>
        <v>335</v>
      </c>
      <c r="G66" s="24">
        <f>VLOOKUP($B$11,ABONE1,7,FALSE)</f>
        <v>20767</v>
      </c>
      <c r="H66" s="24">
        <f>VLOOKUP($B$11,ABONE1,8,FALSE)</f>
        <v>21102</v>
      </c>
      <c r="I66" s="24">
        <f>VLOOKUP($B$11,ABONE1,9,FALSE)</f>
        <v>96</v>
      </c>
      <c r="J66" s="24">
        <f>VLOOKUP($B$11,ABONE1,10,FALSE)</f>
        <v>1889</v>
      </c>
      <c r="K66" s="24">
        <f>VLOOKUP($B$11,ABONE1,11,FALSE)</f>
        <v>1985</v>
      </c>
      <c r="L66" s="24">
        <f>VLOOKUP($B$11,ABONE1,12,FALSE)</f>
        <v>27739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9C9E14B-8AD4-41EB-B332-2D1C63F90737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0214FA28-BDC1-44D4-A3AF-246E29A4BD2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3459-25E8-43A7-A2E2-9C7661D8490D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100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13.978527607361965</v>
      </c>
      <c r="D18" s="22">
        <f t="shared" si="1"/>
        <v>18.810220892310792</v>
      </c>
      <c r="E18" s="22">
        <f t="shared" si="2"/>
        <v>18.783886176686952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18.783886176686952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0.85946273072655754</v>
      </c>
      <c r="E19" s="22">
        <f t="shared" si="2"/>
        <v>0.85477830535678467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0.85477830535678467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8.3840735635275525</v>
      </c>
      <c r="E22" s="22">
        <f t="shared" si="2"/>
        <v>8.3383769143315725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8.3383769143315725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0.17104528796691659</v>
      </c>
      <c r="E23" s="22">
        <f t="shared" si="2"/>
        <v>0.17011302079850196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0.17011302079850196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13.978527607361965</v>
      </c>
      <c r="D26" s="22">
        <f t="shared" si="10"/>
        <v>28.224802474531817</v>
      </c>
      <c r="E26" s="22">
        <f t="shared" si="10"/>
        <v>28.147154417173812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28.147154417173812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68.839877300613495</v>
      </c>
      <c r="D30" s="22">
        <f>IFERROR((SUMIFS(KENTSELAG2,KAYNAK,A30,SEBEP,B30,SÜRE,"Uzun",BİLDİRİM,"Bildirimli",İL,$B$10,İLÇE,$B$11)/VLOOKUP($B$11,ABONE1,4,FALSE))*60,0)</f>
        <v>56.965464142823528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57.030184578345491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57.030184578345491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1.0294489459704805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1.0238380258142179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1.0238380258142179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68.839877300613495</v>
      </c>
      <c r="D34" s="22">
        <f t="shared" ref="D34:L34" si="11">SUM(D29:D33)</f>
        <v>57.994913088794007</v>
      </c>
      <c r="E34" s="22">
        <f t="shared" si="11"/>
        <v>58.054022604159712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58.054022604159712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0.46319018404907975</v>
      </c>
      <c r="D39" s="22">
        <f t="shared" si="13"/>
        <v>0.60439431126651644</v>
      </c>
      <c r="E39" s="22">
        <f t="shared" si="14"/>
        <v>0.6036246906975189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0.6036246906975189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9.1954409440876839E-3</v>
      </c>
      <c r="E40" s="22">
        <f t="shared" si="14"/>
        <v>9.1453220089614123E-3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9.1453220089614123E-3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5.0953165450694282E-2</v>
      </c>
      <c r="E43" s="22">
        <f t="shared" si="14"/>
        <v>5.0675449742526586E-2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5.0675449742526586E-2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7.396698382812763E-4</v>
      </c>
      <c r="E44" s="22">
        <f t="shared" si="14"/>
        <v>7.3563833344479363E-4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7.3563833344479363E-4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0.46319018404907975</v>
      </c>
      <c r="D47" s="22">
        <f t="shared" si="22"/>
        <v>0.66528258749957969</v>
      </c>
      <c r="E47" s="22">
        <f t="shared" si="22"/>
        <v>0.66418110078245174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0.66418110078245174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0.12883435582822086</v>
      </c>
      <c r="D51" s="22">
        <f>IFERROR((SUMIFS(KENTSELAG1,KAYNAK,A51,SEBEP,B51,SÜRE,"Uzun",BİLDİRİM,"Bildirimli",İL,$B$10,İLÇE,$B$11)/VLOOKUP($B$11,ABONE1,4,FALSE)),0)</f>
        <v>0.11022761658205292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0.11032903096368622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0.11032903096368622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5.4130383619675222E-3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5.3835350765732625E-3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5.3835350765732625E-3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0.12883435582822086</v>
      </c>
      <c r="D55" s="22">
        <f t="shared" si="23"/>
        <v>0.11564065494402044</v>
      </c>
      <c r="E55" s="22">
        <f t="shared" si="23"/>
        <v>0.11571256604025948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0.11571256604025948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326</v>
      </c>
      <c r="D66" s="24">
        <f>VLOOKUP($B$11,ABONE1,4,FALSE)</f>
        <v>59486</v>
      </c>
      <c r="E66" s="24">
        <f>VLOOKUP($B$11,ABONE1,5,FALSE)</f>
        <v>59812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59812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D8A4B82-B95C-4AA2-885F-62DBAAC0A58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88FAAB1-7EA0-4302-9BE6-7383BAF0DCD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4E3E-A0F6-4C13-8029-E8579FD93994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99</v>
      </c>
      <c r="C11" s="36"/>
      <c r="D11" s="4"/>
      <c r="E11" s="4"/>
      <c r="F11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65.293123446561722</v>
      </c>
      <c r="D18" s="22">
        <f t="shared" si="1"/>
        <v>22.398146594096918</v>
      </c>
      <c r="E18" s="22">
        <f t="shared" si="2"/>
        <v>23.009983337469425</v>
      </c>
      <c r="F18" s="22">
        <f t="shared" si="3"/>
        <v>4.9680000000000009</v>
      </c>
      <c r="G18" s="22">
        <f t="shared" si="4"/>
        <v>6.0133786848072566</v>
      </c>
      <c r="H18" s="22">
        <f t="shared" si="5"/>
        <v>6.0035941594908264</v>
      </c>
      <c r="I18" s="22">
        <f t="shared" si="6"/>
        <v>29.720610687022901</v>
      </c>
      <c r="J18" s="22">
        <f t="shared" si="7"/>
        <v>24.968209353040947</v>
      </c>
      <c r="K18" s="22">
        <f t="shared" si="8"/>
        <v>25.066693031717151</v>
      </c>
      <c r="L18" s="22">
        <f t="shared" si="9"/>
        <v>22.378001286474476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2.703272831898722</v>
      </c>
      <c r="E22" s="22">
        <f t="shared" si="2"/>
        <v>2.6647144325876555</v>
      </c>
      <c r="F22" s="22">
        <f t="shared" si="3"/>
        <v>0</v>
      </c>
      <c r="G22" s="22">
        <f t="shared" si="4"/>
        <v>5.044557823129252</v>
      </c>
      <c r="H22" s="22">
        <f t="shared" si="5"/>
        <v>4.9973418195432417</v>
      </c>
      <c r="I22" s="22">
        <f t="shared" si="6"/>
        <v>0</v>
      </c>
      <c r="J22" s="22">
        <f t="shared" si="7"/>
        <v>9.0892658105161122</v>
      </c>
      <c r="K22" s="22">
        <f t="shared" si="8"/>
        <v>8.9009095942418721</v>
      </c>
      <c r="L22" s="22">
        <f t="shared" si="9"/>
        <v>3.5545757558037536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65.293123446561722</v>
      </c>
      <c r="D26" s="22">
        <f t="shared" si="10"/>
        <v>25.10141942599564</v>
      </c>
      <c r="E26" s="22">
        <f t="shared" si="10"/>
        <v>25.67469777005708</v>
      </c>
      <c r="F26" s="22">
        <f t="shared" si="10"/>
        <v>4.9680000000000009</v>
      </c>
      <c r="G26" s="22">
        <f t="shared" si="10"/>
        <v>11.057936507936509</v>
      </c>
      <c r="H26" s="22">
        <f t="shared" si="10"/>
        <v>11.000935979034068</v>
      </c>
      <c r="I26" s="22">
        <f t="shared" si="10"/>
        <v>29.720610687022901</v>
      </c>
      <c r="J26" s="22">
        <f t="shared" si="10"/>
        <v>34.057475163557058</v>
      </c>
      <c r="K26" s="22">
        <f t="shared" si="10"/>
        <v>33.967602625959024</v>
      </c>
      <c r="L26" s="22">
        <f t="shared" si="10"/>
        <v>25.932577042278229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105.98525269262635</v>
      </c>
      <c r="D30" s="22">
        <f>IFERROR((SUMIFS(KENTSELAG2,KAYNAK,A30,SEBEP,B30,SÜRE,"Uzun",BİLDİRİM,"Bildirimli",İL,$B$10,İLÇE,$B$11)/VLOOKUP($B$11,ABONE1,4,FALSE))*60,0)</f>
        <v>76.146045028412473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76.571659517141114</v>
      </c>
      <c r="F30" s="22">
        <f>IFERROR((SUMIFS(KENTALTIOG2,KAYNAK,A30,SEBEP,B30,SÜRE,"Uzun",BİLDİRİM,"Bildirimli",İL,$B$10,İLÇE,$B$11)/VLOOKUP($B$11,ABONE1,6,FALSE))*60,0)</f>
        <v>91.751999999999995</v>
      </c>
      <c r="G30" s="22">
        <f>IFERROR((SUMIFS(KENTALTIAG2,KAYNAK,A30,SEBEP,B30,SÜRE,"Uzun",BİLDİRİM,"Bildirimli",İL,$B$10,İLÇE,$B$11)/VLOOKUP($B$11,ABONE1,7,FALSE))*60,0)</f>
        <v>30.512925170068026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31.086110071134406</v>
      </c>
      <c r="I30" s="22">
        <f>IFERROR((SUMIFS(KIRSALOG2,KAYNAK,A30,SEBEP,B30,SÜRE,"Uzun",BİLDİRİM,"Bildirimli",İL,$B$10,İLÇE,$B$11)/VLOOKUP($B$11,ABONE1,9,FALSE))*60,0)</f>
        <v>148.28244274809163</v>
      </c>
      <c r="J30" s="22">
        <f>IFERROR((SUMIFS(KIRSALAG2,KAYNAK,A30,SEBEP,B30,SÜRE,"Uzun",BİLDİRİM,"Bildirimli",İL,$B$10,İLÇE,$B$11)/VLOOKUP($B$11,ABONE1,10,FALSE))*60,0)</f>
        <v>93.797286164283975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94.926378233014319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76.465183322612702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1.9818471719375648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1.9535788988548941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1.6111513946552833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105.98525269262635</v>
      </c>
      <c r="D34" s="22">
        <f t="shared" ref="D34:L34" si="11">SUM(D29:D33)</f>
        <v>78.127892200350033</v>
      </c>
      <c r="E34" s="22">
        <f t="shared" si="11"/>
        <v>78.525238415996014</v>
      </c>
      <c r="F34" s="22">
        <f t="shared" si="11"/>
        <v>91.751999999999995</v>
      </c>
      <c r="G34" s="22">
        <f t="shared" si="11"/>
        <v>30.512925170068026</v>
      </c>
      <c r="H34" s="22">
        <f t="shared" si="11"/>
        <v>31.086110071134406</v>
      </c>
      <c r="I34" s="22">
        <f t="shared" si="11"/>
        <v>148.28244274809163</v>
      </c>
      <c r="J34" s="22">
        <f t="shared" si="11"/>
        <v>93.797286164283975</v>
      </c>
      <c r="K34" s="22">
        <f t="shared" si="11"/>
        <v>94.926378233014319</v>
      </c>
      <c r="L34" s="22">
        <f t="shared" si="11"/>
        <v>78.076334717267983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1.0447390223695112</v>
      </c>
      <c r="D39" s="22">
        <f t="shared" si="13"/>
        <v>0.39490972738389241</v>
      </c>
      <c r="E39" s="22">
        <f t="shared" si="14"/>
        <v>0.40417863178170904</v>
      </c>
      <c r="F39" s="22">
        <f t="shared" si="15"/>
        <v>0.28000000000000003</v>
      </c>
      <c r="G39" s="22">
        <f t="shared" si="16"/>
        <v>0.19255479969765685</v>
      </c>
      <c r="H39" s="22">
        <f t="shared" si="17"/>
        <v>0.19337326843878697</v>
      </c>
      <c r="I39" s="22">
        <f t="shared" si="18"/>
        <v>0.48854961832061067</v>
      </c>
      <c r="J39" s="22">
        <f t="shared" si="19"/>
        <v>0.50020192230029881</v>
      </c>
      <c r="K39" s="22">
        <f t="shared" si="20"/>
        <v>0.4999604524242664</v>
      </c>
      <c r="L39" s="22">
        <f t="shared" si="21"/>
        <v>0.40500555523068826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2.7741146570120122E-2</v>
      </c>
      <c r="E43" s="22">
        <f t="shared" si="14"/>
        <v>2.7345457983242932E-2</v>
      </c>
      <c r="F43" s="22">
        <f t="shared" si="15"/>
        <v>0</v>
      </c>
      <c r="G43" s="22">
        <f t="shared" si="16"/>
        <v>6.3114134542705966E-2</v>
      </c>
      <c r="H43" s="22">
        <f t="shared" si="17"/>
        <v>6.252339947585174E-2</v>
      </c>
      <c r="I43" s="22">
        <f t="shared" si="18"/>
        <v>0</v>
      </c>
      <c r="J43" s="22">
        <f t="shared" si="19"/>
        <v>5.6780550844035216E-2</v>
      </c>
      <c r="K43" s="22">
        <f t="shared" si="20"/>
        <v>5.5603891481452186E-2</v>
      </c>
      <c r="L43" s="22">
        <f t="shared" si="21"/>
        <v>3.2658908835740602E-2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1.0447390223695112</v>
      </c>
      <c r="D47" s="22">
        <f t="shared" si="22"/>
        <v>0.42265087395401252</v>
      </c>
      <c r="E47" s="22">
        <f t="shared" si="22"/>
        <v>0.43152408976495199</v>
      </c>
      <c r="F47" s="22">
        <f t="shared" si="22"/>
        <v>0.28000000000000003</v>
      </c>
      <c r="G47" s="22">
        <f t="shared" si="22"/>
        <v>0.2556689342403628</v>
      </c>
      <c r="H47" s="22">
        <f t="shared" si="22"/>
        <v>0.25589666791463872</v>
      </c>
      <c r="I47" s="22">
        <f t="shared" si="22"/>
        <v>0.48854961832061067</v>
      </c>
      <c r="J47" s="22">
        <f t="shared" si="22"/>
        <v>0.55698247314433402</v>
      </c>
      <c r="K47" s="22">
        <f t="shared" si="22"/>
        <v>0.55556434390571863</v>
      </c>
      <c r="L47" s="22">
        <f t="shared" si="22"/>
        <v>0.43766446406642889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0.3355426677713339</v>
      </c>
      <c r="D51" s="22">
        <f>IFERROR((SUMIFS(KENTSELAG1,KAYNAK,A51,SEBEP,B51,SÜRE,"Uzun",BİLDİRİM,"Bildirimli",İL,$B$10,İLÇE,$B$11)/VLOOKUP($B$11,ABONE1,4,FALSE)),0)</f>
        <v>0.21712182607236194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0.21881093345623426</v>
      </c>
      <c r="F51" s="22">
        <f>IFERROR((SUMIFS(KENTALTIOG1,KAYNAK,A51,SEBEP,B51,SÜRE,"Uzun",BİLDİRİM,"Bildirimli",İL,$B$10,İLÇE,$B$11)/VLOOKUP($B$11,ABONE1,6,FALSE)),0)</f>
        <v>0.2</v>
      </c>
      <c r="G51" s="22">
        <f>IFERROR((SUMIFS(KENTALTIAG1,KAYNAK,A51,SEBEP,B51,SÜRE,"Uzun",BİLDİRİM,"Bildirimli",İL,$B$10,İLÇE,$B$11)/VLOOKUP($B$11,ABONE1,7,FALSE)),0)</f>
        <v>6.6515495086923657E-2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6.7764882066641705E-2</v>
      </c>
      <c r="I51" s="22">
        <f>IFERROR((SUMIFS(KIRSALOG1,KAYNAK,A51,SEBEP,B51,SÜRE,"Uzun",BİLDİRİM,"Bildirimli",İL,$B$10,İLÇE,$B$11)/VLOOKUP($B$11,ABONE1,9,FALSE)),0)</f>
        <v>0.41984732824427479</v>
      </c>
      <c r="J51" s="22">
        <f>IFERROR((SUMIFS(KIRSALAG1,KAYNAK,A51,SEBEP,B51,SÜRE,"Uzun",BİLDİRİM,"Bildirimli",İL,$B$10,İLÇE,$B$11)/VLOOKUP($B$11,ABONE1,10,FALSE)),0)</f>
        <v>0.32654874404329215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0.32848216404334413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0.22446055786211333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6.4137914498765191E-3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6.3223077013979979E-3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5.2141200319669413E-3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0.3355426677713339</v>
      </c>
      <c r="D55" s="22">
        <f t="shared" si="23"/>
        <v>0.22353561752223847</v>
      </c>
      <c r="E55" s="22">
        <f t="shared" si="23"/>
        <v>0.22513324115763225</v>
      </c>
      <c r="F55" s="22">
        <f t="shared" si="23"/>
        <v>0.2</v>
      </c>
      <c r="G55" s="22">
        <f t="shared" si="23"/>
        <v>6.6515495086923657E-2</v>
      </c>
      <c r="H55" s="22">
        <f t="shared" si="23"/>
        <v>6.7764882066641705E-2</v>
      </c>
      <c r="I55" s="22">
        <f t="shared" si="23"/>
        <v>0.41984732824427479</v>
      </c>
      <c r="J55" s="22">
        <f t="shared" si="23"/>
        <v>0.32654874404329215</v>
      </c>
      <c r="K55" s="22">
        <f t="shared" si="23"/>
        <v>0.32848216404334413</v>
      </c>
      <c r="L55" s="22">
        <f t="shared" si="23"/>
        <v>0.22967467789408028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4.3910521955260975E-2</v>
      </c>
      <c r="D59" s="22">
        <f>IFERROR((SUMIFS(KENTSELAG1,KAYNAK,A59,SÜRE,"Kısa",İL,$B$10,İLÇE,$B$11)/VLOOKUP($B$11,ABONE1,4,FALSE)),0)</f>
        <v>2.637446951351092E-4</v>
      </c>
      <c r="E59" s="22">
        <f>IFERROR((SUMIFS(KENTSELOG1,KAYNAK,A59,SÜRE,"Kısa",İL,$B$10,İLÇE,$B$11)+SUMIFS(KENTSELAG1,KAYNAK,A59,SÜRE,"Kısa",İL,$B$10,İLÇE,$B$11))/VLOOKUP($B$11,ABONE1,5,FALSE),0)</f>
        <v>8.8630481795299036E-4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1.6153784023907599E-2</v>
      </c>
      <c r="K59" s="22">
        <f>IFERROR((SUMIFS(KIRSALOG1,KAYNAK,A59,SÜRE,"Kısa",İL,$B$10,İLÇE,$B$11)+SUMIFS(KIRSALAG1,KAYNAK,A59,SÜRE,"Kısa",İL,$B$10,İLÇE,$B$11))/VLOOKUP($B$11,ABONE1,11,FALSE),0)</f>
        <v>1.5819030293443011E-2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2.6801551566185211E-3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4.3910521955260975E-2</v>
      </c>
      <c r="D61" s="22">
        <f t="shared" ref="D61:L61" si="24">SUM(D58:D60)</f>
        <v>2.637446951351092E-4</v>
      </c>
      <c r="E61" s="22">
        <f t="shared" si="24"/>
        <v>8.8630481795299036E-4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1.6153784023907599E-2</v>
      </c>
      <c r="K61" s="22">
        <f t="shared" si="24"/>
        <v>1.5819030293443011E-2</v>
      </c>
      <c r="L61" s="22">
        <f t="shared" si="24"/>
        <v>2.6801551566185211E-3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1207</v>
      </c>
      <c r="D66" s="24">
        <f>VLOOKUP($B$11,ABONE1,4,FALSE)</f>
        <v>83414</v>
      </c>
      <c r="E66" s="24">
        <f>VLOOKUP($B$11,ABONE1,5,FALSE)</f>
        <v>84621</v>
      </c>
      <c r="F66" s="24">
        <f>VLOOKUP($B$11,ABONE1,6,FALSE)</f>
        <v>50</v>
      </c>
      <c r="G66" s="24">
        <f>VLOOKUP($B$11,ABONE1,7,FALSE)</f>
        <v>5292</v>
      </c>
      <c r="H66" s="24">
        <f>VLOOKUP($B$11,ABONE1,8,FALSE)</f>
        <v>5342</v>
      </c>
      <c r="I66" s="24">
        <f>VLOOKUP($B$11,ABONE1,9,FALSE)</f>
        <v>262</v>
      </c>
      <c r="J66" s="24">
        <f>VLOOKUP($B$11,ABONE1,10,FALSE)</f>
        <v>12381</v>
      </c>
      <c r="K66" s="24">
        <f>VLOOKUP($B$11,ABONE1,11,FALSE)</f>
        <v>12643</v>
      </c>
      <c r="L66" s="24">
        <f>VLOOKUP($B$11,ABONE1,12,FALSE)</f>
        <v>102606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F655F65-3E0B-4A3F-A343-B22244B433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F0D71333-EBD2-4ADC-89FE-65CE19E314E3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146F-A9AF-4C70-92F5-012BA2627CAB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79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34.201276595744687</v>
      </c>
      <c r="D18" s="22">
        <f t="shared" si="1"/>
        <v>24.257348863006101</v>
      </c>
      <c r="E18" s="22">
        <f t="shared" si="2"/>
        <v>24.34300953079179</v>
      </c>
      <c r="F18" s="22">
        <f t="shared" si="3"/>
        <v>27.434210526315791</v>
      </c>
      <c r="G18" s="22">
        <f t="shared" si="4"/>
        <v>28.047588424437297</v>
      </c>
      <c r="H18" s="22">
        <f t="shared" si="5"/>
        <v>28.023583934088567</v>
      </c>
      <c r="I18" s="22">
        <f t="shared" si="6"/>
        <v>35.603508771929825</v>
      </c>
      <c r="J18" s="22">
        <f t="shared" si="7"/>
        <v>27.852140705679865</v>
      </c>
      <c r="K18" s="22">
        <f t="shared" si="8"/>
        <v>28.127194438680224</v>
      </c>
      <c r="L18" s="22">
        <f t="shared" si="9"/>
        <v>25.399934017788805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1.9937992235163615</v>
      </c>
      <c r="E19" s="22">
        <f t="shared" si="2"/>
        <v>1.9766239002932553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1.4231650347066431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5.8500721020521347</v>
      </c>
      <c r="E22" s="22">
        <f t="shared" si="2"/>
        <v>5.7996774193548379</v>
      </c>
      <c r="F22" s="22">
        <f t="shared" si="3"/>
        <v>0</v>
      </c>
      <c r="G22" s="22">
        <f t="shared" si="4"/>
        <v>10.509324758842444</v>
      </c>
      <c r="H22" s="22">
        <f t="shared" si="5"/>
        <v>10.098043254376933</v>
      </c>
      <c r="I22" s="22">
        <f t="shared" si="6"/>
        <v>0</v>
      </c>
      <c r="J22" s="22">
        <f t="shared" si="7"/>
        <v>12.04066265060241</v>
      </c>
      <c r="K22" s="22">
        <f t="shared" si="8"/>
        <v>11.613405270803071</v>
      </c>
      <c r="L22" s="22">
        <f t="shared" si="9"/>
        <v>7.3886985668663723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34.201276595744687</v>
      </c>
      <c r="D26" s="22">
        <f t="shared" si="10"/>
        <v>32.101220188574601</v>
      </c>
      <c r="E26" s="22">
        <f t="shared" si="10"/>
        <v>32.119310850439881</v>
      </c>
      <c r="F26" s="22">
        <f t="shared" si="10"/>
        <v>27.434210526315791</v>
      </c>
      <c r="G26" s="22">
        <f t="shared" si="10"/>
        <v>38.55691318327974</v>
      </c>
      <c r="H26" s="22">
        <f t="shared" si="10"/>
        <v>38.121627188465496</v>
      </c>
      <c r="I26" s="22">
        <f t="shared" si="10"/>
        <v>35.603508771929825</v>
      </c>
      <c r="J26" s="22">
        <f t="shared" si="10"/>
        <v>39.892803356282272</v>
      </c>
      <c r="K26" s="22">
        <f t="shared" si="10"/>
        <v>39.740599709483291</v>
      </c>
      <c r="L26" s="22">
        <f t="shared" si="10"/>
        <v>34.211797619361818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174.76978723404252</v>
      </c>
      <c r="D29" s="22">
        <f>IFERROR((SUMIFS(KENTSELAG2,KAYNAK,A29,SEBEP,B29,SÜRE,"Uzun",BİLDİRİM,"Bildirimli",İL,$B$10,İLÇE,$B$11)/VLOOKUP($B$11,ABONE1,4,FALSE))*60,0)</f>
        <v>26.725202440377149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28.000513196480938</v>
      </c>
      <c r="F29" s="22">
        <f>IFERROR((SUMIFS(KENTALTIOG2,KAYNAK,A29,SEBEP,B29,SÜRE,"Uzun",BİLDİRİM,"Bildirimli",İL,$B$10,İLÇE,$B$11)/VLOOKUP($B$11,ABONE1,6,FALSE))*60,0)</f>
        <v>2.4</v>
      </c>
      <c r="G29" s="22">
        <f>IFERROR((SUMIFS(KENTALTIAG2,KAYNAK,A29,SEBEP,B29,SÜRE,"Uzun",BİLDİRİM,"Bildirimli",İL,$B$10,İLÇE,$B$11)/VLOOKUP($B$11,ABONE1,7,FALSE))*60,0)</f>
        <v>2.469453376205788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2.4667353244078272</v>
      </c>
      <c r="I29" s="22">
        <f>IFERROR((SUMIFS(KIRSALOG2,KAYNAK,A29,SEBEP,B29,SÜRE,"Uzun",BİLDİRİM,"Bildirimli",İL,$B$10,İLÇE,$B$11)/VLOOKUP($B$11,ABONE1,9,FALSE))*60,0)</f>
        <v>64.659649122807011</v>
      </c>
      <c r="J29" s="22">
        <f>IFERROR((SUMIFS(KIRSALAG2,KAYNAK,A29,SEBEP,B29,SÜRE,"Uzun",BİLDİRİM,"Bildirimli",İL,$B$10,İLÇE,$B$11)/VLOOKUP($B$11,ABONE1,10,FALSE))*60,0)</f>
        <v>83.113844664371769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82.459006017846022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41.199004988255169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12.183829787234043</v>
      </c>
      <c r="D30" s="22">
        <f>IFERROR((SUMIFS(KENTSELAG2,KAYNAK,A30,SEBEP,B30,SÜRE,"Uzun",BİLDİRİM,"Bildirimli",İL,$B$10,İLÇE,$B$11)/VLOOKUP($B$11,ABONE1,4,FALSE))*60,0)</f>
        <v>35.992590127565165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35.787492668621702</v>
      </c>
      <c r="F30" s="22">
        <f>IFERROR((SUMIFS(KENTALTIOG2,KAYNAK,A30,SEBEP,B30,SÜRE,"Uzun",BİLDİRİM,"Bildirimli",İL,$B$10,İLÇE,$B$11)/VLOOKUP($B$11,ABONE1,6,FALSE))*60,0)</f>
        <v>50.178947368421056</v>
      </c>
      <c r="G30" s="22">
        <f>IFERROR((SUMIFS(KENTALTIAG2,KAYNAK,A30,SEBEP,B30,SÜRE,"Uzun",BİLDİRİM,"Bildirimli",İL,$B$10,İLÇE,$B$11)/VLOOKUP($B$11,ABONE1,7,FALSE))*60,0)</f>
        <v>50.658842443729903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50.640061791967042</v>
      </c>
      <c r="I30" s="22">
        <f>IFERROR((SUMIFS(KIRSALOG2,KAYNAK,A30,SEBEP,B30,SÜRE,"Uzun",BİLDİRİM,"Bildirimli",İL,$B$10,İLÇE,$B$11)/VLOOKUP($B$11,ABONE1,9,FALSE))*60,0)</f>
        <v>55.078070175438597</v>
      </c>
      <c r="J30" s="22">
        <f>IFERROR((SUMIFS(KIRSALAG2,KAYNAK,A30,SEBEP,B30,SÜRE,"Uzun",BİLDİRİM,"Bildirimli",İL,$B$10,İLÇE,$B$11)/VLOOKUP($B$11,ABONE1,10,FALSE))*60,0)</f>
        <v>21.460778829604134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22.653672961195273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32.827216342474074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1.5372601220188573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1.5240175953079178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12.552657056798621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12.107231790827973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4.1770619440998704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186.95361702127656</v>
      </c>
      <c r="D34" s="22">
        <f t="shared" ref="D34:L34" si="11">SUM(D29:D33)</f>
        <v>64.255052689961175</v>
      </c>
      <c r="E34" s="22">
        <f t="shared" si="11"/>
        <v>65.312023460410558</v>
      </c>
      <c r="F34" s="22">
        <f t="shared" si="11"/>
        <v>52.578947368421055</v>
      </c>
      <c r="G34" s="22">
        <f t="shared" si="11"/>
        <v>53.128295819935687</v>
      </c>
      <c r="H34" s="22">
        <f t="shared" si="11"/>
        <v>53.106797116374871</v>
      </c>
      <c r="I34" s="22">
        <f t="shared" si="11"/>
        <v>119.73771929824561</v>
      </c>
      <c r="J34" s="22">
        <f t="shared" si="11"/>
        <v>117.12728055077453</v>
      </c>
      <c r="K34" s="22">
        <f t="shared" si="11"/>
        <v>117.21991076986926</v>
      </c>
      <c r="L34" s="22">
        <f t="shared" si="11"/>
        <v>78.203283274829118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0.97446808510638294</v>
      </c>
      <c r="D39" s="22">
        <f t="shared" si="13"/>
        <v>0.9644111665742281</v>
      </c>
      <c r="E39" s="22">
        <f t="shared" si="14"/>
        <v>0.96449780058651025</v>
      </c>
      <c r="F39" s="22">
        <f t="shared" si="15"/>
        <v>0.76315789473684215</v>
      </c>
      <c r="G39" s="22">
        <f t="shared" si="16"/>
        <v>0.47320471596998931</v>
      </c>
      <c r="H39" s="22">
        <f t="shared" si="17"/>
        <v>0.48455200823892897</v>
      </c>
      <c r="I39" s="22">
        <f t="shared" si="18"/>
        <v>0.69883040935672514</v>
      </c>
      <c r="J39" s="22">
        <f t="shared" si="19"/>
        <v>0.59837564543889843</v>
      </c>
      <c r="K39" s="22">
        <f t="shared" si="20"/>
        <v>0.6019402365636024</v>
      </c>
      <c r="L39" s="22">
        <f t="shared" si="21"/>
        <v>0.8599725514001425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3.777038269550749E-2</v>
      </c>
      <c r="E40" s="22">
        <f t="shared" si="14"/>
        <v>3.7445014662756598E-2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2.6960331494629047E-2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8.1882048437788874E-2</v>
      </c>
      <c r="E43" s="22">
        <f t="shared" si="14"/>
        <v>8.1176686217008798E-2</v>
      </c>
      <c r="F43" s="22">
        <f t="shared" si="15"/>
        <v>0</v>
      </c>
      <c r="G43" s="22">
        <f t="shared" si="16"/>
        <v>5.4126473740621649E-2</v>
      </c>
      <c r="H43" s="22">
        <f t="shared" si="17"/>
        <v>5.2008238928939236E-2</v>
      </c>
      <c r="I43" s="22">
        <f t="shared" si="18"/>
        <v>0</v>
      </c>
      <c r="J43" s="22">
        <f t="shared" si="19"/>
        <v>0.17873278829604131</v>
      </c>
      <c r="K43" s="22">
        <f t="shared" si="20"/>
        <v>0.17239053745590371</v>
      </c>
      <c r="L43" s="22">
        <f t="shared" si="21"/>
        <v>0.10363166090422023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0.97446808510638294</v>
      </c>
      <c r="D47" s="22">
        <f t="shared" si="22"/>
        <v>1.0840635977075246</v>
      </c>
      <c r="E47" s="22">
        <f t="shared" si="22"/>
        <v>1.0831195014662756</v>
      </c>
      <c r="F47" s="22">
        <f t="shared" si="22"/>
        <v>0.76315789473684215</v>
      </c>
      <c r="G47" s="22">
        <f t="shared" si="22"/>
        <v>0.52733118971061099</v>
      </c>
      <c r="H47" s="22">
        <f t="shared" si="22"/>
        <v>0.53656024716786821</v>
      </c>
      <c r="I47" s="22">
        <f t="shared" si="22"/>
        <v>0.69883040935672514</v>
      </c>
      <c r="J47" s="22">
        <f t="shared" si="22"/>
        <v>0.77710843373493976</v>
      </c>
      <c r="K47" s="22">
        <f t="shared" si="22"/>
        <v>0.77433077401950612</v>
      </c>
      <c r="L47" s="22">
        <f t="shared" si="22"/>
        <v>0.99056454379899184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0.82978723404255317</v>
      </c>
      <c r="D50" s="22">
        <f>IFERROR((SUMIFS(KENTSELAG1,KAYNAK,A50,SEBEP,B50,SÜRE,"Uzun",BİLDİRİM,"Bildirimli",İL,$B$10,İLÇE,$B$11)/VLOOKUP($B$11,ABONE1,4,FALSE)),0)</f>
        <v>0.56491033462747275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0.5671920821114369</v>
      </c>
      <c r="F50" s="22">
        <f>IFERROR((SUMIFS(KENTALTIOG1,KAYNAK,A50,SEBEP,B50,SÜRE,"Uzun",BİLDİRİM,"Bildirimli",İL,$B$10,İLÇE,$B$11)/VLOOKUP($B$11,ABONE1,6,FALSE)),0)</f>
        <v>9.2105263157894732E-2</v>
      </c>
      <c r="G50" s="22">
        <f>IFERROR((SUMIFS(KENTALTIAG1,KAYNAK,A50,SEBEP,B50,SÜRE,"Uzun",BİLDİRİM,"Bildirimli",İL,$B$10,İLÇE,$B$11)/VLOOKUP($B$11,ABONE1,7,FALSE)),0)</f>
        <v>9.4855305466237938E-2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9.4747682801235841E-2</v>
      </c>
      <c r="I50" s="22">
        <f>IFERROR((SUMIFS(KIRSALOG1,KAYNAK,A50,SEBEP,B50,SÜRE,"Uzun",BİLDİRİM,"Bildirimli",İL,$B$10,İLÇE,$B$11)/VLOOKUP($B$11,ABONE1,9,FALSE)),0)</f>
        <v>0.42105263157894735</v>
      </c>
      <c r="J50" s="22">
        <f>IFERROR((SUMIFS(KIRSALAG1,KAYNAK,A50,SEBEP,B50,SÜRE,"Uzun",BİLDİRİM,"Bildirimli",İL,$B$10,İLÇE,$B$11)/VLOOKUP($B$11,ABONE1,10,FALSE)),0)</f>
        <v>0.39581540447504304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0.39671093587881301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0.51171844070838501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6.5957446808510636E-2</v>
      </c>
      <c r="D51" s="22">
        <f>IFERROR((SUMIFS(KENTSELAG1,KAYNAK,A51,SEBEP,B51,SÜRE,"Uzun",BİLDİRİM,"Bildirimli",İL,$B$10,İLÇE,$B$11)/VLOOKUP($B$11,ABONE1,4,FALSE)),0)</f>
        <v>0.17047513403586614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0.16957478005865104</v>
      </c>
      <c r="F51" s="22">
        <f>IFERROR((SUMIFS(KENTALTIOG1,KAYNAK,A51,SEBEP,B51,SÜRE,"Uzun",BİLDİRİM,"Bildirimli",İL,$B$10,İLÇE,$B$11)/VLOOKUP($B$11,ABONE1,6,FALSE)),0)</f>
        <v>0.11842105263157894</v>
      </c>
      <c r="G51" s="22">
        <f>IFERROR((SUMIFS(KENTALTIAG1,KAYNAK,A51,SEBEP,B51,SÜRE,"Uzun",BİLDİRİM,"Bildirimli",İL,$B$10,İLÇE,$B$11)/VLOOKUP($B$11,ABONE1,7,FALSE)),0)</f>
        <v>0.1195069667738478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0.11946446961894953</v>
      </c>
      <c r="I51" s="22">
        <f>IFERROR((SUMIFS(KIRSALOG1,KAYNAK,A51,SEBEP,B51,SÜRE,"Uzun",BİLDİRİM,"Bildirimli",İL,$B$10,İLÇE,$B$11)/VLOOKUP($B$11,ABONE1,9,FALSE)),0)</f>
        <v>0.17251461988304093</v>
      </c>
      <c r="J51" s="22">
        <f>IFERROR((SUMIFS(KIRSALAG1,KAYNAK,A51,SEBEP,B51,SÜRE,"Uzun",BİLDİRİM,"Bildirimli",İL,$B$10,İLÇE,$B$11)/VLOOKUP($B$11,ABONE1,10,FALSE)),0)</f>
        <v>6.061746987951807E-2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6.4588088815106873E-2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0.14158462878407982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6.4522092808282491E-3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6.3966275659824044E-3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3.4746127366609293E-2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3.351317700767794E-2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1.3130460027976458E-2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0.89574468085106385</v>
      </c>
      <c r="D55" s="22">
        <f t="shared" si="23"/>
        <v>0.74183767794416711</v>
      </c>
      <c r="E55" s="22">
        <f t="shared" si="23"/>
        <v>0.74316348973607027</v>
      </c>
      <c r="F55" s="22">
        <f t="shared" si="23"/>
        <v>0.21052631578947367</v>
      </c>
      <c r="G55" s="22">
        <f t="shared" si="23"/>
        <v>0.21436227224008575</v>
      </c>
      <c r="H55" s="22">
        <f t="shared" si="23"/>
        <v>0.21421215242018538</v>
      </c>
      <c r="I55" s="22">
        <f t="shared" si="23"/>
        <v>0.5935672514619883</v>
      </c>
      <c r="J55" s="22">
        <f t="shared" si="23"/>
        <v>0.49117900172117041</v>
      </c>
      <c r="K55" s="22">
        <f t="shared" si="23"/>
        <v>0.49481220170159779</v>
      </c>
      <c r="L55" s="22">
        <f t="shared" si="23"/>
        <v>0.66643352952044133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470</v>
      </c>
      <c r="D66" s="24">
        <f>VLOOKUP($B$11,ABONE1,4,FALSE)</f>
        <v>54090</v>
      </c>
      <c r="E66" s="24">
        <f>VLOOKUP($B$11,ABONE1,5,FALSE)</f>
        <v>54560</v>
      </c>
      <c r="F66" s="24">
        <f>VLOOKUP($B$11,ABONE1,6,FALSE)</f>
        <v>76</v>
      </c>
      <c r="G66" s="24">
        <f>VLOOKUP($B$11,ABONE1,7,FALSE)</f>
        <v>1866</v>
      </c>
      <c r="H66" s="24">
        <f>VLOOKUP($B$11,ABONE1,8,FALSE)</f>
        <v>1942</v>
      </c>
      <c r="I66" s="24">
        <f>VLOOKUP($B$11,ABONE1,9,FALSE)</f>
        <v>684</v>
      </c>
      <c r="J66" s="24">
        <f>VLOOKUP($B$11,ABONE1,10,FALSE)</f>
        <v>18592</v>
      </c>
      <c r="K66" s="24">
        <f>VLOOKUP($B$11,ABONE1,11,FALSE)</f>
        <v>19276</v>
      </c>
      <c r="L66" s="24">
        <f>VLOOKUP($B$11,ABONE1,12,FALSE)</f>
        <v>75778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4BCA5D74-5D4C-436F-94F7-69B812D1CA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57FBCF4D-C00F-402C-B5E0-3497C286651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5196C-2848-4968-A7E7-8EC528160F52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74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138.81401869158876</v>
      </c>
      <c r="D18" s="22">
        <f t="shared" si="1"/>
        <v>59.448612512613529</v>
      </c>
      <c r="E18" s="22">
        <f t="shared" si="2"/>
        <v>60.505500933416315</v>
      </c>
      <c r="F18" s="22">
        <f t="shared" si="3"/>
        <v>65.809756097560964</v>
      </c>
      <c r="G18" s="22">
        <f t="shared" si="4"/>
        <v>10.273765477057536</v>
      </c>
      <c r="H18" s="22">
        <f t="shared" si="5"/>
        <v>10.603475238922675</v>
      </c>
      <c r="I18" s="22">
        <f t="shared" si="6"/>
        <v>164.3</v>
      </c>
      <c r="J18" s="22">
        <f t="shared" si="7"/>
        <v>136.0201550387597</v>
      </c>
      <c r="K18" s="22">
        <f t="shared" si="8"/>
        <v>138.42695035460991</v>
      </c>
      <c r="L18" s="22">
        <f t="shared" si="9"/>
        <v>54.893901582671646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18.076652371342078</v>
      </c>
      <c r="E22" s="22">
        <f t="shared" si="2"/>
        <v>17.835930304915994</v>
      </c>
      <c r="F22" s="22">
        <f t="shared" si="3"/>
        <v>0</v>
      </c>
      <c r="G22" s="22">
        <f t="shared" si="4"/>
        <v>11.570517115804806</v>
      </c>
      <c r="H22" s="22">
        <f t="shared" si="5"/>
        <v>11.501824500434404</v>
      </c>
      <c r="I22" s="22">
        <f t="shared" si="6"/>
        <v>0</v>
      </c>
      <c r="J22" s="22">
        <f t="shared" si="7"/>
        <v>35.218604651162792</v>
      </c>
      <c r="K22" s="22">
        <f t="shared" si="8"/>
        <v>32.221276595744683</v>
      </c>
      <c r="L22" s="22">
        <f t="shared" si="9"/>
        <v>17.157878247717818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3.0776992936427848E-2</v>
      </c>
      <c r="E23" s="22">
        <f t="shared" si="2"/>
        <v>3.0367143746110763E-2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2.6359855236860581E-2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138.81401869158876</v>
      </c>
      <c r="D26" s="22">
        <f t="shared" si="10"/>
        <v>77.556041876892024</v>
      </c>
      <c r="E26" s="22">
        <f t="shared" si="10"/>
        <v>78.37179838207841</v>
      </c>
      <c r="F26" s="22">
        <f t="shared" si="10"/>
        <v>65.809756097560964</v>
      </c>
      <c r="G26" s="22">
        <f t="shared" si="10"/>
        <v>21.844282592862342</v>
      </c>
      <c r="H26" s="22">
        <f t="shared" si="10"/>
        <v>22.105299739357079</v>
      </c>
      <c r="I26" s="22">
        <f t="shared" si="10"/>
        <v>164.3</v>
      </c>
      <c r="J26" s="22">
        <f t="shared" si="10"/>
        <v>171.23875968992249</v>
      </c>
      <c r="K26" s="22">
        <f t="shared" si="10"/>
        <v>170.6482269503546</v>
      </c>
      <c r="L26" s="22">
        <f t="shared" si="10"/>
        <v>72.078139685626326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65.882926829268285</v>
      </c>
      <c r="G29" s="22">
        <f>IFERROR((SUMIFS(KENTALTIAG2,KAYNAK,A29,SEBEP,B29,SÜRE,"Uzun",BİLDİRİM,"Bildirimli",İL,$B$10,İLÇE,$B$11)/VLOOKUP($B$11,ABONE1,7,FALSE))*60,0)</f>
        <v>35.972469045884928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36.150043440486542</v>
      </c>
      <c r="I29" s="22">
        <f>IFERROR((SUMIFS(KIRSALOG2,KAYNAK,A29,SEBEP,B29,SÜRE,"Uzun",BİLDİRİM,"Bildirimli",İL,$B$10,İLÇE,$B$11)/VLOOKUP($B$11,ABONE1,9,FALSE))*60,0)</f>
        <v>178.9</v>
      </c>
      <c r="J29" s="22">
        <f>IFERROR((SUMIFS(KIRSALAG2,KAYNAK,A29,SEBEP,B29,SÜRE,"Uzun",BİLDİRİM,"Bildirimli",İL,$B$10,İLÇE,$B$11)/VLOOKUP($B$11,ABONE1,10,FALSE))*60,0)</f>
        <v>201.32093023255811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199.41276595744679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6.0138605304380715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13.182242990654206</v>
      </c>
      <c r="D30" s="22">
        <f>IFERROR((SUMIFS(KENTSELAG2,KAYNAK,A30,SEBEP,B30,SÜRE,"Uzun",BİLDİRİM,"Bildirimli",İL,$B$10,İLÇE,$B$11)/VLOOKUP($B$11,ABONE1,4,FALSE))*60,0)</f>
        <v>2.6885469223007066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2.8282887367766025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2.4550640090747047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0.13926589303733602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0.13741132545115123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0.11927834494679415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13.182242990654206</v>
      </c>
      <c r="D34" s="22">
        <f t="shared" ref="D34:L34" si="11">SUM(D29:D33)</f>
        <v>2.8278128153380426</v>
      </c>
      <c r="E34" s="22">
        <f t="shared" si="11"/>
        <v>2.9657000622277536</v>
      </c>
      <c r="F34" s="22">
        <f t="shared" si="11"/>
        <v>65.882926829268285</v>
      </c>
      <c r="G34" s="22">
        <f t="shared" si="11"/>
        <v>35.972469045884928</v>
      </c>
      <c r="H34" s="22">
        <f t="shared" si="11"/>
        <v>36.150043440486542</v>
      </c>
      <c r="I34" s="22">
        <f t="shared" si="11"/>
        <v>178.9</v>
      </c>
      <c r="J34" s="22">
        <f t="shared" si="11"/>
        <v>201.32093023255811</v>
      </c>
      <c r="K34" s="22">
        <f t="shared" si="11"/>
        <v>199.41276595744679</v>
      </c>
      <c r="L34" s="22">
        <f t="shared" si="11"/>
        <v>8.5882028844595713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1.7211838006230529</v>
      </c>
      <c r="D39" s="22">
        <f t="shared" si="13"/>
        <v>0.85073999327278838</v>
      </c>
      <c r="E39" s="22">
        <f t="shared" si="14"/>
        <v>0.86233146650072601</v>
      </c>
      <c r="F39" s="22">
        <f t="shared" si="15"/>
        <v>0.68292682926829273</v>
      </c>
      <c r="G39" s="22">
        <f t="shared" si="16"/>
        <v>6.9045884923525133E-2</v>
      </c>
      <c r="H39" s="22">
        <f t="shared" si="17"/>
        <v>7.2690414132638284E-2</v>
      </c>
      <c r="I39" s="22">
        <f t="shared" si="18"/>
        <v>1.3611111111111112</v>
      </c>
      <c r="J39" s="22">
        <f t="shared" si="19"/>
        <v>1.2713178294573644</v>
      </c>
      <c r="K39" s="22">
        <f t="shared" si="20"/>
        <v>1.2789598108747045</v>
      </c>
      <c r="L39" s="22">
        <f t="shared" si="21"/>
        <v>0.76731666036478874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0.13811806256306761</v>
      </c>
      <c r="E43" s="22">
        <f t="shared" si="14"/>
        <v>0.13627878033602986</v>
      </c>
      <c r="F43" s="22">
        <f t="shared" si="15"/>
        <v>0</v>
      </c>
      <c r="G43" s="22">
        <f t="shared" si="16"/>
        <v>0.22199563000728331</v>
      </c>
      <c r="H43" s="22">
        <f t="shared" si="17"/>
        <v>0.2206776715899218</v>
      </c>
      <c r="I43" s="22">
        <f t="shared" si="18"/>
        <v>0</v>
      </c>
      <c r="J43" s="22">
        <f t="shared" si="19"/>
        <v>0.12403100775193798</v>
      </c>
      <c r="K43" s="22">
        <f t="shared" si="20"/>
        <v>0.11347517730496454</v>
      </c>
      <c r="L43" s="22">
        <f t="shared" si="21"/>
        <v>0.14659968670663859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2.732929700639085E-4</v>
      </c>
      <c r="E44" s="22">
        <f t="shared" si="14"/>
        <v>2.6965359883841529E-4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2.3406975278633034E-4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1.7211838006230529</v>
      </c>
      <c r="D47" s="22">
        <f t="shared" si="22"/>
        <v>0.98913134880591991</v>
      </c>
      <c r="E47" s="22">
        <f t="shared" si="22"/>
        <v>0.99887990043559438</v>
      </c>
      <c r="F47" s="22">
        <f t="shared" si="22"/>
        <v>0.68292682926829273</v>
      </c>
      <c r="G47" s="22">
        <f t="shared" si="22"/>
        <v>0.29104151493080843</v>
      </c>
      <c r="H47" s="22">
        <f t="shared" si="22"/>
        <v>0.29336808572256007</v>
      </c>
      <c r="I47" s="22">
        <f t="shared" si="22"/>
        <v>1.3611111111111112</v>
      </c>
      <c r="J47" s="22">
        <f t="shared" si="22"/>
        <v>1.3953488372093024</v>
      </c>
      <c r="K47" s="22">
        <f t="shared" si="22"/>
        <v>1.3924349881796689</v>
      </c>
      <c r="L47" s="22">
        <f t="shared" si="22"/>
        <v>0.91415041682421361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0.63414634146341464</v>
      </c>
      <c r="G50" s="22">
        <f>IFERROR((SUMIFS(KENTALTIAG1,KAYNAK,A50,SEBEP,B50,SÜRE,"Uzun",BİLDİRİM,"Bildirimli",İL,$B$10,İLÇE,$B$11)/VLOOKUP($B$11,ABONE1,7,FALSE)),0)</f>
        <v>0.34624908958485068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0.34795829713292786</v>
      </c>
      <c r="I50" s="22">
        <f>IFERROR((SUMIFS(KIRSALOG1,KAYNAK,A50,SEBEP,B50,SÜRE,"Uzun",BİLDİRİM,"Bildirimli",İL,$B$10,İLÇE,$B$11)/VLOOKUP($B$11,ABONE1,9,FALSE)),0)</f>
        <v>1.7222222222222223</v>
      </c>
      <c r="J50" s="22">
        <f>IFERROR((SUMIFS(KIRSALAG1,KAYNAK,A50,SEBEP,B50,SÜRE,"Uzun",BİLDİRİM,"Bildirimli",İL,$B$10,İLÇE,$B$11)/VLOOKUP($B$11,ABONE1,10,FALSE)),0)</f>
        <v>1.9379844961240309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1.9196217494089836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5.7887250400619386E-2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5.6074766355140186E-2</v>
      </c>
      <c r="D51" s="22">
        <f>IFERROR((SUMIFS(KENTSELAG1,KAYNAK,A51,SEBEP,B51,SÜRE,"Uzun",BİLDİRİM,"Bildirimli",İL,$B$10,İLÇE,$B$11)/VLOOKUP($B$11,ABONE1,4,FALSE)),0)</f>
        <v>1.3370332996972755E-2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1.3939016801493466E-2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1.2099605682493382E-2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1.3244197780020181E-3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1.3067828251400123E-3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1.1343380327337547E-3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5.6074766355140186E-2</v>
      </c>
      <c r="D55" s="22">
        <f t="shared" si="23"/>
        <v>1.4694752774974774E-2</v>
      </c>
      <c r="E55" s="22">
        <f t="shared" si="23"/>
        <v>1.5245799626633479E-2</v>
      </c>
      <c r="F55" s="22">
        <f t="shared" si="23"/>
        <v>0.63414634146341464</v>
      </c>
      <c r="G55" s="22">
        <f t="shared" si="23"/>
        <v>0.34624908958485068</v>
      </c>
      <c r="H55" s="22">
        <f t="shared" si="23"/>
        <v>0.34795829713292786</v>
      </c>
      <c r="I55" s="22">
        <f t="shared" si="23"/>
        <v>1.7222222222222223</v>
      </c>
      <c r="J55" s="22">
        <f t="shared" si="23"/>
        <v>1.9379844961240309</v>
      </c>
      <c r="K55" s="22">
        <f t="shared" si="23"/>
        <v>1.9196217494089836</v>
      </c>
      <c r="L55" s="22">
        <f t="shared" si="23"/>
        <v>7.1121194115846526E-2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642</v>
      </c>
      <c r="D66" s="24">
        <f>VLOOKUP($B$11,ABONE1,4,FALSE)</f>
        <v>47568</v>
      </c>
      <c r="E66" s="24">
        <f>VLOOKUP($B$11,ABONE1,5,FALSE)</f>
        <v>48210</v>
      </c>
      <c r="F66" s="24">
        <f>VLOOKUP($B$11,ABONE1,6,FALSE)</f>
        <v>41</v>
      </c>
      <c r="G66" s="24">
        <f>VLOOKUP($B$11,ABONE1,7,FALSE)</f>
        <v>6865</v>
      </c>
      <c r="H66" s="24">
        <f>VLOOKUP($B$11,ABONE1,8,FALSE)</f>
        <v>6906</v>
      </c>
      <c r="I66" s="24">
        <f>VLOOKUP($B$11,ABONE1,9,FALSE)</f>
        <v>36</v>
      </c>
      <c r="J66" s="24">
        <f>VLOOKUP($B$11,ABONE1,10,FALSE)</f>
        <v>387</v>
      </c>
      <c r="K66" s="24">
        <f>VLOOKUP($B$11,ABONE1,11,FALSE)</f>
        <v>423</v>
      </c>
      <c r="L66" s="24">
        <f>VLOOKUP($B$11,ABONE1,12,FALSE)</f>
        <v>55539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171CEDF-2C69-4FD6-8F01-8ABAE903F94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0BC00216-4D79-4474-8BE1-8C143B2D638D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A81A-50E8-4E3B-9CB3-20F06159055F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83</v>
      </c>
      <c r="C11" s="36"/>
      <c r="D11" s="4"/>
      <c r="E11" s="4"/>
      <c r="F11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9.1206349206349202</v>
      </c>
      <c r="G16" s="22">
        <f t="shared" ref="G16:G25" si="4">IFERROR((SUMIFS(KENTALTIAG2,KAYNAK,A16,SEBEP,B16,SÜRE,"Uzun",BİLDİRİM,"Bildirimsiz",İL,$B$10,İLÇE,$B$11)/VLOOKUP($B$11,ABONE1,7,FALSE))*60,0)</f>
        <v>9.9171233128608733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9.9089046206482383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8.1348891412179523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161.09206349206352</v>
      </c>
      <c r="G18" s="22">
        <f t="shared" si="4"/>
        <v>78.494126733110207</v>
      </c>
      <c r="H18" s="22">
        <f t="shared" si="5"/>
        <v>79.346426686563916</v>
      </c>
      <c r="I18" s="22">
        <f t="shared" si="6"/>
        <v>163.10709677419354</v>
      </c>
      <c r="J18" s="22">
        <f t="shared" si="7"/>
        <v>187.17595536016233</v>
      </c>
      <c r="K18" s="22">
        <f t="shared" si="8"/>
        <v>186.86462488525413</v>
      </c>
      <c r="L18" s="22">
        <f t="shared" si="9"/>
        <v>98.781189864339922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1.1788359788359788</v>
      </c>
      <c r="G19" s="22">
        <f t="shared" si="4"/>
        <v>1.1428818359015849</v>
      </c>
      <c r="H19" s="22">
        <f t="shared" si="5"/>
        <v>1.1432528344464867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0.93857347755931397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19.398738553197752</v>
      </c>
      <c r="H22" s="22">
        <f t="shared" si="5"/>
        <v>19.198569582703968</v>
      </c>
      <c r="I22" s="22">
        <f t="shared" si="6"/>
        <v>0</v>
      </c>
      <c r="J22" s="22">
        <f t="shared" si="7"/>
        <v>16.577155901251267</v>
      </c>
      <c r="K22" s="22">
        <f t="shared" si="8"/>
        <v>16.362730534924477</v>
      </c>
      <c r="L22" s="22">
        <f t="shared" si="9"/>
        <v>18.690862367776251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1.137707329631128</v>
      </c>
      <c r="H23" s="22">
        <f t="shared" si="5"/>
        <v>1.1259677155180259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0.92438295583577368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171.39153439153444</v>
      </c>
      <c r="G26" s="22">
        <f t="shared" si="10"/>
        <v>110.09057776470155</v>
      </c>
      <c r="H26" s="22">
        <f t="shared" si="10"/>
        <v>110.72312143988064</v>
      </c>
      <c r="I26" s="22">
        <f t="shared" si="10"/>
        <v>163.10709677419354</v>
      </c>
      <c r="J26" s="22">
        <f t="shared" si="10"/>
        <v>203.75311126141361</v>
      </c>
      <c r="K26" s="22">
        <f t="shared" si="10"/>
        <v>203.22735542017861</v>
      </c>
      <c r="L26" s="22">
        <f t="shared" si="10"/>
        <v>127.46989780672921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26.305820105820104</v>
      </c>
      <c r="G29" s="22">
        <f>IFERROR((SUMIFS(KENTALTIAG2,KAYNAK,A29,SEBEP,B29,SÜRE,"Uzun",BİLDİRİM,"Bildirimli",İL,$B$10,İLÇE,$B$11)/VLOOKUP($B$11,ABONE1,7,FALSE))*60,0)</f>
        <v>42.550031260343495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42.382412782762195</v>
      </c>
      <c r="I29" s="22">
        <f>IFERROR((SUMIFS(KIRSALOG2,KAYNAK,A29,SEBEP,B29,SÜRE,"Uzun",BİLDİRİM,"Bildirimli",İL,$B$10,İLÇE,$B$11)/VLOOKUP($B$11,ABONE1,9,FALSE))*60,0)</f>
        <v>12.836129032258064</v>
      </c>
      <c r="J29" s="22">
        <f>IFERROR((SUMIFS(KIRSALAG2,KAYNAK,A29,SEBEP,B29,SÜRE,"Uzun",BİLDİRİM,"Bildirimli",İL,$B$10,İLÇE,$B$11)/VLOOKUP($B$11,ABONE1,10,FALSE))*60,0)</f>
        <v>58.318955021981743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57.730635066343993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45.130242634315422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324.00740740740747</v>
      </c>
      <c r="G30" s="22">
        <f>IFERROR((SUMIFS(KENTALTIAG2,KAYNAK,A30,SEBEP,B30,SÜRE,"Uzun",BİLDİRİM,"Bildirimli",İL,$B$10,İLÇE,$B$11)/VLOOKUP($B$11,ABONE1,7,FALSE))*60,0)</f>
        <v>227.86916994593793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228.86118764672688</v>
      </c>
      <c r="I30" s="22">
        <f>IFERROR((SUMIFS(KIRSALOG2,KAYNAK,A30,SEBEP,B30,SÜRE,"Uzun",BİLDİRİM,"Bildirimli",İL,$B$10,İLÇE,$B$11)/VLOOKUP($B$11,ABONE1,9,FALSE))*60,0)</f>
        <v>273.29032258064512</v>
      </c>
      <c r="J30" s="22">
        <f>IFERROR((SUMIFS(KIRSALAG2,KAYNAK,A30,SEBEP,B30,SÜRE,"Uzun",BİLDİRİM,"Bildirimli",İL,$B$10,İLÇE,$B$11)/VLOOKUP($B$11,ABONE1,10,FALSE))*60,0)</f>
        <v>240.90745688197498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241.32632896603522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231.09285244725982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1.8879886727225921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1.8685071611858268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0.46095705106526885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0.45499457564883589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1.6154425386959899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350.31322751322756</v>
      </c>
      <c r="G34" s="22">
        <f t="shared" si="11"/>
        <v>272.307189879004</v>
      </c>
      <c r="H34" s="22">
        <f t="shared" si="11"/>
        <v>273.1121075906749</v>
      </c>
      <c r="I34" s="22">
        <f t="shared" si="11"/>
        <v>286.12645161290317</v>
      </c>
      <c r="J34" s="22">
        <f t="shared" si="11"/>
        <v>299.68736895502201</v>
      </c>
      <c r="K34" s="22">
        <f t="shared" si="11"/>
        <v>299.51195860802801</v>
      </c>
      <c r="L34" s="22">
        <f t="shared" si="11"/>
        <v>277.83853762027127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0.26984126984126983</v>
      </c>
      <c r="G37" s="22">
        <f t="shared" ref="G37:G46" si="16">IFERROR((SUMIFS(KENTALTIAG1,KAYNAK,A37,SEBEP,B37,SÜRE,"Uzun",BİLDİRİM,"Bildirimsiz",İL,$B$10,İLÇE,$B$11)/VLOOKUP($B$11,ABONE1,7,FALSE)),0)</f>
        <v>0.293405906366077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0.29316275091448435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0.24067710512161597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1.4779541446208113</v>
      </c>
      <c r="G39" s="22">
        <f t="shared" si="16"/>
        <v>1.2768379243131918</v>
      </c>
      <c r="H39" s="22">
        <f t="shared" si="17"/>
        <v>1.2789131740341044</v>
      </c>
      <c r="I39" s="22">
        <f t="shared" si="18"/>
        <v>1.9290322580645161</v>
      </c>
      <c r="J39" s="22">
        <f t="shared" si="19"/>
        <v>2.1825329726073726</v>
      </c>
      <c r="K39" s="22">
        <f t="shared" si="20"/>
        <v>2.1792539430860387</v>
      </c>
      <c r="L39" s="22">
        <f t="shared" si="21"/>
        <v>1.4466473435725811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5.2910052910052907E-3</v>
      </c>
      <c r="G40" s="22">
        <f t="shared" si="16"/>
        <v>5.1303740208157112E-3</v>
      </c>
      <c r="H40" s="22">
        <f t="shared" si="17"/>
        <v>5.1320315201368542E-3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4.2132313392697065E-3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8.7749623037034319E-2</v>
      </c>
      <c r="H43" s="22">
        <f t="shared" si="17"/>
        <v>8.6844164588982517E-2</v>
      </c>
      <c r="I43" s="22">
        <f t="shared" si="18"/>
        <v>0</v>
      </c>
      <c r="J43" s="22">
        <f t="shared" si="19"/>
        <v>0.10331416976665539</v>
      </c>
      <c r="K43" s="22">
        <f t="shared" si="20"/>
        <v>0.10197780188600518</v>
      </c>
      <c r="L43" s="22">
        <f t="shared" si="21"/>
        <v>8.955357676447738E-2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7.7966974366518336E-3</v>
      </c>
      <c r="H44" s="22">
        <f t="shared" si="17"/>
        <v>7.7162459735391001E-3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6.3347875455686369E-3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1.7530864197530864</v>
      </c>
      <c r="G47" s="22">
        <f t="shared" si="22"/>
        <v>1.6709205251737707</v>
      </c>
      <c r="H47" s="22">
        <f t="shared" si="22"/>
        <v>1.6717683670312473</v>
      </c>
      <c r="I47" s="22">
        <f t="shared" si="22"/>
        <v>1.9290322580645161</v>
      </c>
      <c r="J47" s="22">
        <f t="shared" si="22"/>
        <v>2.2858471423740281</v>
      </c>
      <c r="K47" s="22">
        <f t="shared" si="22"/>
        <v>2.2812317449720441</v>
      </c>
      <c r="L47" s="22">
        <f t="shared" si="22"/>
        <v>1.7874260443435126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0.31569664902998235</v>
      </c>
      <c r="G50" s="22">
        <f>IFERROR((SUMIFS(KENTALTIAG1,KAYNAK,A50,SEBEP,B50,SÜRE,"Uzun",BİLDİRİM,"Bildirimli",İL,$B$10,İLÇE,$B$11)/VLOOKUP($B$11,ABONE1,7,FALSE)),0)</f>
        <v>0.48019565297341033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0.47849824382609329</v>
      </c>
      <c r="I50" s="22">
        <f>IFERROR((SUMIFS(KIRSALOG1,KAYNAK,A50,SEBEP,B50,SÜRE,"Uzun",BİLDİRİM,"Bildirimli",İL,$B$10,İLÇE,$B$11)/VLOOKUP($B$11,ABONE1,9,FALSE)),0)</f>
        <v>0.18709677419354839</v>
      </c>
      <c r="J50" s="22">
        <f>IFERROR((SUMIFS(KIRSALAG1,KAYNAK,A50,SEBEP,B50,SÜRE,"Uzun",BİLDİRİM,"Bildirimli",İL,$B$10,İLÇE,$B$11)/VLOOKUP($B$11,ABONE1,10,FALSE)),0)</f>
        <v>0.78043625295908015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0.77276141200033377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0.53118090001792861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1</v>
      </c>
      <c r="G51" s="22">
        <f>IFERROR((SUMIFS(KENTALTIAG1,KAYNAK,A51,SEBEP,B51,SÜRE,"Uzun",BİLDİRİM,"Bildirimli",İL,$B$10,İLÇE,$B$11)/VLOOKUP($B$11,ABONE1,7,FALSE)),0)</f>
        <v>0.77628627119267402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0.77859469690076255</v>
      </c>
      <c r="I51" s="22">
        <f>IFERROR((SUMIFS(KIRSALOG1,KAYNAK,A51,SEBEP,B51,SÜRE,"Uzun",BİLDİRİM,"Bildirimli",İL,$B$10,İLÇE,$B$11)/VLOOKUP($B$11,ABONE1,9,FALSE)),0)</f>
        <v>0.54838709677419351</v>
      </c>
      <c r="J51" s="22">
        <f>IFERROR((SUMIFS(KIRSALAG1,KAYNAK,A51,SEBEP,B51,SÜRE,"Uzun",BİLDİRİM,"Bildirimli",İL,$B$10,İLÇE,$B$11)/VLOOKUP($B$11,ABONE1,10,FALSE)),0)</f>
        <v>0.68642204937436591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0.68463656847200205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0.76177314289129261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2.484277886065242E-2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2.4586434693988971E-2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7.6090632397700373E-3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7.5106400734373698E-3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2.1529313332934921E-2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1.3156966490299824</v>
      </c>
      <c r="G55" s="22">
        <f t="shared" si="23"/>
        <v>1.2813247030267367</v>
      </c>
      <c r="H55" s="22">
        <f t="shared" si="23"/>
        <v>1.2816793754208449</v>
      </c>
      <c r="I55" s="22">
        <f t="shared" si="23"/>
        <v>0.73548387096774193</v>
      </c>
      <c r="J55" s="22">
        <f t="shared" si="23"/>
        <v>1.4744673655732161</v>
      </c>
      <c r="K55" s="22">
        <f t="shared" si="23"/>
        <v>1.4649086205457731</v>
      </c>
      <c r="L55" s="22">
        <f t="shared" si="23"/>
        <v>1.3144833562421561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0.18518518518518517</v>
      </c>
      <c r="G59" s="22">
        <f>IFERROR((SUMIFS(KENTALTIAG1,KAYNAK,A59,SÜRE,"Kısa",İL,$B$10,İLÇE,$B$11)/VLOOKUP($B$11,ABONE1,7,FALSE)),0)</f>
        <v>0.43902394174543047</v>
      </c>
      <c r="H59" s="22">
        <f>IFERROR((SUMIFS(KENTALTIOG1,KAYNAK,A59,SÜRE,"Kısa",İL,$B$10,İLÇE,$B$11)+SUMIFS(KENTALTIAG1,KAYNAK,A59,SÜRE,"Kısa",İL,$B$10,İLÇE,$B$11))/VLOOKUP($B$11,ABONE1,8,FALSE),0)</f>
        <v>0.43640466614497081</v>
      </c>
      <c r="I59" s="22">
        <f>IFERROR((SUMIFS(KIRSALOG1,KAYNAK,A59,SÜRE,"Kısa",İL,$B$10,İLÇE,$B$11)/VLOOKUP($B$11,ABONE1,9,FALSE)),0)</f>
        <v>0.17419354838709677</v>
      </c>
      <c r="J59" s="22">
        <f>IFERROR((SUMIFS(KIRSALAG1,KAYNAK,A59,SÜRE,"Kısa",İL,$B$10,İLÇE,$B$11)/VLOOKUP($B$11,ABONE1,10,FALSE)),0)</f>
        <v>0.23723368278660806</v>
      </c>
      <c r="K59" s="22">
        <f>IFERROR((SUMIFS(KIRSALOG1,KAYNAK,A59,SÜRE,"Kısa",İL,$B$10,İLÇE,$B$11)+SUMIFS(KIRSALAG1,KAYNAK,A59,SÜRE,"Kısa",İL,$B$10,İLÇE,$B$11))/VLOOKUP($B$11,ABONE1,11,FALSE),0)</f>
        <v>0.23641825920053408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0.40060060957389587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0.18518518518518517</v>
      </c>
      <c r="G61" s="22">
        <f t="shared" si="24"/>
        <v>0.43902394174543047</v>
      </c>
      <c r="H61" s="22">
        <f t="shared" si="24"/>
        <v>0.43640466614497081</v>
      </c>
      <c r="I61" s="22">
        <f t="shared" si="24"/>
        <v>0.17419354838709677</v>
      </c>
      <c r="J61" s="22">
        <f t="shared" si="24"/>
        <v>0.23723368278660806</v>
      </c>
      <c r="K61" s="22">
        <f t="shared" si="24"/>
        <v>0.23641825920053408</v>
      </c>
      <c r="L61" s="22">
        <f t="shared" si="24"/>
        <v>0.40060060957389587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567</v>
      </c>
      <c r="G66" s="24">
        <f>VLOOKUP($B$11,ABONE1,7,FALSE)</f>
        <v>54382</v>
      </c>
      <c r="H66" s="24">
        <f>VLOOKUP($B$11,ABONE1,8,FALSE)</f>
        <v>54949</v>
      </c>
      <c r="I66" s="24">
        <f>VLOOKUP($B$11,ABONE1,9,FALSE)</f>
        <v>155</v>
      </c>
      <c r="J66" s="24">
        <f>VLOOKUP($B$11,ABONE1,10,FALSE)</f>
        <v>11828</v>
      </c>
      <c r="K66" s="24">
        <f>VLOOKUP($B$11,ABONE1,11,FALSE)</f>
        <v>11983</v>
      </c>
      <c r="L66" s="24">
        <f>VLOOKUP($B$11,ABONE1,12,FALSE)</f>
        <v>66932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AAAA099A-E9BA-4FD3-A183-EAE62230530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D75B5602-2C1A-4310-9BAE-3030CDEE162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70" zoomScaleNormal="70" workbookViewId="0">
      <selection activeCell="B10" sqref="B10:C10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42</v>
      </c>
      <c r="C10" s="36"/>
      <c r="D10" s="4"/>
      <c r="E10" s="4"/>
      <c r="F10" s="6"/>
      <c r="G10" s="6"/>
      <c r="H10" s="6"/>
      <c r="I10" s="6"/>
    </row>
    <row r="11" spans="1:22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43</v>
      </c>
      <c r="B12" s="9"/>
      <c r="H12" s="10"/>
    </row>
    <row r="13" spans="1:22" x14ac:dyDescent="0.3">
      <c r="A13" s="38" t="s">
        <v>44</v>
      </c>
      <c r="B13" s="38"/>
      <c r="C13" s="39" t="s">
        <v>45</v>
      </c>
      <c r="D13" s="39"/>
      <c r="E13" s="39"/>
      <c r="F13" s="39" t="s">
        <v>46</v>
      </c>
      <c r="G13" s="39"/>
      <c r="H13" s="39"/>
      <c r="I13" s="39" t="s">
        <v>47</v>
      </c>
      <c r="J13" s="39"/>
      <c r="K13" s="39"/>
      <c r="L13" s="40" t="s">
        <v>48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0" t="s">
        <v>49</v>
      </c>
      <c r="B14" s="20" t="s">
        <v>50</v>
      </c>
      <c r="C14" s="21" t="s">
        <v>51</v>
      </c>
      <c r="D14" s="21" t="s">
        <v>52</v>
      </c>
      <c r="E14" s="21" t="s">
        <v>53</v>
      </c>
      <c r="F14" s="21" t="s">
        <v>51</v>
      </c>
      <c r="G14" s="21" t="s">
        <v>52</v>
      </c>
      <c r="H14" s="21" t="s">
        <v>53</v>
      </c>
      <c r="I14" s="21" t="s">
        <v>54</v>
      </c>
      <c r="J14" s="21" t="s">
        <v>55</v>
      </c>
      <c r="K14" s="21" t="s">
        <v>53</v>
      </c>
      <c r="L14" s="41"/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56</v>
      </c>
      <c r="B15" s="20" t="s">
        <v>57</v>
      </c>
      <c r="C15" s="22">
        <f t="shared" ref="C15:C24" si="0">(SUMIFS(KENTSELOG2,KAYNAK,A15,SEBEP,B15,SÜRE,"Uzun",BİLDİRİM,"Bildirimsiz")/VLOOKUP($B$10,ABONE1,3,FALSE))*60</f>
        <v>0.3921372678419911</v>
      </c>
      <c r="D15" s="22">
        <f t="shared" ref="D15:D24" si="1">(SUMIFS(KENTSELAG2,KAYNAK,A15,SEBEP,B15,SÜRE,"Uzun",BİLDİRİM,"Bildirimsiz")/VLOOKUP($B$10,ABONE1,4,FALSE))*60</f>
        <v>0.37548119362988885</v>
      </c>
      <c r="E15" s="22">
        <f t="shared" ref="E15:E24" si="2">((SUMIFS(KENTSELOG2,KAYNAK,A15,SEBEP,B15,SÜRE,"Uzun",BİLDİRİM,"Bildirimsiz")+SUMIFS(KENTSELAG2,KAYNAK,A15,SEBEP,B15,SÜRE,"Uzun",BİLDİRİM,"Bildirimsiz"))/VLOOKUP($B$10,ABONE1,5,FALSE))*60</f>
        <v>0.37564169262346464</v>
      </c>
      <c r="F15" s="22">
        <f t="shared" ref="F15:F24" si="3">(SUMIFS(KENTALTIOG2,KAYNAK,A15,SEBEP,B15,SÜRE,"Uzun",BİLDİRİM,"Bildirimsiz")/VLOOKUP($B$10,ABONE1,6,FALSE))*60</f>
        <v>0.84555264879005876</v>
      </c>
      <c r="G15" s="22">
        <f t="shared" ref="G15:G24" si="4">(SUMIFS(KENTALTIAG2,KAYNAK,A15,SEBEP,B15,SÜRE,"Uzun",BİLDİRİM,"Bildirimsiz")/VLOOKUP($B$10,ABONE1,7,FALSE))*60</f>
        <v>1.6233023911001949</v>
      </c>
      <c r="H15" s="22">
        <f t="shared" ref="H15:H24" si="5">((SUMIFS(KENTALTIOG2,KAYNAK,A15,SEBEP,B15,SÜRE,"Uzun",BİLDİRİM,"Bildirimsiz")+SUMIFS(KENTALTIAG2,KAYNAK,A15,SEBEP,B15,SÜRE,"Uzun",BİLDİRİM,"Bildirimsiz"))/VLOOKUP($B$10,ABONE1,8,FALSE))*60</f>
        <v>1.609243737217303</v>
      </c>
      <c r="I15" s="22">
        <f t="shared" ref="I15:I24" si="6">(SUMIFS(KIRSALOG2,KAYNAK,A15,SEBEP,B15,SÜRE,"Uzun",BİLDİRİM,"Bildirimsiz")/VLOOKUP($B$10,ABONE1,9,FALSE))*60</f>
        <v>0.42374081132589164</v>
      </c>
      <c r="J15" s="22">
        <f t="shared" ref="J15:J24" si="7">(SUMIFS(KIRSALAG2,KAYNAK,A15,SEBEP,B15,SÜRE,"Uzun",BİLDİRİM,"Bildirimsiz")/VLOOKUP($B$10,ABONE1,10,FALSE))*60</f>
        <v>0.56658217060192528</v>
      </c>
      <c r="K15" s="22">
        <f t="shared" ref="K15:K24" si="8">((SUMIFS(KIRSALOG2,KAYNAK,A15,SEBEP,B15,SÜRE,"Uzun",BİLDİRİM,"Bildirimsiz")+SUMIFS(KIRSALAG2,KAYNAK,A15,SEBEP,B15,SÜRE,"Uzun",BİLDİRİM,"Bildirimsiz"))/VLOOKUP($B$10,ABONE1,11,FALSE))*60</f>
        <v>0.56107084331274437</v>
      </c>
      <c r="L15" s="22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0.49380624804556067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124</v>
      </c>
      <c r="B16" s="20" t="s">
        <v>125</v>
      </c>
      <c r="C16" s="22">
        <f t="shared" ref="C16" si="10">(SUMIFS(KENTSELOG2,KAYNAK,A16,SEBEP,B16,SÜRE,"Uzun",BİLDİRİM,"Bildirimsiz")/VLOOKUP($B$10,ABONE1,3,FALSE))*60</f>
        <v>0</v>
      </c>
      <c r="D16" s="22">
        <f t="shared" ref="D16" si="11">(SUMIFS(KENTSELAG2,KAYNAK,A16,SEBEP,B16,SÜRE,"Uzun",BİLDİRİM,"Bildirimsiz")/VLOOKUP($B$10,ABONE1,4,FALSE))*60</f>
        <v>0</v>
      </c>
      <c r="E16" s="22">
        <f t="shared" ref="E16" si="12">((SUMIFS(KENTSELOG2,KAYNAK,A16,SEBEP,B16,SÜRE,"Uzun",BİLDİRİM,"Bildirimsiz")+SUMIFS(KENTSELAG2,KAYNAK,A16,SEBEP,B16,SÜRE,"Uzun",BİLDİRİM,"Bildirimsiz"))/VLOOKUP($B$10,ABONE1,5,FALSE))*60</f>
        <v>0</v>
      </c>
      <c r="F16" s="22">
        <f t="shared" ref="F16" si="13">(SUMIFS(KENTALTIOG2,KAYNAK,A16,SEBEP,B16,SÜRE,"Uzun",BİLDİRİM,"Bildirimsiz")/VLOOKUP($B$10,ABONE1,6,FALSE))*60</f>
        <v>0</v>
      </c>
      <c r="G16" s="22">
        <f t="shared" ref="G16" si="14">(SUMIFS(KENTALTIAG2,KAYNAK,A16,SEBEP,B16,SÜRE,"Uzun",BİLDİRİM,"Bildirimsiz")/VLOOKUP($B$10,ABONE1,7,FALSE))*60</f>
        <v>0</v>
      </c>
      <c r="H16" s="22">
        <f t="shared" ref="H16" si="15">((SUMIFS(KENTALTIOG2,KAYNAK,A16,SEBEP,B16,SÜRE,"Uzun",BİLDİRİM,"Bildirimsiz")+SUMIFS(KENTALTIAG2,KAYNAK,A16,SEBEP,B16,SÜRE,"Uzun",BİLDİRİM,"Bildirimsiz"))/VLOOKUP($B$10,ABONE1,8,FALSE))*60</f>
        <v>0</v>
      </c>
      <c r="I16" s="22">
        <f t="shared" ref="I16" si="16">(SUMIFS(KIRSALOG2,KAYNAK,A16,SEBEP,B16,SÜRE,"Uzun",BİLDİRİM,"Bildirimsiz")/VLOOKUP($B$10,ABONE1,9,FALSE))*60</f>
        <v>0</v>
      </c>
      <c r="J16" s="22">
        <f t="shared" ref="J16" si="17">(SUMIFS(KIRSALAG2,KAYNAK,A16,SEBEP,B16,SÜRE,"Uzun",BİLDİRİM,"Bildirimsiz")/VLOOKUP($B$10,ABONE1,10,FALSE))*60</f>
        <v>0</v>
      </c>
      <c r="K16" s="22">
        <f t="shared" ref="K16" si="18">((SUMIFS(KIRSALOG2,KAYNAK,A16,SEBEP,B16,SÜRE,"Uzun",BİLDİRİM,"Bildirimsiz")+SUMIFS(KIRSALAG2,KAYNAK,A16,SEBEP,B16,SÜRE,"Uzun",BİLDİRİM,"Bildirimsiz"))/VLOOKUP($B$10,ABONE1,11,FALSE))*60</f>
        <v>0</v>
      </c>
      <c r="L16" s="22">
        <f t="shared" ref="L16" si="19">((SUMIFS(KENTSELOG2,KAYNAK,A16,SEBEP,B16,SÜRE,"Uzun",BİLDİRİM,"Bildirimsiz")+SUMIFS(KENTSELAG2,KAYNAK,A16,SEBEP,B16,SÜRE,"Uzun",BİLDİRİM,"Bildirimsiz")+SUMIFS(KENTALTIOG2,KAYNAK,A16,SEBEP,B16,SÜRE,"Uzun",BİLDİRİM,"Bildirimsiz")+SUMIFS(KENTALTIAG2,KAYNAK,A16,SEBEP,B16,SÜRE,"Uzun",BİLDİRİM,"Bildirimsiz")+SUMIFS(KIRSALOG2,KAYNAK,A16,SEBEP,B16,SÜRE,"Uzun",BİLDİRİM,"Bildirimsiz")+SUMIFS(KIRSALAG2,KAYNAK,A16,SEBEP,B16,SÜRE,"Uzun",BİLDİRİM,"Bildirimsiz"))/VLOOKUP($B$10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0" t="s">
        <v>58</v>
      </c>
      <c r="B17" s="20" t="s">
        <v>57</v>
      </c>
      <c r="C17" s="22">
        <f>(SUMIFS(KENTSELOG2,KAYNAK,A17,SEBEP,B17,SÜRE,"Uzun",BİLDİRİM,"Bildirimsiz")/VLOOKUP($B$10,ABONE1,3,FALSE))*60</f>
        <v>87.808918638634751</v>
      </c>
      <c r="D17" s="22">
        <f t="shared" si="1"/>
        <v>25.119499605713113</v>
      </c>
      <c r="E17" s="22">
        <f t="shared" si="2"/>
        <v>25.723578846385653</v>
      </c>
      <c r="F17" s="22">
        <f t="shared" si="3"/>
        <v>78.430869849574862</v>
      </c>
      <c r="G17" s="22">
        <f t="shared" si="4"/>
        <v>47.886798381853673</v>
      </c>
      <c r="H17" s="22">
        <f t="shared" si="5"/>
        <v>48.438914963292255</v>
      </c>
      <c r="I17" s="22">
        <f t="shared" si="6"/>
        <v>83.423523005717485</v>
      </c>
      <c r="J17" s="22">
        <f t="shared" si="7"/>
        <v>73.482581427619337</v>
      </c>
      <c r="K17" s="22">
        <f t="shared" si="8"/>
        <v>73.866138283121188</v>
      </c>
      <c r="L17" s="22">
        <f t="shared" si="9"/>
        <v>30.122312844979781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59</v>
      </c>
      <c r="C18" s="22">
        <f t="shared" si="0"/>
        <v>2.8593381729046863</v>
      </c>
      <c r="D18" s="22">
        <f t="shared" si="1"/>
        <v>2.6955854847374727</v>
      </c>
      <c r="E18" s="22">
        <f t="shared" si="2"/>
        <v>2.6971634160862092</v>
      </c>
      <c r="F18" s="22">
        <f t="shared" si="3"/>
        <v>0.21474820143884893</v>
      </c>
      <c r="G18" s="22">
        <f t="shared" si="4"/>
        <v>1.1632070360470999</v>
      </c>
      <c r="H18" s="22">
        <f t="shared" si="5"/>
        <v>1.1460626337380451</v>
      </c>
      <c r="I18" s="22">
        <f t="shared" si="6"/>
        <v>8.5434249931935755E-2</v>
      </c>
      <c r="J18" s="22">
        <f t="shared" si="7"/>
        <v>0.50775105711132718</v>
      </c>
      <c r="K18" s="22">
        <f t="shared" si="8"/>
        <v>0.49145657380562213</v>
      </c>
      <c r="L18" s="22">
        <f t="shared" si="9"/>
        <v>2.4505553870481562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125</v>
      </c>
      <c r="C19" s="22">
        <f t="shared" ref="C19" si="20">(SUMIFS(KENTSELOG2,KAYNAK,A19,SEBEP,B19,SÜRE,"Uzun",BİLDİRİM,"Bildirimsiz")/VLOOKUP($B$10,ABONE1,3,FALSE))*60</f>
        <v>0</v>
      </c>
      <c r="D19" s="22">
        <f t="shared" ref="D19" si="21">(SUMIFS(KENTSELAG2,KAYNAK,A19,SEBEP,B19,SÜRE,"Uzun",BİLDİRİM,"Bildirimsiz")/VLOOKUP($B$10,ABONE1,4,FALSE))*60</f>
        <v>0</v>
      </c>
      <c r="E19" s="22">
        <f t="shared" ref="E19" si="22">((SUMIFS(KENTSELOG2,KAYNAK,A19,SEBEP,B19,SÜRE,"Uzun",BİLDİRİM,"Bildirimsiz")+SUMIFS(KENTSELAG2,KAYNAK,A19,SEBEP,B19,SÜRE,"Uzun",BİLDİRİM,"Bildirimsiz"))/VLOOKUP($B$10,ABONE1,5,FALSE))*60</f>
        <v>0</v>
      </c>
      <c r="F19" s="22">
        <f t="shared" ref="F19" si="23">(SUMIFS(KENTALTIOG2,KAYNAK,A19,SEBEP,B19,SÜRE,"Uzun",BİLDİRİM,"Bildirimsiz")/VLOOKUP($B$10,ABONE1,6,FALSE))*60</f>
        <v>0</v>
      </c>
      <c r="G19" s="22">
        <f t="shared" ref="G19" si="24">(SUMIFS(KENTALTIAG2,KAYNAK,A19,SEBEP,B19,SÜRE,"Uzun",BİLDİRİM,"Bildirimsiz")/VLOOKUP($B$10,ABONE1,7,FALSE))*60</f>
        <v>0</v>
      </c>
      <c r="H19" s="22">
        <f t="shared" ref="H19" si="25">((SUMIFS(KENTALTIOG2,KAYNAK,A19,SEBEP,B19,SÜRE,"Uzun",BİLDİRİM,"Bildirimsiz")+SUMIFS(KENTALTIAG2,KAYNAK,A19,SEBEP,B19,SÜRE,"Uzun",BİLDİRİM,"Bildirimsiz"))/VLOOKUP($B$10,ABONE1,8,FALSE))*60</f>
        <v>0</v>
      </c>
      <c r="I19" s="22">
        <f t="shared" ref="I19" si="26">(SUMIFS(KIRSALOG2,KAYNAK,A19,SEBEP,B19,SÜRE,"Uzun",BİLDİRİM,"Bildirimsiz")/VLOOKUP($B$10,ABONE1,9,FALSE))*60</f>
        <v>0</v>
      </c>
      <c r="J19" s="22">
        <f t="shared" ref="J19" si="27">(SUMIFS(KIRSALAG2,KAYNAK,A19,SEBEP,B19,SÜRE,"Uzun",BİLDİRİM,"Bildirimsiz")/VLOOKUP($B$10,ABONE1,10,FALSE))*60</f>
        <v>0</v>
      </c>
      <c r="K19" s="22">
        <f t="shared" ref="K19" si="28">((SUMIFS(KIRSALOG2,KAYNAK,A19,SEBEP,B19,SÜRE,"Uzun",BİLDİRİM,"Bildirimsiz")+SUMIFS(KIRSALAG2,KAYNAK,A19,SEBEP,B19,SÜRE,"Uzun",BİLDİRİM,"Bildirimsiz"))/VLOOKUP($B$10,ABONE1,11,FALSE))*60</f>
        <v>0</v>
      </c>
      <c r="L19" s="22">
        <f t="shared" ref="L19" si="29">((SUMIFS(KENTSELOG2,KAYNAK,A19,SEBEP,B19,SÜRE,"Uzun",BİLDİRİM,"Bildirimsiz")+SUMIFS(KENTSELAG2,KAYNAK,A19,SEBEP,B19,SÜRE,"Uzun",BİLDİRİM,"Bildirimsiz")+SUMIFS(KENTALTIOG2,KAYNAK,A19,SEBEP,B19,SÜRE,"Uzun",BİLDİRİM,"Bildirimsiz")+SUMIFS(KENTALTIAG2,KAYNAK,A19,SEBEP,B19,SÜRE,"Uzun",BİLDİRİM,"Bildirimsiz")+SUMIFS(KIRSALOG2,KAYNAK,A19,SEBEP,B19,SÜRE,"Uzun",BİLDİRİM,"Bildirimsiz")+SUMIFS(KIRSALAG2,KAYNAK,A19,SEBEP,B19,SÜRE,"Uzun",BİLDİRİM,"Bildirimsiz"))/VLOOKUP($B$10,ABONE1,12,FALSE))*60</f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60</v>
      </c>
      <c r="C20" s="22">
        <f t="shared" si="0"/>
        <v>0.26356179881210523</v>
      </c>
      <c r="D20" s="22">
        <f t="shared" si="1"/>
        <v>9.5035409381123953E-2</v>
      </c>
      <c r="E20" s="22">
        <f t="shared" si="2"/>
        <v>9.6659340419746095E-2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8.3318863739231974E-2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61</v>
      </c>
      <c r="B21" s="20" t="s">
        <v>57</v>
      </c>
      <c r="C21" s="22">
        <f t="shared" si="0"/>
        <v>0</v>
      </c>
      <c r="D21" s="22">
        <f t="shared" si="1"/>
        <v>8.2167373957371748</v>
      </c>
      <c r="E21" s="22">
        <f t="shared" si="2"/>
        <v>8.1375603900575388</v>
      </c>
      <c r="F21" s="22">
        <f t="shared" si="3"/>
        <v>0</v>
      </c>
      <c r="G21" s="22">
        <f t="shared" si="4"/>
        <v>6.7502329697319938</v>
      </c>
      <c r="H21" s="22">
        <f t="shared" si="5"/>
        <v>6.6282153285965908</v>
      </c>
      <c r="I21" s="22">
        <f t="shared" si="6"/>
        <v>0</v>
      </c>
      <c r="J21" s="22">
        <f t="shared" si="7"/>
        <v>7.5693792817106091</v>
      </c>
      <c r="K21" s="22">
        <f t="shared" si="8"/>
        <v>7.2773257279717649</v>
      </c>
      <c r="L21" s="22">
        <f t="shared" si="9"/>
        <v>7.96150666845557</v>
      </c>
      <c r="M21"/>
      <c r="N21"/>
      <c r="O21"/>
      <c r="P21"/>
      <c r="Q21"/>
      <c r="R21"/>
      <c r="S21"/>
      <c r="T21"/>
      <c r="U21"/>
      <c r="V21"/>
    </row>
    <row r="22" spans="1:22" ht="15" customHeight="1" x14ac:dyDescent="0.3">
      <c r="A22" s="20" t="s">
        <v>61</v>
      </c>
      <c r="B22" s="20" t="s">
        <v>59</v>
      </c>
      <c r="C22" s="22">
        <f t="shared" si="0"/>
        <v>0</v>
      </c>
      <c r="D22" s="22">
        <f t="shared" si="1"/>
        <v>0.36242945566389567</v>
      </c>
      <c r="E22" s="22">
        <f t="shared" si="2"/>
        <v>0.35893706231024486</v>
      </c>
      <c r="F22" s="22">
        <f t="shared" si="3"/>
        <v>0</v>
      </c>
      <c r="G22" s="22">
        <f t="shared" si="4"/>
        <v>0.2394387054829156</v>
      </c>
      <c r="H22" s="22">
        <f t="shared" si="5"/>
        <v>0.23511059619090405</v>
      </c>
      <c r="I22" s="22">
        <f t="shared" si="6"/>
        <v>0</v>
      </c>
      <c r="J22" s="22">
        <f t="shared" si="7"/>
        <v>4.5342700741890021E-2</v>
      </c>
      <c r="K22" s="22">
        <f t="shared" si="8"/>
        <v>4.3593218202445487E-2</v>
      </c>
      <c r="L22" s="22">
        <f t="shared" si="9"/>
        <v>0.33232918004647327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125</v>
      </c>
      <c r="C23" s="22">
        <f t="shared" ref="C23" si="30">(SUMIFS(KENTSELOG2,KAYNAK,A23,SEBEP,B23,SÜRE,"Uzun",BİLDİRİM,"Bildirimsiz")/VLOOKUP($B$10,ABONE1,3,FALSE))*60</f>
        <v>0</v>
      </c>
      <c r="D23" s="22">
        <f t="shared" ref="D23" si="31">(SUMIFS(KENTSELAG2,KAYNAK,A23,SEBEP,B23,SÜRE,"Uzun",BİLDİRİM,"Bildirimsiz")/VLOOKUP($B$10,ABONE1,4,FALSE))*60</f>
        <v>0</v>
      </c>
      <c r="E23" s="22">
        <f t="shared" ref="E23" si="32">((SUMIFS(KENTSELOG2,KAYNAK,A23,SEBEP,B23,SÜRE,"Uzun",BİLDİRİM,"Bildirimsiz")+SUMIFS(KENTSELAG2,KAYNAK,A23,SEBEP,B23,SÜRE,"Uzun",BİLDİRİM,"Bildirimsiz"))/VLOOKUP($B$10,ABONE1,5,FALSE))*60</f>
        <v>0</v>
      </c>
      <c r="F23" s="22">
        <f t="shared" ref="F23" si="33">(SUMIFS(KENTALTIOG2,KAYNAK,A23,SEBEP,B23,SÜRE,"Uzun",BİLDİRİM,"Bildirimsiz")/VLOOKUP($B$10,ABONE1,6,FALSE))*60</f>
        <v>0</v>
      </c>
      <c r="G23" s="22">
        <f t="shared" ref="G23" si="34">(SUMIFS(KENTALTIAG2,KAYNAK,A23,SEBEP,B23,SÜRE,"Uzun",BİLDİRİM,"Bildirimsiz")/VLOOKUP($B$10,ABONE1,7,FALSE))*60</f>
        <v>0</v>
      </c>
      <c r="H23" s="22">
        <f t="shared" ref="H23" si="35">((SUMIFS(KENTALTIOG2,KAYNAK,A23,SEBEP,B23,SÜRE,"Uzun",BİLDİRİM,"Bildirimsiz")+SUMIFS(KENTALTIAG2,KAYNAK,A23,SEBEP,B23,SÜRE,"Uzun",BİLDİRİM,"Bildirimsiz"))/VLOOKUP($B$10,ABONE1,8,FALSE))*60</f>
        <v>0</v>
      </c>
      <c r="I23" s="22">
        <f t="shared" ref="I23" si="36">(SUMIFS(KIRSALOG2,KAYNAK,A23,SEBEP,B23,SÜRE,"Uzun",BİLDİRİM,"Bildirimsiz")/VLOOKUP($B$10,ABONE1,9,FALSE))*60</f>
        <v>0</v>
      </c>
      <c r="J23" s="22">
        <f t="shared" ref="J23" si="37">(SUMIFS(KIRSALAG2,KAYNAK,A23,SEBEP,B23,SÜRE,"Uzun",BİLDİRİM,"Bildirimsiz")/VLOOKUP($B$10,ABONE1,10,FALSE))*60</f>
        <v>0</v>
      </c>
      <c r="K23" s="22">
        <f t="shared" ref="K23" si="38">((SUMIFS(KIRSALOG2,KAYNAK,A23,SEBEP,B23,SÜRE,"Uzun",BİLDİRİM,"Bildirimsiz")+SUMIFS(KIRSALAG2,KAYNAK,A23,SEBEP,B23,SÜRE,"Uzun",BİLDİRİM,"Bildirimsiz"))/VLOOKUP($B$10,ABONE1,11,FALSE))*60</f>
        <v>0</v>
      </c>
      <c r="L23" s="22">
        <f t="shared" ref="L23" si="39">((SUMIFS(KENTSELOG2,KAYNAK,A23,SEBEP,B23,SÜRE,"Uzun",BİLDİRİM,"Bildirimsiz")+SUMIFS(KENTSELAG2,KAYNAK,A23,SEBEP,B23,SÜRE,"Uzun",BİLDİRİM,"Bildirimsiz")+SUMIFS(KENTALTIOG2,KAYNAK,A23,SEBEP,B23,SÜRE,"Uzun",BİLDİRİM,"Bildirimsiz")+SUMIFS(KENTALTIAG2,KAYNAK,A23,SEBEP,B23,SÜRE,"Uzun",BİLDİRİM,"Bildirimsiz")+SUMIFS(KIRSALOG2,KAYNAK,A23,SEBEP,B23,SÜRE,"Uzun",BİLDİRİM,"Bildirimsiz")+SUMIFS(KIRSALAG2,KAYNAK,A23,SEBEP,B23,SÜRE,"Uzun",BİLDİRİM,"Bildirimsiz"))/VLOOKUP($B$10,ABONE1,12,FALSE))*60</f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60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2" t="s">
        <v>62</v>
      </c>
      <c r="B25" s="42"/>
      <c r="C25" s="22">
        <f t="shared" ref="C25:L25" si="40">SUM(C15:C24)</f>
        <v>91.32395587819353</v>
      </c>
      <c r="D25" s="22">
        <f t="shared" si="40"/>
        <v>36.86476854486267</v>
      </c>
      <c r="E25" s="22">
        <f t="shared" si="40"/>
        <v>37.389540747882855</v>
      </c>
      <c r="F25" s="22">
        <f t="shared" si="40"/>
        <v>79.491170699803774</v>
      </c>
      <c r="G25" s="22">
        <f t="shared" si="40"/>
        <v>57.662979484215882</v>
      </c>
      <c r="H25" s="22">
        <f t="shared" si="40"/>
        <v>58.057547259035104</v>
      </c>
      <c r="I25" s="22">
        <f t="shared" si="40"/>
        <v>83.932698066975306</v>
      </c>
      <c r="J25" s="22">
        <f t="shared" si="40"/>
        <v>82.17163663778507</v>
      </c>
      <c r="K25" s="22">
        <f t="shared" si="40"/>
        <v>82.239584646413775</v>
      </c>
      <c r="L25" s="22">
        <f t="shared" si="40"/>
        <v>41.443829192314773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38" t="s">
        <v>63</v>
      </c>
      <c r="B26" s="38"/>
      <c r="C26" s="39" t="s">
        <v>45</v>
      </c>
      <c r="D26" s="39"/>
      <c r="E26" s="39"/>
      <c r="F26" s="39" t="s">
        <v>46</v>
      </c>
      <c r="G26" s="39"/>
      <c r="H26" s="39"/>
      <c r="I26" s="39" t="s">
        <v>47</v>
      </c>
      <c r="J26" s="39"/>
      <c r="K26" s="39"/>
      <c r="L26" s="40" t="s">
        <v>62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0" t="s">
        <v>49</v>
      </c>
      <c r="B27" s="20" t="s">
        <v>50</v>
      </c>
      <c r="C27" s="21" t="s">
        <v>51</v>
      </c>
      <c r="D27" s="21" t="s">
        <v>52</v>
      </c>
      <c r="E27" s="21" t="s">
        <v>53</v>
      </c>
      <c r="F27" s="21" t="s">
        <v>51</v>
      </c>
      <c r="G27" s="21" t="s">
        <v>52</v>
      </c>
      <c r="H27" s="21" t="s">
        <v>53</v>
      </c>
      <c r="I27" s="21" t="s">
        <v>54</v>
      </c>
      <c r="J27" s="21" t="s">
        <v>55</v>
      </c>
      <c r="K27" s="21" t="s">
        <v>53</v>
      </c>
      <c r="L27" s="41"/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56</v>
      </c>
      <c r="B28" s="20" t="s">
        <v>57</v>
      </c>
      <c r="C28" s="22">
        <f>(SUMIFS(KENTSELOG2,KAYNAK,A28,SEBEP,B28,SÜRE,"Uzun",BİLDİRİM,"Bildirimli")/VLOOKUP($B$10,ABONE1,3,FALSE))*60</f>
        <v>4.4481003111153017</v>
      </c>
      <c r="D28" s="22">
        <f>(SUMIFS(KENTSELAG2,KAYNAK,A28,SEBEP,B28,SÜRE,"Uzun",BİLDİRİM,"Bildirimli")/VLOOKUP($B$10,ABONE1,4,FALSE))*60</f>
        <v>1.0232678512295361</v>
      </c>
      <c r="E28" s="22">
        <f>((SUMIFS(KENTSELOG2,KAYNAK,A28,SEBEP,B28,SÜRE,"Uzun",BİLDİRİM,"Bildirimli")+SUMIFS(KENTSELAG2,KAYNAK,A28,SEBEP,B28,SÜRE,"Uzun",BİLDİRİM,"Bildirimli"))/VLOOKUP($B$10,ABONE1,5,FALSE))*60</f>
        <v>1.0562697552783198</v>
      </c>
      <c r="F28" s="22">
        <f>(SUMIFS(KENTALTIOG2,KAYNAK,A28,SEBEP,B28,SÜRE,"Uzun",BİLDİRİM,"Bildirimli")/VLOOKUP($B$10,ABONE1,6,FALSE))*60</f>
        <v>2.910235448005233</v>
      </c>
      <c r="G28" s="22">
        <f>(SUMIFS(KENTALTIAG2,KAYNAK,A28,SEBEP,B28,SÜRE,"Uzun",BİLDİRİM,"Bildirimli")/VLOOKUP($B$10,ABONE1,7,FALSE))*60</f>
        <v>7.7220580798959784</v>
      </c>
      <c r="H28" s="22">
        <f>((SUMIFS(KENTALTIOG2,KAYNAK,A28,SEBEP,B28,SÜRE,"Uzun",BİLDİRİM,"Bildirimli")+SUMIFS(KENTALTIAG2,KAYNAK,A28,SEBEP,B28,SÜRE,"Uzun",BİLDİRİM,"Bildirimli"))/VLOOKUP($B$10,ABONE1,8,FALSE))*60</f>
        <v>7.6350792674997354</v>
      </c>
      <c r="I28" s="22">
        <f>(SUMIFS(KIRSALOG2,KAYNAK,A28,SEBEP,B28,SÜRE,"Uzun",BİLDİRİM,"Bildirimli")/VLOOKUP($B$10,ABONE1,9,FALSE))*60</f>
        <v>7.1681459297576913</v>
      </c>
      <c r="J28" s="22">
        <f>(SUMIFS(KIRSALAG2,KAYNAK,A28,SEBEP,B28,SÜRE,"Uzun",BİLDİRİM,"Bildirimli")/VLOOKUP($B$10,ABONE1,10,FALSE))*60</f>
        <v>12.982038394720455</v>
      </c>
      <c r="K28" s="22">
        <f>((SUMIFS(KIRSALOG2,KAYNAK,A28,SEBEP,B28,SÜRE,"Uzun",BİLDİRİM,"Bildirimli")+SUMIFS(KIRSALAG2,KAYNAK,A28,SEBEP,B28,SÜRE,"Uzun",BİLDİRİM,"Bildirimli"))/VLOOKUP($B$10,ABONE1,11,FALSE))*60</f>
        <v>12.757717761250476</v>
      </c>
      <c r="L28" s="22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2.218828761620268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58</v>
      </c>
      <c r="B29" s="20" t="s">
        <v>57</v>
      </c>
      <c r="C29" s="22">
        <f>(SUMIFS(KENTSELOG2,KAYNAK,A29,SEBEP,B29,SÜRE,"Uzun",BİLDİRİM,"Bildirimli")/VLOOKUP($B$10,ABONE1,3,FALSE))*60</f>
        <v>105.51375506740831</v>
      </c>
      <c r="D29" s="22">
        <f>(SUMIFS(KENTSELAG2,KAYNAK,A29,SEBEP,B29,SÜRE,"Uzun",BİLDİRİM,"Bildirimli")/VLOOKUP($B$10,ABONE1,4,FALSE))*60</f>
        <v>39.731359462779089</v>
      </c>
      <c r="E29" s="22">
        <f>((SUMIFS(KENTSELOG2,KAYNAK,A29,SEBEP,B29,SÜRE,"Uzun",BİLDİRİM,"Bildirimli")+SUMIFS(KENTSELAG2,KAYNAK,A29,SEBEP,B29,SÜRE,"Uzun",BİLDİRİM,"Bildirimli"))/VLOOKUP($B$10,ABONE1,5,FALSE))*60</f>
        <v>40.365242822993302</v>
      </c>
      <c r="F29" s="22">
        <f>(SUMIFS(KENTALTIOG2,KAYNAK,A29,SEBEP,B29,SÜRE,"Uzun",BİLDİRİM,"Bildirimli")/VLOOKUP($B$10,ABONE1,6,FALSE))*60</f>
        <v>150.50886200130802</v>
      </c>
      <c r="G29" s="22">
        <f>(SUMIFS(KENTALTIAG2,KAYNAK,A29,SEBEP,B29,SÜRE,"Uzun",BİLDİRİM,"Bildirimli")/VLOOKUP($B$10,ABONE1,7,FALSE))*60</f>
        <v>105.2478021382648</v>
      </c>
      <c r="H29" s="22">
        <f>((SUMIFS(KENTALTIOG2,KAYNAK,A29,SEBEP,B29,SÜRE,"Uzun",BİLDİRİM,"Bildirimli")+SUMIFS(KENTALTIAG2,KAYNAK,A29,SEBEP,B29,SÜRE,"Uzun",BİLDİRİM,"Bildirimli"))/VLOOKUP($B$10,ABONE1,8,FALSE))*60</f>
        <v>106.06594393937601</v>
      </c>
      <c r="I29" s="22">
        <f>(SUMIFS(KIRSALOG2,KAYNAK,A29,SEBEP,B29,SÜRE,"Uzun",BİLDİRİM,"Bildirimli")/VLOOKUP($B$10,ABONE1,9,FALSE))*60</f>
        <v>119.70310372992103</v>
      </c>
      <c r="J29" s="22">
        <f>(SUMIFS(KIRSALAG2,KAYNAK,A29,SEBEP,B29,SÜRE,"Uzun",BİLDİRİM,"Bildirimli")/VLOOKUP($B$10,ABONE1,10,FALSE))*60</f>
        <v>133.96906242146781</v>
      </c>
      <c r="K29" s="22">
        <f>((SUMIFS(KIRSALOG2,KAYNAK,A29,SEBEP,B29,SÜRE,"Uzun",BİLDİRİM,"Bildirimli")+SUMIFS(KIRSALAG2,KAYNAK,A29,SEBEP,B29,SÜRE,"Uzun",BİLDİRİM,"Bildirimli"))/VLOOKUP($B$10,ABONE1,11,FALSE))*60</f>
        <v>133.41863103491744</v>
      </c>
      <c r="L29" s="22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50.792309415085576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60</v>
      </c>
      <c r="C30" s="22">
        <f>(SUMIFS(KENTSELOG2,KAYNAK,A30,SEBEP,B30,SÜRE,"Uzun",BİLDİRİM,"Bildirimli")/VLOOKUP($B$10,ABONE1,3,FALSE))*60</f>
        <v>0</v>
      </c>
      <c r="D30" s="22">
        <f>(SUMIFS(KENTSELAG2,KAYNAK,A30,SEBEP,B30,SÜRE,"Uzun",BİLDİRİM,"Bildirimli")/VLOOKUP($B$10,ABONE1,4,FALSE))*60</f>
        <v>0</v>
      </c>
      <c r="E30" s="22">
        <f>((SUMIFS(KENTSELOG2,KAYNAK,A30,SEBEP,B30,SÜRE,"Uzun",BİLDİRİM,"Bildirimli")+SUMIFS(KENTSELAG2,KAYNAK,A30,SEBEP,B30,SÜRE,"Uzun",BİLDİRİM,"Bildirimli"))/VLOOKUP($B$10,ABONE1,5,FALSE))*60</f>
        <v>0</v>
      </c>
      <c r="F30" s="22">
        <f>(SUMIFS(KENTALTIOG2,KAYNAK,A30,SEBEP,B30,SÜRE,"Uzun",BİLDİRİM,"Bildirimli")/VLOOKUP($B$10,ABONE1,6,FALSE))*60</f>
        <v>0</v>
      </c>
      <c r="G30" s="22">
        <f>(SUMIFS(KENTALTIAG2,KAYNAK,A30,SEBEP,B30,SÜRE,"Uzun",BİLDİRİM,"Bildirimli")/VLOOKUP($B$10,ABONE1,7,FALSE))*60</f>
        <v>0</v>
      </c>
      <c r="H30" s="22">
        <f>((SUMIFS(KENTALTIOG2,KAYNAK,A30,SEBEP,B30,SÜRE,"Uzun",BİLDİRİM,"Bildirimli")+SUMIFS(KENTALTIAG2,KAYNAK,A30,SEBEP,B30,SÜRE,"Uzun",BİLDİRİM,"Bildirimli"))/VLOOKUP($B$10,ABONE1,8,FALSE))*60</f>
        <v>0</v>
      </c>
      <c r="I30" s="22">
        <f>(SUMIFS(KIRSALOG2,KAYNAK,A30,SEBEP,B30,SÜRE,"Uzun",BİLDİRİM,"Bildirimli")/VLOOKUP($B$10,ABONE1,9,FALSE))*60</f>
        <v>0</v>
      </c>
      <c r="J30" s="22">
        <f>(SUMIFS(KIRSALAG2,KAYNAK,A30,SEBEP,B30,SÜRE,"Uzun",BİLDİRİM,"Bildirimli")/VLOOKUP($B$10,ABONE1,10,FALSE))*60</f>
        <v>0</v>
      </c>
      <c r="K30" s="22">
        <f>((SUMIFS(KIRSALOG2,KAYNAK,A30,SEBEP,B30,SÜRE,"Uzun",BİLDİRİM,"Bildirimli")+SUMIFS(KIRSALAG2,KAYNAK,A30,SEBEP,B30,SÜRE,"Uzun",BİLDİRİM,"Bildirimli"))/VLOOKUP($B$10,ABONE1,11,FALSE))*60</f>
        <v>0</v>
      </c>
      <c r="L30" s="22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61</v>
      </c>
      <c r="B31" s="20" t="s">
        <v>57</v>
      </c>
      <c r="C31" s="22">
        <f>(SUMIFS(KENTSELOG2,KAYNAK,A31,SEBEP,B31,SÜRE,"Uzun",BİLDİRİM,"Bildirimli")/VLOOKUP($B$10,ABONE1,3,FALSE))*60</f>
        <v>5.0419534269821806E-2</v>
      </c>
      <c r="D31" s="22">
        <f>(SUMIFS(KENTSELAG2,KAYNAK,A31,SEBEP,B31,SÜRE,"Uzun",BİLDİRİM,"Bildirimli")/VLOOKUP($B$10,ABONE1,4,FALSE))*60</f>
        <v>4.8036842512416449</v>
      </c>
      <c r="E31" s="22">
        <f>((SUMIFS(KENTSELOG2,KAYNAK,A31,SEBEP,B31,SÜRE,"Uzun",BİLDİRİM,"Bildirimli")+SUMIFS(KENTSELAG2,KAYNAK,A31,SEBEP,B31,SÜRE,"Uzun",BİLDİRİM,"Bildirimli"))/VLOOKUP($B$10,ABONE1,5,FALSE))*60</f>
        <v>4.757881489224725</v>
      </c>
      <c r="F31" s="22">
        <f>(SUMIFS(KENTALTIOG2,KAYNAK,A31,SEBEP,B31,SÜRE,"Uzun",BİLDİRİM,"Bildirimli")/VLOOKUP($B$10,ABONE1,6,FALSE))*60</f>
        <v>0.14803793328973186</v>
      </c>
      <c r="G31" s="22">
        <f>(SUMIFS(KENTALTIAG2,KAYNAK,A31,SEBEP,B31,SÜRE,"Uzun",BİLDİRİM,"Bildirimli")/VLOOKUP($B$10,ABONE1,7,FALSE))*60</f>
        <v>2.1673697897854511</v>
      </c>
      <c r="H31" s="22">
        <f>((SUMIFS(KENTALTIOG2,KAYNAK,A31,SEBEP,B31,SÜRE,"Uzun",BİLDİRİM,"Bildirimli")+SUMIFS(KENTALTIAG2,KAYNAK,A31,SEBEP,B31,SÜRE,"Uzun",BİLDİRİM,"Bildirimli"))/VLOOKUP($B$10,ABONE1,8,FALSE))*60</f>
        <v>2.1308682185205763</v>
      </c>
      <c r="I31" s="22">
        <f>(SUMIFS(KIRSALOG2,KAYNAK,A31,SEBEP,B31,SÜRE,"Uzun",BİLDİRİM,"Bildirimli")/VLOOKUP($B$10,ABONE1,9,FALSE))*60</f>
        <v>0</v>
      </c>
      <c r="J31" s="22">
        <f>(SUMIFS(KIRSALAG2,KAYNAK,A31,SEBEP,B31,SÜRE,"Uzun",BİLDİRİM,"Bildirimli")/VLOOKUP($B$10,ABONE1,10,FALSE))*60</f>
        <v>5.5884444347322546</v>
      </c>
      <c r="K31" s="22">
        <f>((SUMIFS(KIRSALOG2,KAYNAK,A31,SEBEP,B31,SÜRE,"Uzun",BİLDİRİM,"Bildirimli")+SUMIFS(KIRSALAG2,KAYNAK,A31,SEBEP,B31,SÜRE,"Uzun",BİLDİRİM,"Bildirimli"))/VLOOKUP($B$10,ABONE1,11,FALSE))*60</f>
        <v>5.3728223874952743</v>
      </c>
      <c r="L31" s="22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4.5564300596550993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60</v>
      </c>
      <c r="C32" s="22">
        <f>(SUMIFS(KENTSELOG2,KAYNAK,A32,SEBEP,B32,SÜRE,"Uzun",BİLDİRİM,"Bildirimli")/VLOOKUP($B$10,ABONE1,3,FALSE))*60</f>
        <v>0</v>
      </c>
      <c r="D32" s="22">
        <f>(SUMIFS(KENTSELAG2,KAYNAK,A32,SEBEP,B32,SÜRE,"Uzun",BİLDİRİM,"Bildirimli")/VLOOKUP($B$10,ABONE1,4,FALSE))*60</f>
        <v>0</v>
      </c>
      <c r="E32" s="22">
        <f>((SUMIFS(KENTSELOG2,KAYNAK,A32,SEBEP,B32,SÜRE,"Uzun",BİLDİRİM,"Bildirimli")+SUMIFS(KENTSELAG2,KAYNAK,A32,SEBEP,B32,SÜRE,"Uzun",BİLDİRİM,"Bildirimli"))/VLOOKUP($B$10,ABONE1,5,FALSE))*60</f>
        <v>0</v>
      </c>
      <c r="F32" s="22">
        <f>(SUMIFS(KENTALTIOG2,KAYNAK,A32,SEBEP,B32,SÜRE,"Uzun",BİLDİRİM,"Bildirimli")/VLOOKUP($B$10,ABONE1,6,FALSE))*60</f>
        <v>0</v>
      </c>
      <c r="G32" s="22">
        <f>(SUMIFS(KENTALTIAG2,KAYNAK,A32,SEBEP,B32,SÜRE,"Uzun",BİLDİRİM,"Bildirimli")/VLOOKUP($B$10,ABONE1,7,FALSE))*60</f>
        <v>0</v>
      </c>
      <c r="H32" s="22">
        <f>((SUMIFS(KENTALTIOG2,KAYNAK,A32,SEBEP,B32,SÜRE,"Uzun",BİLDİRİM,"Bildirimli")+SUMIFS(KENTALTIAG2,KAYNAK,A32,SEBEP,B32,SÜRE,"Uzun",BİLDİRİM,"Bildirimli"))/VLOOKUP($B$10,ABONE1,8,FALSE))*60</f>
        <v>0</v>
      </c>
      <c r="I32" s="22">
        <f>(SUMIFS(KIRSALOG2,KAYNAK,A32,SEBEP,B32,SÜRE,"Uzun",BİLDİRİM,"Bildirimli")/VLOOKUP($B$10,ABONE1,9,FALSE))*60</f>
        <v>0</v>
      </c>
      <c r="J32" s="22">
        <f>(SUMIFS(KIRSALAG2,KAYNAK,A32,SEBEP,B32,SÜRE,"Uzun",BİLDİRİM,"Bildirimli")/VLOOKUP($B$10,ABONE1,10,FALSE))*60</f>
        <v>0</v>
      </c>
      <c r="K32" s="22">
        <f>((SUMIFS(KIRSALOG2,KAYNAK,A32,SEBEP,B32,SÜRE,"Uzun",BİLDİRİM,"Bildirimli")+SUMIFS(KIRSALAG2,KAYNAK,A32,SEBEP,B32,SÜRE,"Uzun",BİLDİRİM,"Bildirimli"))/VLOOKUP($B$10,ABONE1,11,FALSE))*60</f>
        <v>0</v>
      </c>
      <c r="L32" s="22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2" t="s">
        <v>62</v>
      </c>
      <c r="B33" s="42"/>
      <c r="C33" s="22">
        <f>SUM(C28:C32)</f>
        <v>110.01227491279343</v>
      </c>
      <c r="D33" s="22">
        <f t="shared" ref="D33:L33" si="41">SUM(D28:D32)</f>
        <v>45.558311565250264</v>
      </c>
      <c r="E33" s="22">
        <f t="shared" si="41"/>
        <v>46.179394067496347</v>
      </c>
      <c r="F33" s="22">
        <f t="shared" si="41"/>
        <v>153.567135382603</v>
      </c>
      <c r="G33" s="22">
        <f t="shared" si="41"/>
        <v>115.13723000794623</v>
      </c>
      <c r="H33" s="22">
        <f t="shared" si="41"/>
        <v>115.83189142539632</v>
      </c>
      <c r="I33" s="22">
        <f t="shared" si="41"/>
        <v>126.87124965967871</v>
      </c>
      <c r="J33" s="22">
        <f t="shared" si="41"/>
        <v>152.53954525092053</v>
      </c>
      <c r="K33" s="22">
        <f t="shared" si="41"/>
        <v>151.54917118366319</v>
      </c>
      <c r="L33" s="22">
        <f t="shared" si="41"/>
        <v>57.567568236360941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38" t="s">
        <v>64</v>
      </c>
      <c r="B34" s="38"/>
      <c r="C34" s="39" t="s">
        <v>45</v>
      </c>
      <c r="D34" s="39"/>
      <c r="E34" s="39"/>
      <c r="F34" s="39" t="s">
        <v>46</v>
      </c>
      <c r="G34" s="39"/>
      <c r="H34" s="39"/>
      <c r="I34" s="39" t="s">
        <v>47</v>
      </c>
      <c r="J34" s="39"/>
      <c r="K34" s="39"/>
      <c r="L34" s="39" t="s">
        <v>62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0" t="s">
        <v>49</v>
      </c>
      <c r="B35" s="20" t="s">
        <v>50</v>
      </c>
      <c r="C35" s="21" t="s">
        <v>51</v>
      </c>
      <c r="D35" s="21" t="s">
        <v>52</v>
      </c>
      <c r="E35" s="21" t="s">
        <v>53</v>
      </c>
      <c r="F35" s="21" t="s">
        <v>51</v>
      </c>
      <c r="G35" s="21" t="s">
        <v>52</v>
      </c>
      <c r="H35" s="21" t="s">
        <v>53</v>
      </c>
      <c r="I35" s="21" t="s">
        <v>54</v>
      </c>
      <c r="J35" s="21" t="s">
        <v>55</v>
      </c>
      <c r="K35" s="21" t="s">
        <v>53</v>
      </c>
      <c r="L35" s="39"/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56</v>
      </c>
      <c r="B36" s="20" t="s">
        <v>57</v>
      </c>
      <c r="C36" s="22">
        <f t="shared" ref="C36:C45" si="42">(SUMIFS(KENTSELOG1,KAYNAK,A36,SEBEP,B36,SÜRE,"Uzun",BİLDİRİM,"Bildirimsiz")/VLOOKUP($B$10,ABONE1,3,FALSE))</f>
        <v>7.1650796643725843E-3</v>
      </c>
      <c r="D36" s="22">
        <f t="shared" ref="D36:D45" si="43">(SUMIFS(KENTSELAG1,KAYNAK,A36,SEBEP,B36,SÜRE,"Uzun",BİLDİRİM,"Bildirimsiz")/VLOOKUP($B$10,ABONE1,4,FALSE))</f>
        <v>6.7754973992963071E-3</v>
      </c>
      <c r="E36" s="22">
        <f t="shared" ref="E36:E45" si="44">((SUMIFS(KENTSELOG1,KAYNAK,A36,SEBEP,B36,SÜRE,"Uzun",BİLDİRİM,"Bildirimsiz")+SUMIFS(KENTSELAG1,KAYNAK,A36,SEBEP,B36,SÜRE,"Uzun",BİLDİRİM,"Bildirimsiz"))/VLOOKUP($B$10,ABONE1,5,FALSE))</f>
        <v>6.7792514388534961E-3</v>
      </c>
      <c r="F36" s="22">
        <f t="shared" ref="F36:F45" si="45">(SUMIFS(KENTALTIOG1,KAYNAK,A36,SEBEP,B36,SÜRE,"Uzun",BİLDİRİM,"Bildirimsiz")/VLOOKUP($B$10,ABONE1,6,FALSE))</f>
        <v>2.5016350555918901E-2</v>
      </c>
      <c r="G36" s="22">
        <f t="shared" ref="G36:G45" si="46">(SUMIFS(KENTALTIAG1,KAYNAK,A36,SEBEP,B36,SÜRE,"Uzun",BİLDİRİM,"Bildirimsiz")/VLOOKUP($B$10,ABONE1,7,FALSE))</f>
        <v>4.8026680151219629E-2</v>
      </c>
      <c r="H36" s="22">
        <f t="shared" ref="H36:H45" si="47">((SUMIFS(KENTALTIOG1,KAYNAK,A36,SEBEP,B36,SÜRE,"Uzun",BİLDİRİM,"Bildirimsiz")+SUMIFS(KENTALTIAG1,KAYNAK,A36,SEBEP,B36,SÜRE,"Uzun",BİLDİRİM,"Bildirimsiz"))/VLOOKUP($B$10,ABONE1,8,FALSE))</f>
        <v>4.7610743967749183E-2</v>
      </c>
      <c r="I36" s="22">
        <f t="shared" ref="I36:I45" si="48">(SUMIFS(KIRSALOG1,KAYNAK,A36,SEBEP,B36,SÜRE,"Uzun",BİLDİRİM,"Bildirimsiz")/VLOOKUP($B$10,ABONE1,9,FALSE))</f>
        <v>8.8483528450857604E-3</v>
      </c>
      <c r="J36" s="22">
        <f t="shared" ref="J36:J45" si="49">(SUMIFS(KIRSALAG1,KAYNAK,A36,SEBEP,B36,SÜRE,"Uzun",BİLDİRİM,"Bildirimsiz")/VLOOKUP($B$10,ABONE1,10,FALSE))</f>
        <v>1.1707439659976181E-2</v>
      </c>
      <c r="K36" s="22">
        <f t="shared" ref="K36:K45" si="50">((SUMIFS(KIRSALOG1,KAYNAK,A36,SEBEP,B36,SÜRE,"Uzun",BİLDİRİM,"Bildirimsiz")+SUMIFS(KIRSALAG1,KAYNAK,A36,SEBEP,B36,SÜRE,"Uzun",BİLDİRİM,"Bildirimsiz"))/VLOOKUP($B$10,ABONE1,11,FALSE))</f>
        <v>1.1597125929660911E-2</v>
      </c>
      <c r="L36" s="22">
        <f t="shared" ref="L36:L45" si="5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1.0624841099842287E-2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124</v>
      </c>
      <c r="B37" s="20" t="s">
        <v>125</v>
      </c>
      <c r="C37" s="22">
        <f t="shared" ref="C37" si="52">(SUMIFS(KENTSELOG1,KAYNAK,A37,SEBEP,B37,SÜRE,"Uzun",BİLDİRİM,"Bildirimsiz")/VLOOKUP($B$10,ABONE1,3,FALSE))</f>
        <v>0</v>
      </c>
      <c r="D37" s="22">
        <f t="shared" ref="D37" si="53">(SUMIFS(KENTSELAG1,KAYNAK,A37,SEBEP,B37,SÜRE,"Uzun",BİLDİRİM,"Bildirimsiz")/VLOOKUP($B$10,ABONE1,4,FALSE))</f>
        <v>0</v>
      </c>
      <c r="E37" s="22">
        <f t="shared" ref="E37" si="54">((SUMIFS(KENTSELOG1,KAYNAK,A37,SEBEP,B37,SÜRE,"Uzun",BİLDİRİM,"Bildirimsiz")+SUMIFS(KENTSELAG1,KAYNAK,A37,SEBEP,B37,SÜRE,"Uzun",BİLDİRİM,"Bildirimsiz"))/VLOOKUP($B$10,ABONE1,5,FALSE))</f>
        <v>0</v>
      </c>
      <c r="F37" s="22">
        <f t="shared" ref="F37" si="55">(SUMIFS(KENTALTIOG1,KAYNAK,A37,SEBEP,B37,SÜRE,"Uzun",BİLDİRİM,"Bildirimsiz")/VLOOKUP($B$10,ABONE1,6,FALSE))</f>
        <v>0</v>
      </c>
      <c r="G37" s="22">
        <f t="shared" ref="G37" si="56">(SUMIFS(KENTALTIAG1,KAYNAK,A37,SEBEP,B37,SÜRE,"Uzun",BİLDİRİM,"Bildirimsiz")/VLOOKUP($B$10,ABONE1,7,FALSE))</f>
        <v>0</v>
      </c>
      <c r="H37" s="22">
        <f t="shared" ref="H37" si="57">((SUMIFS(KENTALTIOG1,KAYNAK,A37,SEBEP,B37,SÜRE,"Uzun",BİLDİRİM,"Bildirimsiz")+SUMIFS(KENTALTIAG1,KAYNAK,A37,SEBEP,B37,SÜRE,"Uzun",BİLDİRİM,"Bildirimsiz"))/VLOOKUP($B$10,ABONE1,8,FALSE))</f>
        <v>0</v>
      </c>
      <c r="I37" s="22">
        <f t="shared" ref="I37" si="58">(SUMIFS(KIRSALOG1,KAYNAK,A37,SEBEP,B37,SÜRE,"Uzun",BİLDİRİM,"Bildirimsiz")/VLOOKUP($B$10,ABONE1,9,FALSE))</f>
        <v>0</v>
      </c>
      <c r="J37" s="22">
        <f t="shared" ref="J37" si="59">(SUMIFS(KIRSALAG1,KAYNAK,A37,SEBEP,B37,SÜRE,"Uzun",BİLDİRİM,"Bildirimsiz")/VLOOKUP($B$10,ABONE1,10,FALSE))</f>
        <v>0</v>
      </c>
      <c r="K37" s="22">
        <f t="shared" ref="K37" si="60">((SUMIFS(KIRSALOG1,KAYNAK,A37,SEBEP,B37,SÜRE,"Uzun",BİLDİRİM,"Bildirimsiz")+SUMIFS(KIRSALAG1,KAYNAK,A37,SEBEP,B37,SÜRE,"Uzun",BİLDİRİM,"Bildirimsiz"))/VLOOKUP($B$10,ABONE1,11,FALSE))</f>
        <v>0</v>
      </c>
      <c r="L37" s="22">
        <f t="shared" ref="L37" si="61">((SUMIFS(KENTSELOG1,KAYNAK,A37,SEBEP,B37,SÜRE,"Uzun",BİLDİRİM,"Bildirimsiz")+SUMIFS(KENTSELAG1,KAYNAK,A37,SEBEP,B37,SÜRE,"Uzun",BİLDİRİM,"Bildirimsiz")+SUMIFS(KENTALTIOG1,KAYNAK,A37,SEBEP,B37,SÜRE,"Uzun",BİLDİRİM,"Bildirimsiz")+SUMIFS(KENTALTIAG1,KAYNAK,A37,SEBEP,B37,SÜRE,"Uzun",BİLDİRİM,"Bildirimsiz")+SUMIFS(KIRSALOG1,KAYNAK,A37,SEBEP,B37,SÜRE,"Uzun",BİLDİRİM,"Bildirimsiz")+SUMIFS(KIRSALAG1,KAYNAK,A37,SEBEP,B37,SÜRE,"Uzun",BİLDİRİM,"Bildirimsiz"))/VLOOKUP($B$10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58</v>
      </c>
      <c r="B38" s="20" t="s">
        <v>57</v>
      </c>
      <c r="C38" s="22">
        <f t="shared" si="42"/>
        <v>1.2229345400835927</v>
      </c>
      <c r="D38" s="22">
        <f t="shared" si="43"/>
        <v>0.4013186520187827</v>
      </c>
      <c r="E38" s="22">
        <f t="shared" si="44"/>
        <v>0.40923579512591596</v>
      </c>
      <c r="F38" s="22">
        <f t="shared" si="45"/>
        <v>1.2980706344015696</v>
      </c>
      <c r="G38" s="22">
        <f t="shared" si="46"/>
        <v>0.75325977028100843</v>
      </c>
      <c r="H38" s="22">
        <f t="shared" si="47"/>
        <v>0.76310780616406781</v>
      </c>
      <c r="I38" s="22">
        <f t="shared" si="48"/>
        <v>1.27824666485162</v>
      </c>
      <c r="J38" s="22">
        <f t="shared" si="49"/>
        <v>1.1171836587524446</v>
      </c>
      <c r="K38" s="22">
        <f t="shared" si="50"/>
        <v>1.1233980419345351</v>
      </c>
      <c r="L38" s="22">
        <f t="shared" si="51"/>
        <v>0.4759810828546534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59</v>
      </c>
      <c r="C39" s="22">
        <f t="shared" si="42"/>
        <v>1.4832971936771315E-2</v>
      </c>
      <c r="D39" s="22">
        <f t="shared" si="43"/>
        <v>3.2122994281234357E-2</v>
      </c>
      <c r="E39" s="22">
        <f t="shared" si="44"/>
        <v>3.1956386523016508E-2</v>
      </c>
      <c r="F39" s="22">
        <f t="shared" si="45"/>
        <v>2.1255722694571615E-3</v>
      </c>
      <c r="G39" s="22">
        <f t="shared" si="46"/>
        <v>1.5468106624286644E-2</v>
      </c>
      <c r="H39" s="22">
        <f t="shared" si="47"/>
        <v>1.5226926123399577E-2</v>
      </c>
      <c r="I39" s="22">
        <f t="shared" si="48"/>
        <v>9.5289953716308192E-4</v>
      </c>
      <c r="J39" s="22">
        <f t="shared" si="49"/>
        <v>5.4303289883417287E-3</v>
      </c>
      <c r="K39" s="22">
        <f t="shared" si="50"/>
        <v>5.2575738476406571E-3</v>
      </c>
      <c r="L39" s="22">
        <f t="shared" si="51"/>
        <v>2.9152012178473526E-2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125</v>
      </c>
      <c r="C40" s="22">
        <f t="shared" ref="C40" si="62">(SUMIFS(KENTSELOG1,KAYNAK,A40,SEBEP,B40,SÜRE,"Uzun",BİLDİRİM,"Bildirimsiz")/VLOOKUP($B$10,ABONE1,3,FALSE))</f>
        <v>0</v>
      </c>
      <c r="D40" s="22">
        <f t="shared" ref="D40" si="63">(SUMIFS(KENTSELAG1,KAYNAK,A40,SEBEP,B40,SÜRE,"Uzun",BİLDİRİM,"Bildirimsiz")/VLOOKUP($B$10,ABONE1,4,FALSE))</f>
        <v>0</v>
      </c>
      <c r="E40" s="22">
        <f t="shared" ref="E40" si="64">((SUMIFS(KENTSELOG1,KAYNAK,A40,SEBEP,B40,SÜRE,"Uzun",BİLDİRİM,"Bildirimsiz")+SUMIFS(KENTSELAG1,KAYNAK,A40,SEBEP,B40,SÜRE,"Uzun",BİLDİRİM,"Bildirimsiz"))/VLOOKUP($B$10,ABONE1,5,FALSE))</f>
        <v>0</v>
      </c>
      <c r="F40" s="22">
        <f t="shared" ref="F40" si="65">(SUMIFS(KENTALTIOG1,KAYNAK,A40,SEBEP,B40,SÜRE,"Uzun",BİLDİRİM,"Bildirimsiz")/VLOOKUP($B$10,ABONE1,6,FALSE))</f>
        <v>0</v>
      </c>
      <c r="G40" s="22">
        <f t="shared" ref="G40" si="66">(SUMIFS(KENTALTIAG1,KAYNAK,A40,SEBEP,B40,SÜRE,"Uzun",BİLDİRİM,"Bildirimsiz")/VLOOKUP($B$10,ABONE1,7,FALSE))</f>
        <v>0</v>
      </c>
      <c r="H40" s="22">
        <f t="shared" ref="H40" si="67">((SUMIFS(KENTALTIOG1,KAYNAK,A40,SEBEP,B40,SÜRE,"Uzun",BİLDİRİM,"Bildirimsiz")+SUMIFS(KENTALTIAG1,KAYNAK,A40,SEBEP,B40,SÜRE,"Uzun",BİLDİRİM,"Bildirimsiz"))/VLOOKUP($B$10,ABONE1,8,FALSE))</f>
        <v>0</v>
      </c>
      <c r="I40" s="22">
        <f t="shared" ref="I40" si="68">(SUMIFS(KIRSALOG1,KAYNAK,A40,SEBEP,B40,SÜRE,"Uzun",BİLDİRİM,"Bildirimsiz")/VLOOKUP($B$10,ABONE1,9,FALSE))</f>
        <v>0</v>
      </c>
      <c r="J40" s="22">
        <f t="shared" ref="J40" si="69">(SUMIFS(KIRSALAG1,KAYNAK,A40,SEBEP,B40,SÜRE,"Uzun",BİLDİRİM,"Bildirimsiz")/VLOOKUP($B$10,ABONE1,10,FALSE))</f>
        <v>0</v>
      </c>
      <c r="K40" s="22">
        <f t="shared" ref="K40" si="70">((SUMIFS(KIRSALOG1,KAYNAK,A40,SEBEP,B40,SÜRE,"Uzun",BİLDİRİM,"Bildirimsiz")+SUMIFS(KIRSALAG1,KAYNAK,A40,SEBEP,B40,SÜRE,"Uzun",BİLDİRİM,"Bildirimsiz"))/VLOOKUP($B$10,ABONE1,11,FALSE))</f>
        <v>0</v>
      </c>
      <c r="L40" s="22">
        <f t="shared" ref="L40" si="71">((SUMIFS(KENTSELOG1,KAYNAK,A40,SEBEP,B40,SÜRE,"Uzun",BİLDİRİM,"Bildirimsiz")+SUMIFS(KENTSELAG1,KAYNAK,A40,SEBEP,B40,SÜRE,"Uzun",BİLDİRİM,"Bildirimsiz")+SUMIFS(KENTALTIOG1,KAYNAK,A40,SEBEP,B40,SÜRE,"Uzun",BİLDİRİM,"Bildirimsiz")+SUMIFS(KENTALTIAG1,KAYNAK,A40,SEBEP,B40,SÜRE,"Uzun",BİLDİRİM,"Bildirimsiz")+SUMIFS(KIRSALOG1,KAYNAK,A40,SEBEP,B40,SÜRE,"Uzun",BİLDİRİM,"Bildirimsiz")+SUMIFS(KIRSALAG1,KAYNAK,A40,SEBEP,B40,SÜRE,"Uzun",BİLDİRİM,"Bildirimsiz"))/VLOOKUP($B$10,ABONE1,12,FALSE))</f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60</v>
      </c>
      <c r="C41" s="22">
        <f t="shared" si="42"/>
        <v>3.1425788001634143E-3</v>
      </c>
      <c r="D41" s="22">
        <f t="shared" si="43"/>
        <v>1.1331735801160753E-3</v>
      </c>
      <c r="E41" s="22">
        <f t="shared" si="44"/>
        <v>1.1525363369936305E-3</v>
      </c>
      <c r="F41" s="22">
        <f t="shared" si="45"/>
        <v>0</v>
      </c>
      <c r="G41" s="22">
        <f t="shared" si="46"/>
        <v>0</v>
      </c>
      <c r="H41" s="22">
        <f t="shared" si="47"/>
        <v>0</v>
      </c>
      <c r="I41" s="22">
        <f t="shared" si="48"/>
        <v>0</v>
      </c>
      <c r="J41" s="22">
        <f t="shared" si="49"/>
        <v>0</v>
      </c>
      <c r="K41" s="22">
        <f t="shared" si="50"/>
        <v>0</v>
      </c>
      <c r="L41" s="22">
        <f t="shared" si="51"/>
        <v>9.9346858357900322E-4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61</v>
      </c>
      <c r="B42" s="20" t="s">
        <v>57</v>
      </c>
      <c r="C42" s="22">
        <f t="shared" si="42"/>
        <v>0</v>
      </c>
      <c r="D42" s="22">
        <f t="shared" si="43"/>
        <v>7.5733971449284981E-2</v>
      </c>
      <c r="E42" s="22">
        <f t="shared" si="44"/>
        <v>7.5004194069434413E-2</v>
      </c>
      <c r="F42" s="22">
        <f t="shared" si="45"/>
        <v>0</v>
      </c>
      <c r="G42" s="22">
        <f t="shared" si="46"/>
        <v>5.5527462736882659E-2</v>
      </c>
      <c r="H42" s="22">
        <f t="shared" si="47"/>
        <v>5.4523744783477365E-2</v>
      </c>
      <c r="I42" s="22">
        <f t="shared" si="48"/>
        <v>0</v>
      </c>
      <c r="J42" s="22">
        <f t="shared" si="49"/>
        <v>7.4117981272467034E-2</v>
      </c>
      <c r="K42" s="22">
        <f t="shared" si="50"/>
        <v>7.1258246144796006E-2</v>
      </c>
      <c r="L42" s="22">
        <f t="shared" si="51"/>
        <v>7.300923878797877E-2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59</v>
      </c>
      <c r="C43" s="22">
        <f t="shared" si="42"/>
        <v>0</v>
      </c>
      <c r="D43" s="22">
        <f t="shared" si="43"/>
        <v>2.6305160037071226E-3</v>
      </c>
      <c r="E43" s="22">
        <f t="shared" si="44"/>
        <v>2.6051681836984242E-3</v>
      </c>
      <c r="F43" s="22">
        <f t="shared" si="45"/>
        <v>0</v>
      </c>
      <c r="G43" s="22">
        <f t="shared" si="46"/>
        <v>1.7096486792361964E-3</v>
      </c>
      <c r="H43" s="22">
        <f t="shared" si="47"/>
        <v>1.6787449608095806E-3</v>
      </c>
      <c r="I43" s="22">
        <f t="shared" si="48"/>
        <v>0</v>
      </c>
      <c r="J43" s="22">
        <f t="shared" si="49"/>
        <v>2.130611977317177E-4</v>
      </c>
      <c r="K43" s="22">
        <f t="shared" si="50"/>
        <v>2.0484053951846717E-4</v>
      </c>
      <c r="L43" s="22">
        <f t="shared" si="51"/>
        <v>2.4040582382455649E-3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125</v>
      </c>
      <c r="C44" s="22">
        <f t="shared" ref="C44" si="72">(SUMIFS(KENTSELOG1,KAYNAK,A44,SEBEP,B44,SÜRE,"Uzun",BİLDİRİM,"Bildirimsiz")/VLOOKUP($B$10,ABONE1,3,FALSE))</f>
        <v>0</v>
      </c>
      <c r="D44" s="22">
        <f t="shared" ref="D44" si="73">(SUMIFS(KENTSELAG1,KAYNAK,A44,SEBEP,B44,SÜRE,"Uzun",BİLDİRİM,"Bildirimsiz")/VLOOKUP($B$10,ABONE1,4,FALSE))</f>
        <v>0</v>
      </c>
      <c r="E44" s="22">
        <f t="shared" ref="E44" si="74">((SUMIFS(KENTSELOG1,KAYNAK,A44,SEBEP,B44,SÜRE,"Uzun",BİLDİRİM,"Bildirimsiz")+SUMIFS(KENTSELAG1,KAYNAK,A44,SEBEP,B44,SÜRE,"Uzun",BİLDİRİM,"Bildirimsiz"))/VLOOKUP($B$10,ABONE1,5,FALSE))</f>
        <v>0</v>
      </c>
      <c r="F44" s="22">
        <f t="shared" ref="F44" si="75">(SUMIFS(KENTALTIOG1,KAYNAK,A44,SEBEP,B44,SÜRE,"Uzun",BİLDİRİM,"Bildirimsiz")/VLOOKUP($B$10,ABONE1,6,FALSE))</f>
        <v>0</v>
      </c>
      <c r="G44" s="22">
        <f t="shared" ref="G44" si="76">(SUMIFS(KENTALTIAG1,KAYNAK,A44,SEBEP,B44,SÜRE,"Uzun",BİLDİRİM,"Bildirimsiz")/VLOOKUP($B$10,ABONE1,7,FALSE))</f>
        <v>0</v>
      </c>
      <c r="H44" s="22">
        <f t="shared" ref="H44" si="77">((SUMIFS(KENTALTIOG1,KAYNAK,A44,SEBEP,B44,SÜRE,"Uzun",BİLDİRİM,"Bildirimsiz")+SUMIFS(KENTALTIAG1,KAYNAK,A44,SEBEP,B44,SÜRE,"Uzun",BİLDİRİM,"Bildirimsiz"))/VLOOKUP($B$10,ABONE1,8,FALSE))</f>
        <v>0</v>
      </c>
      <c r="I44" s="22">
        <f t="shared" ref="I44" si="78">(SUMIFS(KIRSALOG1,KAYNAK,A44,SEBEP,B44,SÜRE,"Uzun",BİLDİRİM,"Bildirimsiz")/VLOOKUP($B$10,ABONE1,9,FALSE))</f>
        <v>0</v>
      </c>
      <c r="J44" s="22">
        <f t="shared" ref="J44" si="79">(SUMIFS(KIRSALAG1,KAYNAK,A44,SEBEP,B44,SÜRE,"Uzun",BİLDİRİM,"Bildirimsiz")/VLOOKUP($B$10,ABONE1,10,FALSE))</f>
        <v>0</v>
      </c>
      <c r="K44" s="22">
        <f t="shared" ref="K44" si="80">((SUMIFS(KIRSALOG1,KAYNAK,A44,SEBEP,B44,SÜRE,"Uzun",BİLDİRİM,"Bildirimsiz")+SUMIFS(KIRSALAG1,KAYNAK,A44,SEBEP,B44,SÜRE,"Uzun",BİLDİRİM,"Bildirimsiz"))/VLOOKUP($B$10,ABONE1,11,FALSE))</f>
        <v>0</v>
      </c>
      <c r="L44" s="22">
        <f t="shared" ref="L44" si="81">((SUMIFS(KENTSELOG1,KAYNAK,A44,SEBEP,B44,SÜRE,"Uzun",BİLDİRİM,"Bildirimsiz")+SUMIFS(KENTSELAG1,KAYNAK,A44,SEBEP,B44,SÜRE,"Uzun",BİLDİRİM,"Bildirimsiz")+SUMIFS(KENTALTIOG1,KAYNAK,A44,SEBEP,B44,SÜRE,"Uzun",BİLDİRİM,"Bildirimsiz")+SUMIFS(KENTALTIAG1,KAYNAK,A44,SEBEP,B44,SÜRE,"Uzun",BİLDİRİM,"Bildirimsiz")+SUMIFS(KIRSALOG1,KAYNAK,A44,SEBEP,B44,SÜRE,"Uzun",BİLDİRİM,"Bildirimsiz")+SUMIFS(KIRSALAG1,KAYNAK,A44,SEBEP,B44,SÜRE,"Uzun",BİLDİRİM,"Bildirimsiz"))/VLOOKUP($B$10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60</v>
      </c>
      <c r="C45" s="22">
        <f t="shared" si="42"/>
        <v>0</v>
      </c>
      <c r="D45" s="22">
        <f t="shared" si="43"/>
        <v>0</v>
      </c>
      <c r="E45" s="22">
        <f t="shared" si="44"/>
        <v>0</v>
      </c>
      <c r="F45" s="22">
        <f t="shared" si="45"/>
        <v>0</v>
      </c>
      <c r="G45" s="22">
        <f t="shared" si="46"/>
        <v>0</v>
      </c>
      <c r="H45" s="22">
        <f t="shared" si="47"/>
        <v>0</v>
      </c>
      <c r="I45" s="22">
        <f t="shared" si="48"/>
        <v>0</v>
      </c>
      <c r="J45" s="22">
        <f t="shared" si="49"/>
        <v>0</v>
      </c>
      <c r="K45" s="22">
        <f t="shared" si="50"/>
        <v>0</v>
      </c>
      <c r="L45" s="22">
        <f t="shared" si="5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2" t="s">
        <v>62</v>
      </c>
      <c r="B46" s="42"/>
      <c r="C46" s="22">
        <f t="shared" ref="C46:L46" si="82">SUM(C36:C45)</f>
        <v>1.2480751704848998</v>
      </c>
      <c r="D46" s="22">
        <f t="shared" si="82"/>
        <v>0.51971480473242149</v>
      </c>
      <c r="E46" s="22">
        <f t="shared" si="82"/>
        <v>0.52673333167791236</v>
      </c>
      <c r="F46" s="22">
        <f t="shared" si="82"/>
        <v>1.3252125572269455</v>
      </c>
      <c r="G46" s="22">
        <f t="shared" si="82"/>
        <v>0.87399166847263354</v>
      </c>
      <c r="H46" s="22">
        <f t="shared" si="82"/>
        <v>0.88214796599950351</v>
      </c>
      <c r="I46" s="22">
        <f t="shared" si="82"/>
        <v>1.2880479172338688</v>
      </c>
      <c r="J46" s="22">
        <f t="shared" si="82"/>
        <v>1.2086524698709613</v>
      </c>
      <c r="K46" s="22">
        <f t="shared" si="82"/>
        <v>1.2117158283961511</v>
      </c>
      <c r="L46" s="22">
        <f t="shared" si="82"/>
        <v>0.59216470174277258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38" t="s">
        <v>65</v>
      </c>
      <c r="B47" s="38"/>
      <c r="C47" s="39" t="s">
        <v>45</v>
      </c>
      <c r="D47" s="39"/>
      <c r="E47" s="39"/>
      <c r="F47" s="39" t="s">
        <v>46</v>
      </c>
      <c r="G47" s="39"/>
      <c r="H47" s="39"/>
      <c r="I47" s="39" t="s">
        <v>47</v>
      </c>
      <c r="J47" s="39"/>
      <c r="K47" s="39"/>
      <c r="L47" s="39" t="s">
        <v>62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0" t="s">
        <v>49</v>
      </c>
      <c r="B48" s="20" t="s">
        <v>50</v>
      </c>
      <c r="C48" s="21" t="s">
        <v>51</v>
      </c>
      <c r="D48" s="21" t="s">
        <v>52</v>
      </c>
      <c r="E48" s="21" t="s">
        <v>53</v>
      </c>
      <c r="F48" s="21" t="s">
        <v>51</v>
      </c>
      <c r="G48" s="21" t="s">
        <v>52</v>
      </c>
      <c r="H48" s="21" t="s">
        <v>53</v>
      </c>
      <c r="I48" s="21" t="s">
        <v>54</v>
      </c>
      <c r="J48" s="21" t="s">
        <v>55</v>
      </c>
      <c r="K48" s="21" t="s">
        <v>53</v>
      </c>
      <c r="L48" s="39"/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56</v>
      </c>
      <c r="B49" s="20" t="s">
        <v>57</v>
      </c>
      <c r="C49" s="22">
        <f>(SUMIFS(KENTSELOG1,KAYNAK,A49,SEBEP,B49,SÜRE,"Uzun",BİLDİRİM,"Bildirimli")/VLOOKUP($B$10,ABONE1,3,FALSE))</f>
        <v>1.7944124948933094E-2</v>
      </c>
      <c r="D49" s="22">
        <f>(SUMIFS(KENTSELAG1,KAYNAK,A49,SEBEP,B49,SÜRE,"Uzun",BİLDİRİM,"Bildirimli")/VLOOKUP($B$10,ABONE1,4,FALSE))</f>
        <v>3.5487046015836909E-2</v>
      </c>
      <c r="E49" s="22">
        <f>((SUMIFS(KENTSELOG1,KAYNAK,A49,SEBEP,B49,SÜRE,"Uzun",BİLDİRİM,"Bildirimli")+SUMIFS(KENTSELAG1,KAYNAK,A49,SEBEP,B49,SÜRE,"Uzun",BİLDİRİM,"Bildirimli"))/VLOOKUP($B$10,ABONE1,5,FALSE))</f>
        <v>3.5318001309397565E-2</v>
      </c>
      <c r="F49" s="22">
        <f>(SUMIFS(KENTALTIOG1,KAYNAK,A49,SEBEP,B49,SÜRE,"Uzun",BİLDİRİM,"Bildirimli")/VLOOKUP($B$10,ABONE1,6,FALSE))</f>
        <v>3.4663178548070633E-2</v>
      </c>
      <c r="G49" s="22">
        <f>(SUMIFS(KENTALTIAG1,KAYNAK,A49,SEBEP,B49,SÜRE,"Uzun",BİLDİRİM,"Bildirimli")/VLOOKUP($B$10,ABONE1,7,FALSE))</f>
        <v>8.628909918370295E-2</v>
      </c>
      <c r="H49" s="22">
        <f>((SUMIFS(KENTALTIOG1,KAYNAK,A49,SEBEP,B49,SÜRE,"Uzun",BİLDİRİM,"Bildirimli")+SUMIFS(KENTALTIAG1,KAYNAK,A49,SEBEP,B49,SÜRE,"Uzun",BİLDİRİM,"Bildirimli"))/VLOOKUP($B$10,ABONE1,8,FALSE))</f>
        <v>8.5355905753839237E-2</v>
      </c>
      <c r="I49" s="22">
        <f>(SUMIFS(KIRSALOG1,KAYNAK,A49,SEBEP,B49,SÜRE,"Uzun",BİLDİRİM,"Bildirimli")/VLOOKUP($B$10,ABONE1,9,FALSE))</f>
        <v>5.1592703512115437E-2</v>
      </c>
      <c r="J49" s="22">
        <f>(SUMIFS(KIRSALAG1,KAYNAK,A49,SEBEP,B49,SÜRE,"Uzun",BİLDİRİM,"Bildirimli")/VLOOKUP($B$10,ABONE1,10,FALSE))</f>
        <v>9.5653551566272962E-2</v>
      </c>
      <c r="K49" s="22">
        <f>((SUMIFS(KIRSALOG1,KAYNAK,A49,SEBEP,B49,SÜRE,"Uzun",BİLDİRİM,"Bildirimli")+SUMIFS(KIRSALAG1,KAYNAK,A49,SEBEP,B49,SÜRE,"Uzun",BİLDİRİM,"Bildirimli"))/VLOOKUP($B$10,ABONE1,11,FALSE))</f>
        <v>9.3953527459136932E-2</v>
      </c>
      <c r="L49" s="22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4.2651282086085644E-2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58</v>
      </c>
      <c r="B50" s="20" t="s">
        <v>57</v>
      </c>
      <c r="C50" s="22">
        <f>(SUMIFS(KENTSELOG1,KAYNAK,A50,SEBEP,B50,SÜRE,"Uzun",BİLDİRİM,"Bildirimli")/VLOOKUP($B$10,ABONE1,3,FALSE))</f>
        <v>0.38396027780396591</v>
      </c>
      <c r="D50" s="22">
        <f>(SUMIFS(KENTSELAG1,KAYNAK,A50,SEBEP,B50,SÜRE,"Uzun",BİLDİRİM,"Bildirimli")/VLOOKUP($B$10,ABONE1,4,FALSE))</f>
        <v>0.20453232739971522</v>
      </c>
      <c r="E50" s="22">
        <f>((SUMIFS(KENTSELOG1,KAYNAK,A50,SEBEP,B50,SÜRE,"Uzun",BİLDİRİM,"Bildirimli")+SUMIFS(KENTSELAG1,KAYNAK,A50,SEBEP,B50,SÜRE,"Uzun",BİLDİRİM,"Bildirimli"))/VLOOKUP($B$10,ABONE1,5,FALSE))</f>
        <v>0.20626130657527128</v>
      </c>
      <c r="F50" s="22">
        <f>(SUMIFS(KENTALTIOG1,KAYNAK,A50,SEBEP,B50,SÜRE,"Uzun",BİLDİRİM,"Bildirimli")/VLOOKUP($B$10,ABONE1,6,FALSE))</f>
        <v>0.70912361020274695</v>
      </c>
      <c r="G50" s="22">
        <f>(SUMIFS(KENTALTIAG1,KAYNAK,A50,SEBEP,B50,SÜRE,"Uzun",BİLDİRİM,"Bildirimli")/VLOOKUP($B$10,ABONE1,7,FALSE))</f>
        <v>0.69278696814274365</v>
      </c>
      <c r="H50" s="22">
        <f>((SUMIFS(KENTALTIOG1,KAYNAK,A50,SEBEP,B50,SÜRE,"Uzun",BİLDİRİM,"Bildirimli")+SUMIFS(KENTALTIAG1,KAYNAK,A50,SEBEP,B50,SÜRE,"Uzun",BİLDİRİM,"Bildirimli"))/VLOOKUP($B$10,ABONE1,8,FALSE))</f>
        <v>0.69308227032522729</v>
      </c>
      <c r="I50" s="22">
        <f>(SUMIFS(KIRSALOG1,KAYNAK,A50,SEBEP,B50,SÜRE,"Uzun",BİLDİRİM,"Bildirimli")/VLOOKUP($B$10,ABONE1,9,FALSE))</f>
        <v>0.6551864960522733</v>
      </c>
      <c r="J50" s="22">
        <f>(SUMIFS(KIRSALAG1,KAYNAK,A50,SEBEP,B50,SÜRE,"Uzun",BİLDİRİM,"Bildirimli")/VLOOKUP($B$10,ABONE1,10,FALSE))</f>
        <v>0.77064235219562294</v>
      </c>
      <c r="K50" s="22">
        <f>((SUMIFS(KIRSALOG1,KAYNAK,A50,SEBEP,B50,SÜRE,"Uzun",BİLDİRİM,"Bildirimli")+SUMIFS(KIRSALAG1,KAYNAK,A50,SEBEP,B50,SÜRE,"Uzun",BİLDİRİM,"Bildirimli"))/VLOOKUP($B$10,ABONE1,11,FALSE))</f>
        <v>0.76618765494348506</v>
      </c>
      <c r="L50" s="22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0.27708324306151205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60</v>
      </c>
      <c r="C51" s="22">
        <f>(SUMIFS(KENTSELOG1,KAYNAK,A51,SEBEP,B51,SÜRE,"Uzun",BİLDİRİM,"Bildirimli")/VLOOKUP($B$10,ABONE1,3,FALSE))</f>
        <v>0</v>
      </c>
      <c r="D51" s="22">
        <f>(SUMIFS(KENTSELAG1,KAYNAK,A51,SEBEP,B51,SÜRE,"Uzun",BİLDİRİM,"Bildirimli")/VLOOKUP($B$10,ABONE1,4,FALSE))</f>
        <v>0</v>
      </c>
      <c r="E51" s="22">
        <f>((SUMIFS(KENTSELOG1,KAYNAK,A51,SEBEP,B51,SÜRE,"Uzun",BİLDİRİM,"Bildirimli")+SUMIFS(KENTSELAG1,KAYNAK,A51,SEBEP,B51,SÜRE,"Uzun",BİLDİRİM,"Bildirimli"))/VLOOKUP($B$10,ABONE1,5,FALSE))</f>
        <v>0</v>
      </c>
      <c r="F51" s="22">
        <f>(SUMIFS(KENTALTIOG1,KAYNAK,A51,SEBEP,B51,SÜRE,"Uzun",BİLDİRİM,"Bildirimli")/VLOOKUP($B$10,ABONE1,6,FALSE))</f>
        <v>0</v>
      </c>
      <c r="G51" s="22">
        <f>(SUMIFS(KENTALTIAG1,KAYNAK,A51,SEBEP,B51,SÜRE,"Uzun",BİLDİRİM,"Bildirimli")/VLOOKUP($B$10,ABONE1,7,FALSE))</f>
        <v>0</v>
      </c>
      <c r="H51" s="22">
        <f>((SUMIFS(KENTALTIOG1,KAYNAK,A51,SEBEP,B51,SÜRE,"Uzun",BİLDİRİM,"Bildirimli")+SUMIFS(KENTALTIAG1,KAYNAK,A51,SEBEP,B51,SÜRE,"Uzun",BİLDİRİM,"Bildirimli"))/VLOOKUP($B$10,ABONE1,8,FALSE))</f>
        <v>0</v>
      </c>
      <c r="I51" s="22">
        <f>(SUMIFS(KIRSALOG1,KAYNAK,A51,SEBEP,B51,SÜRE,"Uzun",BİLDİRİM,"Bildirimli")/VLOOKUP($B$10,ABONE1,9,FALSE))</f>
        <v>0</v>
      </c>
      <c r="J51" s="22">
        <f>(SUMIFS(KIRSALAG1,KAYNAK,A51,SEBEP,B51,SÜRE,"Uzun",BİLDİRİM,"Bildirimli")/VLOOKUP($B$10,ABONE1,10,FALSE))</f>
        <v>0</v>
      </c>
      <c r="K51" s="22">
        <f>((SUMIFS(KIRSALOG1,KAYNAK,A51,SEBEP,B51,SÜRE,"Uzun",BİLDİRİM,"Bildirimli")+SUMIFS(KIRSALAG1,KAYNAK,A51,SEBEP,B51,SÜRE,"Uzun",BİLDİRİM,"Bildirimli"))/VLOOKUP($B$10,ABONE1,11,FALSE))</f>
        <v>0</v>
      </c>
      <c r="L51" s="22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61</v>
      </c>
      <c r="B52" s="20" t="s">
        <v>57</v>
      </c>
      <c r="C52" s="22">
        <f>(SUMIFS(KENTSELOG1,KAYNAK,A52,SEBEP,B52,SÜRE,"Uzun",BİLDİRİM,"Bildirimli")/VLOOKUP($B$10,ABONE1,3,FALSE))</f>
        <v>2.19980516011439E-4</v>
      </c>
      <c r="D52" s="22">
        <f>(SUMIFS(KENTSELAG1,KAYNAK,A52,SEBEP,B52,SÜRE,"Uzun",BİLDİRİM,"Bildirimli")/VLOOKUP($B$10,ABONE1,4,FALSE))</f>
        <v>1.7163023806123969E-2</v>
      </c>
      <c r="E52" s="22">
        <f>((SUMIFS(KENTSELOG1,KAYNAK,A52,SEBEP,B52,SÜRE,"Uzun",BİLDİRİM,"Bildirimli")+SUMIFS(KENTSELAG1,KAYNAK,A52,SEBEP,B52,SÜRE,"Uzun",BİLDİRİM,"Bildirimli"))/VLOOKUP($B$10,ABONE1,5,FALSE))</f>
        <v>1.6999759560207155E-2</v>
      </c>
      <c r="F52" s="22">
        <f>(SUMIFS(KENTALTIOG1,KAYNAK,A52,SEBEP,B52,SÜRE,"Uzun",BİLDİRİM,"Bildirimli")/VLOOKUP($B$10,ABONE1,6,FALSE))</f>
        <v>4.9051667756703729E-4</v>
      </c>
      <c r="G52" s="22">
        <f>(SUMIFS(KENTALTIAG1,KAYNAK,A52,SEBEP,B52,SÜRE,"Uzun",BİLDİRİM,"Bildirimli")/VLOOKUP($B$10,ABONE1,7,FALSE))</f>
        <v>1.1419730790531917E-2</v>
      </c>
      <c r="H52" s="22">
        <f>((SUMIFS(KENTALTIOG1,KAYNAK,A52,SEBEP,B52,SÜRE,"Uzun",BİLDİRİM,"Bildirimli")+SUMIFS(KENTALTIAG1,KAYNAK,A52,SEBEP,B52,SÜRE,"Uzun",BİLDİRİM,"Bildirimli"))/VLOOKUP($B$10,ABONE1,8,FALSE))</f>
        <v>1.122217362005982E-2</v>
      </c>
      <c r="I52" s="22">
        <f>(SUMIFS(KIRSALOG1,KAYNAK,A52,SEBEP,B52,SÜRE,"Uzun",BİLDİRİM,"Bildirimli")/VLOOKUP($B$10,ABONE1,9,FALSE))</f>
        <v>0</v>
      </c>
      <c r="J52" s="22">
        <f>(SUMIFS(KIRSALAG1,KAYNAK,A52,SEBEP,B52,SÜRE,"Uzun",BİLDİRİM,"Bildirimli")/VLOOKUP($B$10,ABONE1,10,FALSE))</f>
        <v>1.819761152934235E-2</v>
      </c>
      <c r="K52" s="22">
        <f>((SUMIFS(KIRSALOG1,KAYNAK,A52,SEBEP,B52,SÜRE,"Uzun",BİLDİRİM,"Bildirimli")+SUMIFS(KIRSALAG1,KAYNAK,A52,SEBEP,B52,SÜRE,"Uzun",BİLDİRİM,"Bildirimli"))/VLOOKUP($B$10,ABONE1,11,FALSE))</f>
        <v>1.7495483003487543E-2</v>
      </c>
      <c r="L52" s="22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1.6514131216161118E-2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60</v>
      </c>
      <c r="C53" s="22">
        <f>(SUMIFS(KENTSELOG1,KAYNAK,A53,SEBEP,B53,SÜRE,"Uzun",BİLDİRİM,"Bildirimli")/VLOOKUP($B$10,ABONE1,3,FALSE))</f>
        <v>0</v>
      </c>
      <c r="D53" s="22">
        <f>(SUMIFS(KENTSELAG1,KAYNAK,A53,SEBEP,B53,SÜRE,"Uzun",BİLDİRİM,"Bildirimli")/VLOOKUP($B$10,ABONE1,4,FALSE))</f>
        <v>0</v>
      </c>
      <c r="E53" s="22">
        <f>((SUMIFS(KENTSELOG1,KAYNAK,A53,SEBEP,B53,SÜRE,"Uzun",BİLDİRİM,"Bildirimli")+SUMIFS(KENTSELAG1,KAYNAK,A53,SEBEP,B53,SÜRE,"Uzun",BİLDİRİM,"Bildirimli"))/VLOOKUP($B$10,ABONE1,5,FALSE))</f>
        <v>0</v>
      </c>
      <c r="F53" s="22">
        <f>(SUMIFS(KENTALTIOG1,KAYNAK,A53,SEBEP,B53,SÜRE,"Uzun",BİLDİRİM,"Bildirimli")/VLOOKUP($B$10,ABONE1,6,FALSE))</f>
        <v>0</v>
      </c>
      <c r="G53" s="22">
        <f>(SUMIFS(KENTALTIAG1,KAYNAK,A53,SEBEP,B53,SÜRE,"Uzun",BİLDİRİM,"Bildirimli")/VLOOKUP($B$10,ABONE1,7,FALSE))</f>
        <v>0</v>
      </c>
      <c r="H53" s="22">
        <f>((SUMIFS(KENTALTIOG1,KAYNAK,A53,SEBEP,B53,SÜRE,"Uzun",BİLDİRİM,"Bildirimli")+SUMIFS(KENTALTIAG1,KAYNAK,A53,SEBEP,B53,SÜRE,"Uzun",BİLDİRİM,"Bildirimli"))/VLOOKUP($B$10,ABONE1,8,FALSE))</f>
        <v>0</v>
      </c>
      <c r="I53" s="22">
        <f>(SUMIFS(KIRSALOG1,KAYNAK,A53,SEBEP,B53,SÜRE,"Uzun",BİLDİRİM,"Bildirimli")/VLOOKUP($B$10,ABONE1,9,FALSE))</f>
        <v>0</v>
      </c>
      <c r="J53" s="22">
        <f>(SUMIFS(KIRSALAG1,KAYNAK,A53,SEBEP,B53,SÜRE,"Uzun",BİLDİRİM,"Bildirimli")/VLOOKUP($B$10,ABONE1,10,FALSE))</f>
        <v>0</v>
      </c>
      <c r="K53" s="22">
        <f>((SUMIFS(KIRSALOG1,KAYNAK,A53,SEBEP,B53,SÜRE,"Uzun",BİLDİRİM,"Bildirimli")+SUMIFS(KIRSALAG1,KAYNAK,A53,SEBEP,B53,SÜRE,"Uzun",BİLDİRİM,"Bildirimli"))/VLOOKUP($B$10,ABONE1,11,FALSE))</f>
        <v>0</v>
      </c>
      <c r="L53" s="22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2" t="s">
        <v>62</v>
      </c>
      <c r="B54" s="42"/>
      <c r="C54" s="22">
        <f t="shared" ref="C54:L54" si="83">SUM(C49:C53)</f>
        <v>0.40212438326891048</v>
      </c>
      <c r="D54" s="22">
        <f t="shared" si="83"/>
        <v>0.25718239722167607</v>
      </c>
      <c r="E54" s="22">
        <f t="shared" si="83"/>
        <v>0.25857906744487602</v>
      </c>
      <c r="F54" s="22">
        <f t="shared" si="83"/>
        <v>0.74427730542838466</v>
      </c>
      <c r="G54" s="22">
        <f t="shared" si="83"/>
        <v>0.79049579811697857</v>
      </c>
      <c r="H54" s="22">
        <f t="shared" si="83"/>
        <v>0.78966034969912635</v>
      </c>
      <c r="I54" s="22">
        <f t="shared" si="83"/>
        <v>0.70677919956438873</v>
      </c>
      <c r="J54" s="22">
        <f t="shared" si="83"/>
        <v>0.88449351529123832</v>
      </c>
      <c r="K54" s="22">
        <f t="shared" si="83"/>
        <v>0.87763666540610952</v>
      </c>
      <c r="L54" s="22">
        <f t="shared" si="83"/>
        <v>0.33624865636375884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3" t="s">
        <v>66</v>
      </c>
      <c r="B55" s="43"/>
      <c r="C55" s="39" t="s">
        <v>45</v>
      </c>
      <c r="D55" s="39"/>
      <c r="E55" s="39"/>
      <c r="F55" s="39" t="s">
        <v>46</v>
      </c>
      <c r="G55" s="39"/>
      <c r="H55" s="39"/>
      <c r="I55" s="39" t="s">
        <v>47</v>
      </c>
      <c r="J55" s="39"/>
      <c r="K55" s="39"/>
      <c r="L55" s="40" t="s">
        <v>62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49</v>
      </c>
      <c r="B56" s="43"/>
      <c r="C56" s="21" t="s">
        <v>51</v>
      </c>
      <c r="D56" s="21" t="s">
        <v>52</v>
      </c>
      <c r="E56" s="21" t="s">
        <v>53</v>
      </c>
      <c r="F56" s="21" t="s">
        <v>51</v>
      </c>
      <c r="G56" s="21" t="s">
        <v>52</v>
      </c>
      <c r="H56" s="21" t="s">
        <v>53</v>
      </c>
      <c r="I56" s="21" t="s">
        <v>54</v>
      </c>
      <c r="J56" s="21" t="s">
        <v>55</v>
      </c>
      <c r="K56" s="21" t="s">
        <v>53</v>
      </c>
      <c r="L56" s="41"/>
      <c r="M56"/>
      <c r="N56"/>
      <c r="O56"/>
      <c r="P56"/>
      <c r="Q56"/>
      <c r="R56"/>
      <c r="S56"/>
      <c r="T56"/>
      <c r="U56"/>
      <c r="V56"/>
    </row>
    <row r="57" spans="1:22" x14ac:dyDescent="0.3">
      <c r="A57" s="44" t="s">
        <v>56</v>
      </c>
      <c r="B57" s="45"/>
      <c r="C57" s="22">
        <f>(SUMIFS(KENTSELOG1,KAYNAK,A57,SÜRE,"Kısa")/VLOOKUP($B$10,ABONE1,3,FALSE))</f>
        <v>1.571289400081707E-4</v>
      </c>
      <c r="D57" s="22">
        <f>(SUMIFS(KENTSELAG1,KAYNAK,A57,SÜRE,"Kısa")/VLOOKUP($B$10,ABONE1,4,FALSE))</f>
        <v>2.0156179816851506E-3</v>
      </c>
      <c r="E57" s="22">
        <f>(SUMIFS(KENTSELOG1,KAYNAK,A57,SÜRE,"Kısa"))/VLOOKUP($B$10,ABONE1,5,FALSE)</f>
        <v>1.5141044889564247E-6</v>
      </c>
      <c r="F57" s="22">
        <f>(SUMIFS(KENTALTIOG1,KAYNAK,A57,SÜRE,"Kısa")/VLOOKUP($B$10,ABONE1,6,FALSE))</f>
        <v>0</v>
      </c>
      <c r="G57" s="22">
        <f>(SUMIFS(KENTALTIAG1,KAYNAK,A57,SÜRE,"Kısa")/VLOOKUP($B$10,ABONE1,7,FALSE))</f>
        <v>0</v>
      </c>
      <c r="H57" s="22">
        <f>(SUMIFS(KENTALTIOG1,KAYNAK,A57,SÜRE,"Kısa"))/VLOOKUP($B$10,ABONE1,8,FALSE)</f>
        <v>0</v>
      </c>
      <c r="I57" s="22">
        <f>(SUMIFS(KIRSALOG1,KAYNAK,A57,SÜRE,"Kısa")/VLOOKUP($B$10,ABONE1,9,FALSE))</f>
        <v>0</v>
      </c>
      <c r="J57" s="22">
        <f>(SUMIFS(KIRSALAG1,KAYNAK,A57,SÜRE,"Kısa")/VLOOKUP($B$10,ABONE1,10,FALSE))</f>
        <v>0</v>
      </c>
      <c r="K57" s="22">
        <f>(SUMIFS(KIRSALOG1,KAYNAK,A57,SÜRE,"Kısa"))/VLOOKUP($B$10,ABONE1,11,FALSE)</f>
        <v>0</v>
      </c>
      <c r="L57" s="22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1.7219948097400642E-3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58</v>
      </c>
      <c r="B58" s="45"/>
      <c r="C58" s="22">
        <f>(SUMIFS(KENTSELOG1,KAYNAK,A58,SÜRE,"Kısa")/VLOOKUP($B$10,ABONE1,3,FALSE))</f>
        <v>1.3167405172684705E-2</v>
      </c>
      <c r="D58" s="22">
        <f>(SUMIFS(KENTSELAG1,KAYNAK,A58,SÜRE,"Kısa")/VLOOKUP($B$10,ABONE1,4,FALSE))</f>
        <v>7.13049322404395E-3</v>
      </c>
      <c r="E58" s="22">
        <f>(SUMIFS(KENTSELOG1,KAYNAK,A58,SÜRE,"Kısa"))/VLOOKUP($B$10,ABONE1,5,FALSE)</f>
        <v>1.2688195617454839E-4</v>
      </c>
      <c r="F58" s="22">
        <f>(SUMIFS(KENTALTIOG1,KAYNAK,A58,SÜRE,"Kısa")/VLOOKUP($B$10,ABONE1,6,FALSE))</f>
        <v>7.2105951602354473E-2</v>
      </c>
      <c r="G58" s="22">
        <f>(SUMIFS(KENTALTIAG1,KAYNAK,A58,SÜRE,"Kısa")/VLOOKUP($B$10,ABONE1,7,FALSE))</f>
        <v>9.4960750319054155E-2</v>
      </c>
      <c r="H58" s="22">
        <f>(SUMIFS(KENTALTIOG1,KAYNAK,A58,SÜRE,"Kısa"))/VLOOKUP($B$10,ABONE1,8,FALSE)</f>
        <v>1.3033917741496919E-3</v>
      </c>
      <c r="I58" s="22">
        <f>(SUMIFS(KIRSALOG1,KAYNAK,A58,SÜRE,"Kısa")/VLOOKUP($B$10,ABONE1,9,FALSE))</f>
        <v>3.757146746528723E-2</v>
      </c>
      <c r="J58" s="22">
        <f>(SUMIFS(KIRSALAG1,KAYNAK,A58,SÜRE,"Kısa")/VLOOKUP($B$10,ABONE1,10,FALSE))</f>
        <v>2.9735694852659988E-2</v>
      </c>
      <c r="K58" s="22">
        <f>(SUMIFS(KIRSALOG1,KAYNAK,A58,SÜRE,"Kısa"))/VLOOKUP($B$10,ABONE1,11,FALSE)</f>
        <v>1.4496407412076138E-3</v>
      </c>
      <c r="L58" s="22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1.6039584215386912E-2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61</v>
      </c>
      <c r="B59" s="45"/>
      <c r="C59" s="22">
        <f>(SUMIFS(KENTSELOG1,KAYNAK,A59,SÜRE,"Kısa")/VLOOKUP($B$10,ABONE1,3,FALSE))</f>
        <v>0</v>
      </c>
      <c r="D59" s="22">
        <f>(SUMIFS(KENTSELAG1,KAYNAK,A59,SÜRE,"Kısa")/VLOOKUP($B$10,ABONE1,4,FALSE))</f>
        <v>3.0790766194735235E-4</v>
      </c>
      <c r="E59" s="22">
        <f>(SUMIFS(KENTSELOG1,KAYNAK,A59,SÜRE,"Kısa"))/VLOOKUP($B$10,ABONE1,5,FALSE)</f>
        <v>0</v>
      </c>
      <c r="F59" s="22">
        <f>(SUMIFS(KENTALTIOG1,KAYNAK,A59,SÜRE,"Kısa")/VLOOKUP($B$10,ABONE1,6,FALSE))</f>
        <v>0</v>
      </c>
      <c r="G59" s="22">
        <f>(SUMIFS(KENTALTIAG1,KAYNAK,A59,SÜRE,"Kısa")/VLOOKUP($B$10,ABONE1,7,FALSE))</f>
        <v>0</v>
      </c>
      <c r="H59" s="22">
        <f>(SUMIFS(KENTALTIOG1,KAYNAK,A59,SÜRE,"Kısa"))/VLOOKUP($B$10,ABONE1,8,FALSE)</f>
        <v>0</v>
      </c>
      <c r="I59" s="22">
        <f>(SUMIFS(KIRSALOG1,KAYNAK,A59,SÜRE,"Kısa")/VLOOKUP($B$10,ABONE1,9,FALSE))</f>
        <v>0</v>
      </c>
      <c r="J59" s="22">
        <f>(SUMIFS(KIRSALAG1,KAYNAK,A59,SÜRE,"Kısa")/VLOOKUP($B$10,ABONE1,10,FALSE))</f>
        <v>1.2565147558537198E-4</v>
      </c>
      <c r="K59" s="22">
        <f>(SUMIFS(KIRSALOG1,KAYNAK,A59,SÜRE,"Kısa"))/VLOOKUP($B$10,ABONE1,11,FALSE)</f>
        <v>0</v>
      </c>
      <c r="L59" s="22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2.6885776171475914E-4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62</v>
      </c>
      <c r="B60" s="45"/>
      <c r="C60" s="22">
        <f>SUM(C57:C59)</f>
        <v>1.3324534112692877E-2</v>
      </c>
      <c r="D60" s="22">
        <f t="shared" ref="D60:L60" si="84">SUM(D57:D59)</f>
        <v>9.4540188676764531E-3</v>
      </c>
      <c r="E60" s="22">
        <f t="shared" si="84"/>
        <v>1.2839606066350481E-4</v>
      </c>
      <c r="F60" s="22">
        <f t="shared" si="84"/>
        <v>7.2105951602354473E-2</v>
      </c>
      <c r="G60" s="22">
        <f t="shared" si="84"/>
        <v>9.4960750319054155E-2</v>
      </c>
      <c r="H60" s="22">
        <f t="shared" si="84"/>
        <v>1.3033917741496919E-3</v>
      </c>
      <c r="I60" s="22">
        <f t="shared" si="84"/>
        <v>3.757146746528723E-2</v>
      </c>
      <c r="J60" s="22">
        <f t="shared" si="84"/>
        <v>2.9861346328245358E-2</v>
      </c>
      <c r="K60" s="22">
        <f t="shared" si="84"/>
        <v>1.4496407412076138E-3</v>
      </c>
      <c r="L60" s="22">
        <f t="shared" si="84"/>
        <v>1.8030436786841735E-2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2"/>
      <c r="B62" s="14" t="s">
        <v>67</v>
      </c>
      <c r="L62" s="11"/>
      <c r="M62"/>
      <c r="N62"/>
      <c r="O62"/>
      <c r="P62"/>
      <c r="Q62"/>
      <c r="R62"/>
      <c r="S62"/>
      <c r="T62"/>
      <c r="U62"/>
      <c r="V62"/>
    </row>
    <row r="63" spans="1:22" x14ac:dyDescent="0.3">
      <c r="A63" s="13"/>
      <c r="B63" s="46"/>
      <c r="C63" s="39" t="s">
        <v>45</v>
      </c>
      <c r="D63" s="39"/>
      <c r="E63" s="39"/>
      <c r="F63" s="39" t="s">
        <v>46</v>
      </c>
      <c r="G63" s="39"/>
      <c r="H63" s="39"/>
      <c r="I63" s="39" t="s">
        <v>47</v>
      </c>
      <c r="J63" s="39"/>
      <c r="K63" s="39"/>
      <c r="L63" s="19" t="s">
        <v>62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6"/>
      <c r="C64" s="19" t="s">
        <v>51</v>
      </c>
      <c r="D64" s="19" t="s">
        <v>52</v>
      </c>
      <c r="E64" s="19" t="s">
        <v>53</v>
      </c>
      <c r="F64" s="19" t="s">
        <v>51</v>
      </c>
      <c r="G64" s="19" t="s">
        <v>52</v>
      </c>
      <c r="H64" s="19" t="s">
        <v>53</v>
      </c>
      <c r="I64" s="19" t="s">
        <v>54</v>
      </c>
      <c r="J64" s="19" t="s">
        <v>55</v>
      </c>
      <c r="K64" s="19" t="s">
        <v>53</v>
      </c>
      <c r="L64" s="19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3" t="s">
        <v>68</v>
      </c>
      <c r="C65" s="24">
        <f>VLOOKUP($B$10,ABONE1,3,FALSE)</f>
        <v>31821</v>
      </c>
      <c r="D65" s="24">
        <f>VLOOKUP($B$10,ABONE1,4,FALSE)</f>
        <v>3270461</v>
      </c>
      <c r="E65" s="24">
        <f>VLOOKUP($B$10,ABONE1,5,FALSE)</f>
        <v>3302282</v>
      </c>
      <c r="F65" s="24">
        <f>VLOOKUP($B$10,ABONE1,6,FALSE)</f>
        <v>6116</v>
      </c>
      <c r="G65" s="24">
        <f>VLOOKUP($B$10,ABONE1,7,FALSE)</f>
        <v>332232</v>
      </c>
      <c r="H65" s="24">
        <f>VLOOKUP($B$10,ABONE1,8,FALSE)</f>
        <v>338348</v>
      </c>
      <c r="I65" s="24">
        <f>VLOOKUP($B$10,ABONE1,9,FALSE)</f>
        <v>7346</v>
      </c>
      <c r="J65" s="24">
        <f>VLOOKUP($B$10,ABONE1,10,FALSE)</f>
        <v>183046</v>
      </c>
      <c r="K65" s="24">
        <f>VLOOKUP($B$10,ABONE1,11,FALSE)</f>
        <v>190392</v>
      </c>
      <c r="L65" s="24">
        <f>VLOOKUP($B$10,ABONE1,12,FALSE)</f>
        <v>3831022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1"/>
      <c r="D66" s="11"/>
      <c r="E66" s="11"/>
      <c r="F66" s="11"/>
      <c r="G66" s="11"/>
      <c r="H66" s="11"/>
      <c r="I66" s="11"/>
      <c r="J66" s="11"/>
      <c r="K66" s="11"/>
      <c r="L66" s="11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2" t="s">
        <v>69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47" t="s">
        <v>70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71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72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</row>
  </sheetData>
  <mergeCells count="51">
    <mergeCell ref="B70:L70"/>
    <mergeCell ref="C63:E63"/>
    <mergeCell ref="F63:H63"/>
    <mergeCell ref="I63:K63"/>
    <mergeCell ref="B68:L68"/>
    <mergeCell ref="B69:L69"/>
    <mergeCell ref="A57:B57"/>
    <mergeCell ref="A58:B58"/>
    <mergeCell ref="A59:B59"/>
    <mergeCell ref="A60:B60"/>
    <mergeCell ref="B63:B64"/>
    <mergeCell ref="L47:L48"/>
    <mergeCell ref="A54:B54"/>
    <mergeCell ref="A55:B55"/>
    <mergeCell ref="C55:E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26:L27"/>
    <mergeCell ref="A33:B33"/>
    <mergeCell ref="A34:B34"/>
    <mergeCell ref="C34:E34"/>
    <mergeCell ref="F34:H34"/>
    <mergeCell ref="I34:K34"/>
    <mergeCell ref="L34:L35"/>
    <mergeCell ref="A25:B25"/>
    <mergeCell ref="A26:B26"/>
    <mergeCell ref="C26:E26"/>
    <mergeCell ref="F26:H26"/>
    <mergeCell ref="I26:K26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1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845A-F703-4C17-9666-3C88AF936F73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104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69.898600311041989</v>
      </c>
      <c r="D18" s="22">
        <f t="shared" si="1"/>
        <v>60.394964443590226</v>
      </c>
      <c r="E18" s="22">
        <f t="shared" si="2"/>
        <v>60.500549450549443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134.22</v>
      </c>
      <c r="J18" s="22">
        <f t="shared" si="7"/>
        <v>126.28561643835616</v>
      </c>
      <c r="K18" s="22">
        <f t="shared" si="8"/>
        <v>126.63209606986898</v>
      </c>
      <c r="L18" s="22">
        <f t="shared" si="9"/>
        <v>61.530902163559659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13.839061380671994</v>
      </c>
      <c r="E22" s="22">
        <f t="shared" si="2"/>
        <v>13.685309973045825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22.436301369863013</v>
      </c>
      <c r="K22" s="22">
        <f t="shared" si="8"/>
        <v>21.45655021834061</v>
      </c>
      <c r="L22" s="22">
        <f t="shared" si="9"/>
        <v>13.806388624302631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69.898600311041989</v>
      </c>
      <c r="D26" s="22">
        <f t="shared" si="10"/>
        <v>74.234025824262218</v>
      </c>
      <c r="E26" s="22">
        <f t="shared" si="10"/>
        <v>74.185859423595275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134.22</v>
      </c>
      <c r="J26" s="22">
        <f t="shared" si="10"/>
        <v>148.72191780821916</v>
      </c>
      <c r="K26" s="22">
        <f t="shared" si="10"/>
        <v>148.08864628820959</v>
      </c>
      <c r="L26" s="22">
        <f t="shared" si="10"/>
        <v>75.337290787862287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140.07807153965783</v>
      </c>
      <c r="D30" s="22">
        <f>IFERROR((SUMIFS(KENTSELAG2,KAYNAK,A30,SEBEP,B30,SÜRE,"Uzun",BİLDİRİM,"Bildirimli",İL,$B$10,İLÇE,$B$11)/VLOOKUP($B$11,ABONE1,4,FALSE))*60,0)</f>
        <v>200.51959533835375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199.84809247356418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43.035000000000004</v>
      </c>
      <c r="J30" s="22">
        <f>IFERROR((SUMIFS(KIRSALAG2,KAYNAK,A30,SEBEP,B30,SÜRE,"Uzun",BİLDİRİM,"Bildirimli",İL,$B$10,İLÇE,$B$11)/VLOOKUP($B$11,ABONE1,10,FALSE))*60,0)</f>
        <v>104.03767123287672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101.37379912663756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198.98553204517629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10.484877605577203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10.368391042919347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10.206847870458567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140.07807153965783</v>
      </c>
      <c r="D34" s="22">
        <f t="shared" ref="D34:L34" si="11">SUM(D29:D33)</f>
        <v>211.00447294393095</v>
      </c>
      <c r="E34" s="22">
        <f t="shared" si="11"/>
        <v>210.21648351648352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43.035000000000004</v>
      </c>
      <c r="J34" s="22">
        <f t="shared" si="11"/>
        <v>104.03767123287672</v>
      </c>
      <c r="K34" s="22">
        <f t="shared" si="11"/>
        <v>101.37379912663756</v>
      </c>
      <c r="L34" s="22">
        <f t="shared" si="11"/>
        <v>209.19237991563486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1.2426127527216173</v>
      </c>
      <c r="D39" s="22">
        <f t="shared" si="13"/>
        <v>1.5109988992364545</v>
      </c>
      <c r="E39" s="22">
        <f t="shared" si="14"/>
        <v>1.5080171400926119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1.125</v>
      </c>
      <c r="J39" s="22">
        <f t="shared" si="19"/>
        <v>0.9178082191780822</v>
      </c>
      <c r="K39" s="22">
        <f t="shared" si="20"/>
        <v>0.92685589519650657</v>
      </c>
      <c r="L39" s="22">
        <f t="shared" si="21"/>
        <v>1.4989624438699143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9.0786783848479019E-2</v>
      </c>
      <c r="E43" s="22">
        <f t="shared" si="14"/>
        <v>8.9778146381919971E-2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0.20547945205479451</v>
      </c>
      <c r="K43" s="22">
        <f t="shared" si="20"/>
        <v>0.1965065502183406</v>
      </c>
      <c r="L43" s="22">
        <f t="shared" si="21"/>
        <v>9.1441012382637091E-2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1.2426127527216173</v>
      </c>
      <c r="D47" s="22">
        <f t="shared" si="22"/>
        <v>1.6017856830849335</v>
      </c>
      <c r="E47" s="22">
        <f t="shared" si="22"/>
        <v>1.597795286474532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1.125</v>
      </c>
      <c r="J47" s="22">
        <f t="shared" si="22"/>
        <v>1.1232876712328768</v>
      </c>
      <c r="K47" s="22">
        <f t="shared" si="22"/>
        <v>1.1233624454148472</v>
      </c>
      <c r="L47" s="22">
        <f t="shared" si="22"/>
        <v>1.5904034562525513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0.74027993779160184</v>
      </c>
      <c r="D51" s="22">
        <f>IFERROR((SUMIFS(KENTSELAG1,KAYNAK,A51,SEBEP,B51,SÜRE,"Uzun",BİLDİRİM,"Bildirimli",İL,$B$10,İLÇE,$B$11)/VLOOKUP($B$11,ABONE1,4,FALSE)),0)</f>
        <v>1.0620795694791467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1.0585043886930678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0.95</v>
      </c>
      <c r="J51" s="22">
        <f>IFERROR((SUMIFS(KIRSALAG1,KAYNAK,A51,SEBEP,B51,SÜRE,"Uzun",BİLDİRİM,"Bildirimli",İL,$B$10,İLÇE,$B$11)/VLOOKUP($B$11,ABONE1,10,FALSE)),0)</f>
        <v>3.0045662100456623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2.9148471615720526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1.1082120016328751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2.8724686806562646E-2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2.8405556707443502E-2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2.7962988161654646E-2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0.74027993779160184</v>
      </c>
      <c r="D55" s="22">
        <f t="shared" si="23"/>
        <v>1.0908042562857094</v>
      </c>
      <c r="E55" s="22">
        <f t="shared" si="23"/>
        <v>1.0869099454005113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0.95</v>
      </c>
      <c r="J55" s="22">
        <f t="shared" si="23"/>
        <v>3.0045662100456623</v>
      </c>
      <c r="K55" s="22">
        <f t="shared" si="23"/>
        <v>2.9148471615720526</v>
      </c>
      <c r="L55" s="22">
        <f t="shared" si="23"/>
        <v>1.1361749897945297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1.3996889580093312E-2</v>
      </c>
      <c r="D59" s="22">
        <f>IFERROR((SUMIFS(KENTSELAG1,KAYNAK,A59,SÜRE,"Kısa",İL,$B$10,İLÇE,$B$11)/VLOOKUP($B$11,ABONE1,4,FALSE)),0)</f>
        <v>1.8083972533328673E-2</v>
      </c>
      <c r="E59" s="22">
        <f>IFERROR((SUMIFS(KENTSELOG1,KAYNAK,A59,SÜRE,"Kısa",İL,$B$10,İLÇE,$B$11)+SUMIFS(KENTSELAG1,KAYNAK,A59,SÜRE,"Kısa",İL,$B$10,İLÇE,$B$11))/VLOOKUP($B$11,ABONE1,5,FALSE),0)</f>
        <v>1.8038565208376531E-2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1.77575180296639E-2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1.3996889580093312E-2</v>
      </c>
      <c r="D61" s="22">
        <f t="shared" ref="D61:L61" si="24">SUM(D58:D60)</f>
        <v>1.8083972533328673E-2</v>
      </c>
      <c r="E61" s="22">
        <f t="shared" si="24"/>
        <v>1.8038565208376531E-2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1.77575180296639E-2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643</v>
      </c>
      <c r="D66" s="24">
        <f>VLOOKUP($B$11,ABONE1,4,FALSE)</f>
        <v>57233</v>
      </c>
      <c r="E66" s="24">
        <f>VLOOKUP($B$11,ABONE1,5,FALSE)</f>
        <v>57876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40</v>
      </c>
      <c r="J66" s="24">
        <f>VLOOKUP($B$11,ABONE1,10,FALSE)</f>
        <v>876</v>
      </c>
      <c r="K66" s="24">
        <f>VLOOKUP($B$11,ABONE1,11,FALSE)</f>
        <v>916</v>
      </c>
      <c r="L66" s="24">
        <f>VLOOKUP($B$11,ABONE1,12,FALSE)</f>
        <v>58792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CB74CB83-B93D-4E70-8EFC-81A6A939BBB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FC6E94A-115A-4A71-B33B-50E59D19C965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FDCA6-63B5-49EC-9167-D1CFE7058770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77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26.164788732394367</v>
      </c>
      <c r="D18" s="22">
        <f t="shared" si="1"/>
        <v>15.75300042761439</v>
      </c>
      <c r="E18" s="22">
        <f t="shared" si="2"/>
        <v>15.959558515344858</v>
      </c>
      <c r="F18" s="22">
        <f t="shared" si="3"/>
        <v>0.48</v>
      </c>
      <c r="G18" s="22">
        <f t="shared" si="4"/>
        <v>2.2697581266368818</v>
      </c>
      <c r="H18" s="22">
        <f t="shared" si="5"/>
        <v>2.2520134228187918</v>
      </c>
      <c r="I18" s="22">
        <f t="shared" si="6"/>
        <v>10.37027027027027</v>
      </c>
      <c r="J18" s="22">
        <f t="shared" si="7"/>
        <v>41.310480123902948</v>
      </c>
      <c r="K18" s="22">
        <f t="shared" si="8"/>
        <v>40.730547112462006</v>
      </c>
      <c r="L18" s="22">
        <f t="shared" si="9"/>
        <v>16.207524157988558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1.8025086710695113</v>
      </c>
      <c r="E22" s="22">
        <f t="shared" si="2"/>
        <v>1.7667489405299681</v>
      </c>
      <c r="F22" s="22">
        <f t="shared" si="3"/>
        <v>0</v>
      </c>
      <c r="G22" s="22">
        <f t="shared" si="4"/>
        <v>0.65361269450007697</v>
      </c>
      <c r="H22" s="22">
        <f t="shared" si="5"/>
        <v>0.64713239780353859</v>
      </c>
      <c r="I22" s="22">
        <f t="shared" si="6"/>
        <v>0</v>
      </c>
      <c r="J22" s="22">
        <f t="shared" si="7"/>
        <v>13.747805885389779</v>
      </c>
      <c r="K22" s="22">
        <f t="shared" si="8"/>
        <v>13.490121580547113</v>
      </c>
      <c r="L22" s="22">
        <f t="shared" si="9"/>
        <v>2.9846139412702883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26.164788732394367</v>
      </c>
      <c r="D26" s="22">
        <f t="shared" si="10"/>
        <v>17.555509098683903</v>
      </c>
      <c r="E26" s="22">
        <f t="shared" si="10"/>
        <v>17.726307455874824</v>
      </c>
      <c r="F26" s="22">
        <f t="shared" si="10"/>
        <v>0.48</v>
      </c>
      <c r="G26" s="22">
        <f t="shared" si="10"/>
        <v>2.9233708211369587</v>
      </c>
      <c r="H26" s="22">
        <f t="shared" si="10"/>
        <v>2.8991458206223304</v>
      </c>
      <c r="I26" s="22">
        <f t="shared" si="10"/>
        <v>10.37027027027027</v>
      </c>
      <c r="J26" s="22">
        <f t="shared" si="10"/>
        <v>55.058286009292729</v>
      </c>
      <c r="K26" s="22">
        <f t="shared" si="10"/>
        <v>54.220668693009117</v>
      </c>
      <c r="L26" s="22">
        <f t="shared" si="10"/>
        <v>19.192138099258848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27.877464788732393</v>
      </c>
      <c r="D30" s="22">
        <f>IFERROR((SUMIFS(KENTSELAG2,KAYNAK,A30,SEBEP,B30,SÜRE,"Uzun",BİLDİRİM,"Bildirimli",İL,$B$10,İLÇE,$B$11)/VLOOKUP($B$11,ABONE1,4,FALSE))*60,0)</f>
        <v>16.917394403002806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17.134829786243191</v>
      </c>
      <c r="F30" s="22">
        <f>IFERROR((SUMIFS(KENTALTIOG2,KAYNAK,A30,SEBEP,B30,SÜRE,"Uzun",BİLDİRİM,"Bildirimli",İL,$B$10,İLÇE,$B$11)/VLOOKUP($B$11,ABONE1,6,FALSE))*60,0)</f>
        <v>121.9846153846154</v>
      </c>
      <c r="G30" s="22">
        <f>IFERROR((SUMIFS(KENTALTIAG2,KAYNAK,A30,SEBEP,B30,SÜRE,"Uzun",BİLDİRİM,"Bildirimli",İL,$B$10,İLÇE,$B$11)/VLOOKUP($B$11,ABONE1,7,FALSE))*60,0)</f>
        <v>176.36968109690341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175.83047589993902</v>
      </c>
      <c r="I30" s="22">
        <f>IFERROR((SUMIFS(KIRSALOG2,KAYNAK,A30,SEBEP,B30,SÜRE,"Uzun",BİLDİRİM,"Bildirimli",İL,$B$10,İLÇE,$B$11)/VLOOKUP($B$11,ABONE1,9,FALSE))*60,0)</f>
        <v>10.272972972972973</v>
      </c>
      <c r="J30" s="22">
        <f>IFERROR((SUMIFS(KIRSALAG2,KAYNAK,A30,SEBEP,B30,SÜRE,"Uzun",BİLDİRİM,"Bildirimli",İL,$B$10,İLÇE,$B$11)/VLOOKUP($B$11,ABONE1,10,FALSE))*60,0)</f>
        <v>25.389726381001545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25.106382978723403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50.655183413078149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11.538176462203639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11.309272109160339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4.0345401324911414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3.9945393532641855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8.4133033117553246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27.877464788732393</v>
      </c>
      <c r="D34" s="22">
        <f t="shared" ref="D34:L34" si="11">SUM(D29:D33)</f>
        <v>28.455570865206447</v>
      </c>
      <c r="E34" s="22">
        <f t="shared" si="11"/>
        <v>28.444101895403531</v>
      </c>
      <c r="F34" s="22">
        <f t="shared" si="11"/>
        <v>121.9846153846154</v>
      </c>
      <c r="G34" s="22">
        <f t="shared" si="11"/>
        <v>180.40422122939455</v>
      </c>
      <c r="H34" s="22">
        <f t="shared" si="11"/>
        <v>179.82501525320319</v>
      </c>
      <c r="I34" s="22">
        <f t="shared" si="11"/>
        <v>10.272972972972973</v>
      </c>
      <c r="J34" s="22">
        <f t="shared" si="11"/>
        <v>25.389726381001545</v>
      </c>
      <c r="K34" s="22">
        <f t="shared" si="11"/>
        <v>25.106382978723403</v>
      </c>
      <c r="L34" s="22">
        <f t="shared" si="11"/>
        <v>59.068486724833477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0.22300469483568075</v>
      </c>
      <c r="D39" s="22">
        <f t="shared" si="13"/>
        <v>0.22853613341568871</v>
      </c>
      <c r="E39" s="22">
        <f t="shared" si="14"/>
        <v>0.22842639593908629</v>
      </c>
      <c r="F39" s="22">
        <f t="shared" si="15"/>
        <v>1.5384615384615385E-2</v>
      </c>
      <c r="G39" s="22">
        <f t="shared" si="16"/>
        <v>5.1918040363580345E-2</v>
      </c>
      <c r="H39" s="22">
        <f t="shared" si="17"/>
        <v>5.1555826723611961E-2</v>
      </c>
      <c r="I39" s="22">
        <f t="shared" si="18"/>
        <v>0.17567567567567569</v>
      </c>
      <c r="J39" s="22">
        <f t="shared" si="19"/>
        <v>0.76484254001032526</v>
      </c>
      <c r="K39" s="22">
        <f t="shared" si="20"/>
        <v>0.75379939209726443</v>
      </c>
      <c r="L39" s="22">
        <f t="shared" si="21"/>
        <v>0.25702848922663163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1.3588634959851761E-2</v>
      </c>
      <c r="E43" s="22">
        <f t="shared" si="14"/>
        <v>1.3319051832533881E-2</v>
      </c>
      <c r="F43" s="22">
        <f t="shared" si="15"/>
        <v>0</v>
      </c>
      <c r="G43" s="22">
        <f t="shared" si="16"/>
        <v>6.9326760129409951E-3</v>
      </c>
      <c r="H43" s="22">
        <f t="shared" si="17"/>
        <v>6.8639414276998167E-3</v>
      </c>
      <c r="I43" s="22">
        <f t="shared" si="18"/>
        <v>0</v>
      </c>
      <c r="J43" s="22">
        <f t="shared" si="19"/>
        <v>8.7248322147651006E-2</v>
      </c>
      <c r="K43" s="22">
        <f t="shared" si="20"/>
        <v>8.5612968591691999E-2</v>
      </c>
      <c r="L43" s="22">
        <f t="shared" si="21"/>
        <v>2.0921287175157142E-2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0.22300469483568075</v>
      </c>
      <c r="D47" s="22">
        <f t="shared" si="22"/>
        <v>0.24212476837554048</v>
      </c>
      <c r="E47" s="22">
        <f t="shared" si="22"/>
        <v>0.24174544777162016</v>
      </c>
      <c r="F47" s="22">
        <f t="shared" si="22"/>
        <v>1.5384615384615385E-2</v>
      </c>
      <c r="G47" s="22">
        <f t="shared" si="22"/>
        <v>5.8850716376521339E-2</v>
      </c>
      <c r="H47" s="22">
        <f t="shared" si="22"/>
        <v>5.8419768151311779E-2</v>
      </c>
      <c r="I47" s="22">
        <f t="shared" si="22"/>
        <v>0.17567567567567569</v>
      </c>
      <c r="J47" s="22">
        <f t="shared" si="22"/>
        <v>0.85209086215797625</v>
      </c>
      <c r="K47" s="22">
        <f t="shared" si="22"/>
        <v>0.83941236068895642</v>
      </c>
      <c r="L47" s="22">
        <f t="shared" si="22"/>
        <v>0.27794977640178875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0.17370892018779344</v>
      </c>
      <c r="D51" s="22">
        <f>IFERROR((SUMIFS(KENTSELAG1,KAYNAK,A51,SEBEP,B51,SÜRE,"Uzun",BİLDİRİM,"Bildirimli",İL,$B$10,İLÇE,$B$11)/VLOOKUP($B$11,ABONE1,4,FALSE)),0)</f>
        <v>0.16173326364802584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0.16197084711032458</v>
      </c>
      <c r="F51" s="22">
        <f>IFERROR((SUMIFS(KENTALTIOG1,KAYNAK,A51,SEBEP,B51,SÜRE,"Uzun",BİLDİRİM,"Bildirimli",İL,$B$10,İLÇE,$B$11)/VLOOKUP($B$11,ABONE1,6,FALSE)),0)</f>
        <v>0.47692307692307695</v>
      </c>
      <c r="G51" s="22">
        <f>IFERROR((SUMIFS(KENTALTIAG1,KAYNAK,A51,SEBEP,B51,SÜRE,"Uzun",BİLDİRİM,"Bildirimli",İL,$B$10,İLÇE,$B$11)/VLOOKUP($B$11,ABONE1,7,FALSE)),0)</f>
        <v>0.71329533199815132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0.71095179987797441</v>
      </c>
      <c r="I51" s="22">
        <f>IFERROR((SUMIFS(KIRSALOG1,KAYNAK,A51,SEBEP,B51,SÜRE,"Uzun",BİLDİRİM,"Bildirimli",İL,$B$10,İLÇE,$B$11)/VLOOKUP($B$11,ABONE1,9,FALSE)),0)</f>
        <v>0.24324324324324326</v>
      </c>
      <c r="J51" s="22">
        <f>IFERROR((SUMIFS(KIRSALAG1,KAYNAK,A51,SEBEP,B51,SÜRE,"Uzun",BİLDİRİM,"Bildirimli",İL,$B$10,İLÇE,$B$11)/VLOOKUP($B$11,ABONE1,10,FALSE)),0)</f>
        <v>0.45353639648941663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0.44959473150962515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0.31003533789911497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2.6227015726706895E-2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2.570670143901644E-2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9.7057464181173926E-3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9.6095179987797444E-3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1.9232573412139974E-2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0.17370892018779344</v>
      </c>
      <c r="D55" s="22">
        <f t="shared" si="23"/>
        <v>0.18796027937473275</v>
      </c>
      <c r="E55" s="22">
        <f t="shared" si="23"/>
        <v>0.18767754854934102</v>
      </c>
      <c r="F55" s="22">
        <f t="shared" si="23"/>
        <v>0.47692307692307695</v>
      </c>
      <c r="G55" s="22">
        <f t="shared" si="23"/>
        <v>0.72300107841626871</v>
      </c>
      <c r="H55" s="22">
        <f t="shared" si="23"/>
        <v>0.72056131787675415</v>
      </c>
      <c r="I55" s="22">
        <f t="shared" si="23"/>
        <v>0.24324324324324326</v>
      </c>
      <c r="J55" s="22">
        <f t="shared" si="23"/>
        <v>0.45353639648941663</v>
      </c>
      <c r="K55" s="22">
        <f t="shared" si="23"/>
        <v>0.44959473150962515</v>
      </c>
      <c r="L55" s="22">
        <f t="shared" si="23"/>
        <v>0.32926791131125493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426</v>
      </c>
      <c r="D66" s="24">
        <f>VLOOKUP($B$11,ABONE1,4,FALSE)</f>
        <v>21047</v>
      </c>
      <c r="E66" s="24">
        <f>VLOOKUP($B$11,ABONE1,5,FALSE)</f>
        <v>21473</v>
      </c>
      <c r="F66" s="24">
        <f>VLOOKUP($B$11,ABONE1,6,FALSE)</f>
        <v>65</v>
      </c>
      <c r="G66" s="24">
        <f>VLOOKUP($B$11,ABONE1,7,FALSE)</f>
        <v>6491</v>
      </c>
      <c r="H66" s="24">
        <f>VLOOKUP($B$11,ABONE1,8,FALSE)</f>
        <v>6556</v>
      </c>
      <c r="I66" s="24">
        <f>VLOOKUP($B$11,ABONE1,9,FALSE)</f>
        <v>74</v>
      </c>
      <c r="J66" s="24">
        <f>VLOOKUP($B$11,ABONE1,10,FALSE)</f>
        <v>3874</v>
      </c>
      <c r="K66" s="24">
        <f>VLOOKUP($B$11,ABONE1,11,FALSE)</f>
        <v>3948</v>
      </c>
      <c r="L66" s="24">
        <f>VLOOKUP($B$11,ABONE1,12,FALSE)</f>
        <v>31977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212A054-886F-42A1-A72B-64D4458DE85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B55A8013-BDCF-460E-8C58-A53CDB49013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2A15-6674-4413-82B3-7749AD472015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90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17.302499999999998</v>
      </c>
      <c r="D18" s="22">
        <f t="shared" si="1"/>
        <v>19.825613405146619</v>
      </c>
      <c r="E18" s="22">
        <f t="shared" si="2"/>
        <v>19.805640213734414</v>
      </c>
      <c r="F18" s="22">
        <f t="shared" si="3"/>
        <v>23.8</v>
      </c>
      <c r="G18" s="22">
        <f t="shared" si="4"/>
        <v>18.839008419083257</v>
      </c>
      <c r="H18" s="22">
        <f t="shared" si="5"/>
        <v>18.875858867223769</v>
      </c>
      <c r="I18" s="22">
        <f t="shared" si="6"/>
        <v>141.95342465753427</v>
      </c>
      <c r="J18" s="22">
        <f t="shared" si="7"/>
        <v>114.62910019144863</v>
      </c>
      <c r="K18" s="22">
        <f t="shared" si="8"/>
        <v>115.2510757717493</v>
      </c>
      <c r="L18" s="22">
        <f t="shared" si="9"/>
        <v>34.980621997471552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12.483842010771991</v>
      </c>
      <c r="E22" s="22">
        <f t="shared" si="2"/>
        <v>12.385018800712446</v>
      </c>
      <c r="F22" s="22">
        <f t="shared" si="3"/>
        <v>0</v>
      </c>
      <c r="G22" s="22">
        <f t="shared" si="4"/>
        <v>10.660523854069224</v>
      </c>
      <c r="H22" s="22">
        <f t="shared" si="5"/>
        <v>10.58133704735376</v>
      </c>
      <c r="I22" s="22">
        <f t="shared" si="6"/>
        <v>0</v>
      </c>
      <c r="J22" s="22">
        <f t="shared" si="7"/>
        <v>26.455711550733884</v>
      </c>
      <c r="K22" s="22">
        <f t="shared" si="8"/>
        <v>25.853507951356406</v>
      </c>
      <c r="L22" s="22">
        <f t="shared" si="9"/>
        <v>13.979863463969657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17.302499999999998</v>
      </c>
      <c r="D26" s="22">
        <f t="shared" si="10"/>
        <v>32.309455415918606</v>
      </c>
      <c r="E26" s="22">
        <f t="shared" si="10"/>
        <v>32.190659014446858</v>
      </c>
      <c r="F26" s="22">
        <f t="shared" si="10"/>
        <v>23.8</v>
      </c>
      <c r="G26" s="22">
        <f t="shared" si="10"/>
        <v>29.499532273152482</v>
      </c>
      <c r="H26" s="22">
        <f t="shared" si="10"/>
        <v>29.457195914577529</v>
      </c>
      <c r="I26" s="22">
        <f t="shared" si="10"/>
        <v>141.95342465753427</v>
      </c>
      <c r="J26" s="22">
        <f t="shared" si="10"/>
        <v>141.08481174218252</v>
      </c>
      <c r="K26" s="22">
        <f t="shared" si="10"/>
        <v>141.10458372310569</v>
      </c>
      <c r="L26" s="22">
        <f t="shared" si="10"/>
        <v>48.960485461441209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37.814999999999998</v>
      </c>
      <c r="D30" s="22">
        <f>IFERROR((SUMIFS(KENTSELAG2,KAYNAK,A30,SEBEP,B30,SÜRE,"Uzun",BİLDİRİM,"Bildirimli",İL,$B$10,İLÇE,$B$11)/VLOOKUP($B$11,ABONE1,4,FALSE))*60,0)</f>
        <v>62.895451825254341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62.696912725113791</v>
      </c>
      <c r="F30" s="22">
        <f>IFERROR((SUMIFS(KENTALTIOG2,KAYNAK,A30,SEBEP,B30,SÜRE,"Uzun",BİLDİRİM,"Bildirimli",İL,$B$10,İLÇE,$B$11)/VLOOKUP($B$11,ABONE1,6,FALSE))*60,0)</f>
        <v>68.212500000000006</v>
      </c>
      <c r="G30" s="22">
        <f>IFERROR((SUMIFS(KENTALTIAG2,KAYNAK,A30,SEBEP,B30,SÜRE,"Uzun",BİLDİRİM,"Bildirimli",İL,$B$10,İLÇE,$B$11)/VLOOKUP($B$11,ABONE1,7,FALSE))*60,0)</f>
        <v>52.166697848456501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52.285886722376972</v>
      </c>
      <c r="I30" s="22">
        <f>IFERROR((SUMIFS(KIRSALOG2,KAYNAK,A30,SEBEP,B30,SÜRE,"Uzun",BİLDİRİM,"Bildirimli",İL,$B$10,İLÇE,$B$11)/VLOOKUP($B$11,ABONE1,9,FALSE))*60,0)</f>
        <v>48.895890410958906</v>
      </c>
      <c r="J30" s="22">
        <f>IFERROR((SUMIFS(KIRSALAG2,KAYNAK,A30,SEBEP,B30,SÜRE,"Uzun",BİLDİRİM,"Bildirimli",İL,$B$10,İLÇE,$B$11)/VLOOKUP($B$11,ABONE1,10,FALSE))*60,0)</f>
        <v>90.172686662412247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89.233115060804479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63.598331226295819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4.4261927034611785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4.3933147632311975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102.57894065092533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100.24396632366698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17.692642225031605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37.814999999999998</v>
      </c>
      <c r="D34" s="22">
        <f t="shared" ref="D34:L34" si="11">SUM(D29:D33)</f>
        <v>62.895451825254341</v>
      </c>
      <c r="E34" s="22">
        <f t="shared" si="11"/>
        <v>62.696912725113791</v>
      </c>
      <c r="F34" s="22">
        <f t="shared" si="11"/>
        <v>68.212500000000006</v>
      </c>
      <c r="G34" s="22">
        <f t="shared" si="11"/>
        <v>56.592890551917677</v>
      </c>
      <c r="H34" s="22">
        <f t="shared" si="11"/>
        <v>56.679201485608168</v>
      </c>
      <c r="I34" s="22">
        <f t="shared" si="11"/>
        <v>48.895890410958906</v>
      </c>
      <c r="J34" s="22">
        <f t="shared" si="11"/>
        <v>192.75162731333756</v>
      </c>
      <c r="K34" s="22">
        <f t="shared" si="11"/>
        <v>189.47708138447146</v>
      </c>
      <c r="L34" s="22">
        <f t="shared" si="11"/>
        <v>81.290973451327432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0.27500000000000002</v>
      </c>
      <c r="D39" s="22">
        <f t="shared" si="13"/>
        <v>0.31408338320367046</v>
      </c>
      <c r="E39" s="22">
        <f t="shared" si="14"/>
        <v>0.31377399564615083</v>
      </c>
      <c r="F39" s="22">
        <f t="shared" si="15"/>
        <v>0.60416666666666663</v>
      </c>
      <c r="G39" s="22">
        <f t="shared" si="16"/>
        <v>0.38072965388213281</v>
      </c>
      <c r="H39" s="22">
        <f t="shared" si="17"/>
        <v>0.38238935314144229</v>
      </c>
      <c r="I39" s="22">
        <f t="shared" si="18"/>
        <v>1.726027397260274</v>
      </c>
      <c r="J39" s="22">
        <f t="shared" si="19"/>
        <v>1.5925335035098915</v>
      </c>
      <c r="K39" s="22">
        <f t="shared" si="20"/>
        <v>1.5955721858434675</v>
      </c>
      <c r="L39" s="22">
        <f t="shared" si="21"/>
        <v>0.54407079646017698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7.8695391980849794E-2</v>
      </c>
      <c r="E43" s="22">
        <f t="shared" si="14"/>
        <v>7.8072432218484075E-2</v>
      </c>
      <c r="F43" s="22">
        <f t="shared" si="15"/>
        <v>0</v>
      </c>
      <c r="G43" s="22">
        <f t="shared" si="16"/>
        <v>9.869036482694106E-2</v>
      </c>
      <c r="H43" s="22">
        <f t="shared" si="17"/>
        <v>9.7957288765088205E-2</v>
      </c>
      <c r="I43" s="22">
        <f t="shared" si="18"/>
        <v>0</v>
      </c>
      <c r="J43" s="22">
        <f t="shared" si="19"/>
        <v>0.20102105934907466</v>
      </c>
      <c r="K43" s="22">
        <f t="shared" si="20"/>
        <v>0.19644527595884004</v>
      </c>
      <c r="L43" s="22">
        <f t="shared" si="21"/>
        <v>0.10376738305941846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0.27500000000000002</v>
      </c>
      <c r="D47" s="22">
        <f t="shared" si="22"/>
        <v>0.39277877518452026</v>
      </c>
      <c r="E47" s="22">
        <f t="shared" si="22"/>
        <v>0.39184642786463492</v>
      </c>
      <c r="F47" s="22">
        <f t="shared" si="22"/>
        <v>0.60416666666666663</v>
      </c>
      <c r="G47" s="22">
        <f t="shared" si="22"/>
        <v>0.47942001870907386</v>
      </c>
      <c r="H47" s="22">
        <f t="shared" si="22"/>
        <v>0.48034664190653048</v>
      </c>
      <c r="I47" s="22">
        <f t="shared" si="22"/>
        <v>1.726027397260274</v>
      </c>
      <c r="J47" s="22">
        <f t="shared" si="22"/>
        <v>1.7935545628589662</v>
      </c>
      <c r="K47" s="22">
        <f t="shared" si="22"/>
        <v>1.7920174618023075</v>
      </c>
      <c r="L47" s="22">
        <f t="shared" si="22"/>
        <v>0.64783817951959544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0.77500000000000002</v>
      </c>
      <c r="D51" s="22">
        <f>IFERROR((SUMIFS(KENTSELAG1,KAYNAK,A51,SEBEP,B51,SÜRE,"Uzun",BİLDİRİM,"Bildirimli",İL,$B$10,İLÇE,$B$11)/VLOOKUP($B$11,ABONE1,4,FALSE)),0)</f>
        <v>1.5847795731099141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1.578369285572927</v>
      </c>
      <c r="F51" s="22">
        <f>IFERROR((SUMIFS(KENTALTIOG1,KAYNAK,A51,SEBEP,B51,SÜRE,"Uzun",BİLDİRİM,"Bildirimli",İL,$B$10,İLÇE,$B$11)/VLOOKUP($B$11,ABONE1,6,FALSE)),0)</f>
        <v>0.875</v>
      </c>
      <c r="G51" s="22">
        <f>IFERROR((SUMIFS(KENTALTIAG1,KAYNAK,A51,SEBEP,B51,SÜRE,"Uzun",BİLDİRİM,"Bildirimli",İL,$B$10,İLÇE,$B$11)/VLOOKUP($B$11,ABONE1,7,FALSE)),0)</f>
        <v>1.6752416588712191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1.6692974311358713</v>
      </c>
      <c r="I51" s="22">
        <f>IFERROR((SUMIFS(KIRSALOG1,KAYNAK,A51,SEBEP,B51,SÜRE,"Uzun",BİLDİRİM,"Bildirimli",İL,$B$10,İLÇE,$B$11)/VLOOKUP($B$11,ABONE1,9,FALSE)),0)</f>
        <v>1.1369863013698631</v>
      </c>
      <c r="J51" s="22">
        <f>IFERROR((SUMIFS(KIRSALAG1,KAYNAK,A51,SEBEP,B51,SÜRE,"Uzun",BİLDİRİM,"Bildirimli",İL,$B$10,İLÇE,$B$11)/VLOOKUP($B$11,ABONE1,10,FALSE)),0)</f>
        <v>1.4240587109125717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1.4175241658871218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1.5819974715549936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1.4655441222326161E-2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1.4546580006190035E-2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0.32641991065730697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0.31898971000935455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5.6485461441213657E-2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0.77500000000000002</v>
      </c>
      <c r="D55" s="22">
        <f t="shared" si="23"/>
        <v>1.5847795731099141</v>
      </c>
      <c r="E55" s="22">
        <f t="shared" si="23"/>
        <v>1.578369285572927</v>
      </c>
      <c r="F55" s="22">
        <f t="shared" si="23"/>
        <v>0.875</v>
      </c>
      <c r="G55" s="22">
        <f t="shared" si="23"/>
        <v>1.6898971000935452</v>
      </c>
      <c r="H55" s="22">
        <f t="shared" si="23"/>
        <v>1.6838440111420614</v>
      </c>
      <c r="I55" s="22">
        <f t="shared" si="23"/>
        <v>1.1369863013698631</v>
      </c>
      <c r="J55" s="22">
        <f t="shared" si="23"/>
        <v>1.7504786215698787</v>
      </c>
      <c r="K55" s="22">
        <f t="shared" si="23"/>
        <v>1.7365138758964764</v>
      </c>
      <c r="L55" s="22">
        <f t="shared" si="23"/>
        <v>1.6384829329962072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80</v>
      </c>
      <c r="D66" s="24">
        <f>VLOOKUP($B$11,ABONE1,4,FALSE)</f>
        <v>10026</v>
      </c>
      <c r="E66" s="24">
        <f>VLOOKUP($B$11,ABONE1,5,FALSE)</f>
        <v>10106</v>
      </c>
      <c r="F66" s="24">
        <f>VLOOKUP($B$11,ABONE1,6,FALSE)</f>
        <v>48</v>
      </c>
      <c r="G66" s="24">
        <f>VLOOKUP($B$11,ABONE1,7,FALSE)</f>
        <v>6414</v>
      </c>
      <c r="H66" s="24">
        <f>VLOOKUP($B$11,ABONE1,8,FALSE)</f>
        <v>6462</v>
      </c>
      <c r="I66" s="24">
        <f>VLOOKUP($B$11,ABONE1,9,FALSE)</f>
        <v>73</v>
      </c>
      <c r="J66" s="24">
        <f>VLOOKUP($B$11,ABONE1,10,FALSE)</f>
        <v>3134</v>
      </c>
      <c r="K66" s="24">
        <f>VLOOKUP($B$11,ABONE1,11,FALSE)</f>
        <v>3207</v>
      </c>
      <c r="L66" s="24">
        <f>VLOOKUP($B$11,ABONE1,12,FALSE)</f>
        <v>19775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1995BA9C-5AE4-46F7-830A-F8D7368DFA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260C8D58-8649-435E-8B49-E9461A27D409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D9BA8-C5AA-4652-A877-C68191636AEA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96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59.854599850411368</v>
      </c>
      <c r="D18" s="22">
        <f t="shared" si="1"/>
        <v>29.267940004964132</v>
      </c>
      <c r="E18" s="22">
        <f t="shared" si="2"/>
        <v>29.743765707902824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29.743765707902824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6.1465623411774448</v>
      </c>
      <c r="E22" s="22">
        <f t="shared" si="2"/>
        <v>6.0509424741692266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6.0509424741692266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0.41598685687945436</v>
      </c>
      <c r="E23" s="22">
        <f t="shared" si="2"/>
        <v>0.40951549846411611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0.40951549846411611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59.854599850411368</v>
      </c>
      <c r="D26" s="22">
        <f t="shared" si="10"/>
        <v>35.830489203021031</v>
      </c>
      <c r="E26" s="22">
        <f t="shared" si="10"/>
        <v>36.204223680536167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36.204223680536167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62.098429319371732</v>
      </c>
      <c r="D30" s="22">
        <f>IFERROR((SUMIFS(KENTSELAG2,KAYNAK,A30,SEBEP,B30,SÜRE,"Uzun",BİLDİRİM,"Bildirimli",İL,$B$10,İLÇE,$B$11)/VLOOKUP($B$11,ABONE1,4,FALSE))*60,0)</f>
        <v>68.023782902123926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67.931604300474731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67.931604300474731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1.1059794106870589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1.0887740854509913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1.0887740854509913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62.098429319371732</v>
      </c>
      <c r="D34" s="22">
        <f t="shared" ref="D34:L34" si="11">SUM(D29:D33)</f>
        <v>69.129762312810982</v>
      </c>
      <c r="E34" s="22">
        <f t="shared" si="11"/>
        <v>69.020378385925724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69.020378385925724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0.75766641735228124</v>
      </c>
      <c r="D39" s="22">
        <f t="shared" si="13"/>
        <v>0.40964695592563261</v>
      </c>
      <c r="E39" s="22">
        <f t="shared" si="14"/>
        <v>0.41506096993391045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0.41506096993391045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4.6828276620137811E-2</v>
      </c>
      <c r="E43" s="22">
        <f t="shared" si="14"/>
        <v>4.60997859071023E-2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4.60997859071023E-2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2.1747609535854007E-3</v>
      </c>
      <c r="E44" s="22">
        <f t="shared" si="14"/>
        <v>2.1409289770082844E-3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2.1409289770082844E-3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0.75766641735228124</v>
      </c>
      <c r="D47" s="22">
        <f t="shared" si="22"/>
        <v>0.45864999349935581</v>
      </c>
      <c r="E47" s="22">
        <f t="shared" si="22"/>
        <v>0.46330168481802103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0.46330168481802103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0.20792819745699326</v>
      </c>
      <c r="D51" s="22">
        <f>IFERROR((SUMIFS(KENTSELAG1,KAYNAK,A51,SEBEP,B51,SÜRE,"Uzun",BİLDİRİM,"Bildirimli",İL,$B$10,İLÇE,$B$11)/VLOOKUP($B$11,ABONE1,4,FALSE)),0)</f>
        <v>0.15485716311889086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0.15568277017592852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0.15568277017592852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3.9594832578864637E-3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3.8978869961835616E-3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3.8978869961835616E-3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0.20792819745699326</v>
      </c>
      <c r="D55" s="22">
        <f t="shared" si="23"/>
        <v>0.15881664637677734</v>
      </c>
      <c r="E55" s="22">
        <f t="shared" si="23"/>
        <v>0.15958065717211209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0.15958065717211209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1.4958863126402393E-3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2.3270967141394398E-5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2.3270967141394398E-5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1.4958863126402393E-3</v>
      </c>
      <c r="D61" s="22">
        <f t="shared" ref="D61:L61" si="24">SUM(D58:D60)</f>
        <v>0</v>
      </c>
      <c r="E61" s="22">
        <f t="shared" si="24"/>
        <v>2.3270967141394398E-5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2.3270967141394398E-5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1337</v>
      </c>
      <c r="D66" s="24">
        <f>VLOOKUP($B$11,ABONE1,4,FALSE)</f>
        <v>84607</v>
      </c>
      <c r="E66" s="24">
        <f>VLOOKUP($B$11,ABONE1,5,FALSE)</f>
        <v>85944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85944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982710AC-EB71-44CD-B3DA-F25D4C2F61E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8B57D9C0-4159-4178-9609-1CD89997D905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37BF-E7F3-40C8-857F-8CC78E993629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86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80.546400000000006</v>
      </c>
      <c r="D18" s="22">
        <f t="shared" si="1"/>
        <v>44.066592807226854</v>
      </c>
      <c r="E18" s="22">
        <f t="shared" si="2"/>
        <v>44.577485855134157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44.577485855134157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13.663950911880011</v>
      </c>
      <c r="E22" s="22">
        <f t="shared" si="2"/>
        <v>13.472589770881189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13.472589770881189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80.546400000000006</v>
      </c>
      <c r="D26" s="22">
        <f t="shared" si="10"/>
        <v>57.730543719106862</v>
      </c>
      <c r="E26" s="22">
        <f t="shared" si="10"/>
        <v>58.050075626015342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58.050075626015342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6.2208000000000006</v>
      </c>
      <c r="D30" s="22">
        <f>IFERROR((SUMIFS(KENTSELAG2,KAYNAK,A30,SEBEP,B30,SÜRE,"Uzun",BİLDİRİM,"Bildirimli",İL,$B$10,İLÇE,$B$11)/VLOOKUP($B$11,ABONE1,4,FALSE))*60,0)</f>
        <v>8.511436850178967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8.4793568987731796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8.4793568987731796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6.2208000000000006</v>
      </c>
      <c r="D34" s="22">
        <f t="shared" ref="D34:L34" si="11">SUM(D29:D33)</f>
        <v>8.511436850178967</v>
      </c>
      <c r="E34" s="22">
        <f t="shared" si="11"/>
        <v>8.4793568987731796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8.4793568987731796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0.98799999999999999</v>
      </c>
      <c r="D39" s="22">
        <f t="shared" si="13"/>
        <v>0.63820237486506448</v>
      </c>
      <c r="E39" s="22">
        <f t="shared" si="14"/>
        <v>0.64310122682202675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0.64310122682202675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0.1601045395148003</v>
      </c>
      <c r="E43" s="22">
        <f t="shared" si="14"/>
        <v>0.15786230463279369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0.15786230463279369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0.98799999999999999</v>
      </c>
      <c r="D47" s="22">
        <f t="shared" si="22"/>
        <v>0.79830691437986478</v>
      </c>
      <c r="E47" s="22">
        <f t="shared" si="22"/>
        <v>0.80096353145482047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0.80096353145482047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6.2E-2</v>
      </c>
      <c r="D51" s="22">
        <f>IFERROR((SUMIFS(KENTSELAG1,KAYNAK,A51,SEBEP,B51,SÜRE,"Uzun",BİLDİRİM,"Bildirimli",İL,$B$10,İLÇE,$B$11)/VLOOKUP($B$11,ABONE1,4,FALSE)),0)</f>
        <v>1.8266007613203794E-2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1.8878494202005491E-2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1.8878494202005491E-2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6.2E-2</v>
      </c>
      <c r="D55" s="22">
        <f t="shared" si="23"/>
        <v>1.8266007613203794E-2</v>
      </c>
      <c r="E55" s="22">
        <f t="shared" si="23"/>
        <v>1.8878494202005491E-2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1.8878494202005491E-2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500</v>
      </c>
      <c r="D66" s="24">
        <f>VLOOKUP($B$11,ABONE1,4,FALSE)</f>
        <v>35202</v>
      </c>
      <c r="E66" s="24">
        <f>VLOOKUP($B$11,ABONE1,5,FALSE)</f>
        <v>35702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35702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9D7E09CF-3250-45C8-B779-B23C68175F48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65308365-BB17-4C17-81E7-C811480F621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D137-5DB1-4D99-B334-43A588120E27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93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62.77941176470587</v>
      </c>
      <c r="G18" s="22">
        <f t="shared" si="4"/>
        <v>22.513045567390083</v>
      </c>
      <c r="H18" s="22">
        <f t="shared" si="5"/>
        <v>22.946874752436027</v>
      </c>
      <c r="I18" s="22">
        <f t="shared" si="6"/>
        <v>71.780357142857156</v>
      </c>
      <c r="J18" s="22">
        <f t="shared" si="7"/>
        <v>78.292232820712499</v>
      </c>
      <c r="K18" s="22">
        <f t="shared" si="8"/>
        <v>78.153286340255306</v>
      </c>
      <c r="L18" s="22">
        <f t="shared" si="9"/>
        <v>40.393173679498652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6.8867141827500609</v>
      </c>
      <c r="H22" s="22">
        <f t="shared" si="5"/>
        <v>6.8125168343499976</v>
      </c>
      <c r="I22" s="22">
        <f t="shared" si="6"/>
        <v>0</v>
      </c>
      <c r="J22" s="22">
        <f t="shared" si="7"/>
        <v>5.1263383297644536</v>
      </c>
      <c r="K22" s="22">
        <f t="shared" si="8"/>
        <v>5.0169556105924942</v>
      </c>
      <c r="L22" s="22">
        <f t="shared" si="9"/>
        <v>6.3058079677708161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62.77941176470587</v>
      </c>
      <c r="G26" s="22">
        <f t="shared" si="10"/>
        <v>29.399759750140145</v>
      </c>
      <c r="H26" s="22">
        <f t="shared" si="10"/>
        <v>29.759391586786023</v>
      </c>
      <c r="I26" s="22">
        <f t="shared" si="10"/>
        <v>71.780357142857156</v>
      </c>
      <c r="J26" s="22">
        <f t="shared" si="10"/>
        <v>83.41857115047695</v>
      </c>
      <c r="K26" s="22">
        <f t="shared" si="10"/>
        <v>83.170241950847796</v>
      </c>
      <c r="L26" s="22">
        <f t="shared" si="10"/>
        <v>46.69898164726947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0.54579963161688161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0.53991919512001907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21.498267471286745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21.039550390550584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6.560653536257834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0.47694402178265394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0.47180543452428109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0.33323634735899732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0</v>
      </c>
      <c r="G34" s="22">
        <f t="shared" si="11"/>
        <v>1.0227436533995355</v>
      </c>
      <c r="H34" s="22">
        <f t="shared" si="11"/>
        <v>1.0117246296443001</v>
      </c>
      <c r="I34" s="22">
        <f t="shared" si="11"/>
        <v>0</v>
      </c>
      <c r="J34" s="22">
        <f t="shared" si="11"/>
        <v>21.498267471286745</v>
      </c>
      <c r="K34" s="22">
        <f t="shared" si="11"/>
        <v>21.039550390550584</v>
      </c>
      <c r="L34" s="22">
        <f t="shared" si="11"/>
        <v>6.893889883616831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2.0441176470588234</v>
      </c>
      <c r="G39" s="22">
        <f t="shared" si="16"/>
        <v>1.1182029310482902</v>
      </c>
      <c r="H39" s="22">
        <f t="shared" si="17"/>
        <v>1.128178721381605</v>
      </c>
      <c r="I39" s="22">
        <f t="shared" si="18"/>
        <v>1.6785714285714286</v>
      </c>
      <c r="J39" s="22">
        <f t="shared" si="19"/>
        <v>1.5943157484913373</v>
      </c>
      <c r="K39" s="22">
        <f t="shared" si="20"/>
        <v>1.5961135454372262</v>
      </c>
      <c r="L39" s="22">
        <f t="shared" si="21"/>
        <v>1.2878804834377797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8.6890365980619846E-2</v>
      </c>
      <c r="H43" s="22">
        <f t="shared" si="17"/>
        <v>8.595421056801078E-2</v>
      </c>
      <c r="I43" s="22">
        <f t="shared" si="18"/>
        <v>0</v>
      </c>
      <c r="J43" s="22">
        <f t="shared" si="19"/>
        <v>7.0469145415612222E-2</v>
      </c>
      <c r="K43" s="22">
        <f t="shared" si="20"/>
        <v>6.8965517241379309E-2</v>
      </c>
      <c r="L43" s="22">
        <f t="shared" si="21"/>
        <v>8.1132497761862127E-2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2.0441176470588234</v>
      </c>
      <c r="G47" s="22">
        <f t="shared" si="22"/>
        <v>1.2050932970289101</v>
      </c>
      <c r="H47" s="22">
        <f t="shared" si="22"/>
        <v>1.2141329319496159</v>
      </c>
      <c r="I47" s="22">
        <f t="shared" si="22"/>
        <v>1.6785714285714286</v>
      </c>
      <c r="J47" s="22">
        <f t="shared" si="22"/>
        <v>1.6647848939069494</v>
      </c>
      <c r="K47" s="22">
        <f t="shared" si="22"/>
        <v>1.6650790626786054</v>
      </c>
      <c r="L47" s="22">
        <f t="shared" si="22"/>
        <v>1.3690129811996419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1.8419155922159045E-3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1.8220708231006892E-3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6.9301148530270584E-2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6.7822442369975228E-2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2.1206356311548793E-2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3.5236646111956433E-3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3.4857007050621879E-3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2.4619516562220233E-3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</v>
      </c>
      <c r="G55" s="22">
        <f t="shared" si="23"/>
        <v>5.365580203411548E-3</v>
      </c>
      <c r="H55" s="22">
        <f t="shared" si="23"/>
        <v>5.3077715281628773E-3</v>
      </c>
      <c r="I55" s="22">
        <f t="shared" si="23"/>
        <v>0</v>
      </c>
      <c r="J55" s="22">
        <f t="shared" si="23"/>
        <v>6.9301148530270584E-2</v>
      </c>
      <c r="K55" s="22">
        <f t="shared" si="23"/>
        <v>6.7822442369975228E-2</v>
      </c>
      <c r="L55" s="22">
        <f t="shared" si="23"/>
        <v>2.3668307967770814E-2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136</v>
      </c>
      <c r="G66" s="24">
        <f>VLOOKUP($B$11,ABONE1,7,FALSE)</f>
        <v>12487</v>
      </c>
      <c r="H66" s="24">
        <f>VLOOKUP($B$11,ABONE1,8,FALSE)</f>
        <v>12623</v>
      </c>
      <c r="I66" s="24">
        <f>VLOOKUP($B$11,ABONE1,9,FALSE)</f>
        <v>112</v>
      </c>
      <c r="J66" s="24">
        <f>VLOOKUP($B$11,ABONE1,10,FALSE)</f>
        <v>5137</v>
      </c>
      <c r="K66" s="24">
        <f>VLOOKUP($B$11,ABONE1,11,FALSE)</f>
        <v>5249</v>
      </c>
      <c r="L66" s="24">
        <f>VLOOKUP($B$11,ABONE1,12,FALSE)</f>
        <v>17872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FCE1024-A152-4C05-B1D9-DCFC4194DA0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71578B5-B969-4B59-B91E-87F127AAFDAD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CEDAF-5C9B-48B7-92AA-36AE3F9FB845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103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70.063524590163937</v>
      </c>
      <c r="D18" s="22">
        <f t="shared" si="1"/>
        <v>48.006123383894916</v>
      </c>
      <c r="E18" s="22">
        <f t="shared" si="2"/>
        <v>48.453445925728893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48.453445925728893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7.0596660897892702</v>
      </c>
      <c r="E22" s="22">
        <f t="shared" si="2"/>
        <v>6.9164965590611391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6.9164965590611391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0.21537717601547388</v>
      </c>
      <c r="E23" s="22">
        <f t="shared" si="2"/>
        <v>0.21100934206589314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0.21100934206589314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70.063524590163937</v>
      </c>
      <c r="D26" s="22">
        <f t="shared" si="10"/>
        <v>55.281166649699657</v>
      </c>
      <c r="E26" s="22">
        <f t="shared" si="10"/>
        <v>55.580951826855923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55.580951826855923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89.624508196721308</v>
      </c>
      <c r="D30" s="22">
        <f>IFERROR((SUMIFS(KENTSELAG2,KAYNAK,A30,SEBEP,B30,SÜRE,"Uzun",BİLDİRİM,"Bildirimli",İL,$B$10,İLÇE,$B$11)/VLOOKUP($B$11,ABONE1,4,FALSE))*60,0)</f>
        <v>50.381614578031154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51.177457694737193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51.177457694737193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89.624508196721308</v>
      </c>
      <c r="D34" s="22">
        <f t="shared" ref="D34:L34" si="11">SUM(D29:D33)</f>
        <v>50.381614578031154</v>
      </c>
      <c r="E34" s="22">
        <f t="shared" si="11"/>
        <v>51.177457694737193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51.177457694737193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0.92377049180327864</v>
      </c>
      <c r="D39" s="22">
        <f t="shared" si="13"/>
        <v>0.7995011707217754</v>
      </c>
      <c r="E39" s="22">
        <f t="shared" si="14"/>
        <v>0.80202134379467405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0.80202134379467405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6.21585394821677E-2</v>
      </c>
      <c r="E43" s="22">
        <f t="shared" si="14"/>
        <v>6.0897968682469494E-2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6.0897968682469494E-2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3.1643421900980693E-3</v>
      </c>
      <c r="E44" s="22">
        <f t="shared" si="14"/>
        <v>3.1001695535090926E-3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3.1001695535090926E-3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0.92377049180327864</v>
      </c>
      <c r="D47" s="22">
        <f t="shared" si="22"/>
        <v>0.86482405239404114</v>
      </c>
      <c r="E47" s="22">
        <f t="shared" si="22"/>
        <v>0.8660194820306526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0.8660194820306526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0.28934426229508198</v>
      </c>
      <c r="D51" s="22">
        <f>IFERROR((SUMIFS(KENTSELAG1,KAYNAK,A51,SEBEP,B51,SÜRE,"Uzun",BİLDİRİM,"Bildirimli",İL,$B$10,İLÇE,$B$11)/VLOOKUP($B$11,ABONE1,4,FALSE)),0)</f>
        <v>0.1377973463639757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0.14087070713787028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0.14087070713787028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0.28934426229508198</v>
      </c>
      <c r="D55" s="22">
        <f t="shared" si="23"/>
        <v>0.1377973463639757</v>
      </c>
      <c r="E55" s="22">
        <f t="shared" si="23"/>
        <v>0.14087070713787028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0.14087070713787028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2440</v>
      </c>
      <c r="D66" s="24">
        <f>VLOOKUP($B$11,ABONE1,4,FALSE)</f>
        <v>117876</v>
      </c>
      <c r="E66" s="24">
        <f>VLOOKUP($B$11,ABONE1,5,FALSE)</f>
        <v>120316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120316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0AED931F-EF17-4EEB-BD95-E18748CCB01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C11EB378-FE4A-45D2-A42A-6FA54DF15789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70B9-D00F-44F8-96E3-C4EA8BEF17F2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92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46.884164588528684</v>
      </c>
      <c r="D18" s="22">
        <f t="shared" si="1"/>
        <v>28.031669036345811</v>
      </c>
      <c r="E18" s="22">
        <f t="shared" si="2"/>
        <v>28.831113931078235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28.831113931078235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3.3291770573566089E-2</v>
      </c>
      <c r="D19" s="22">
        <f t="shared" si="1"/>
        <v>5.215038029899369</v>
      </c>
      <c r="E19" s="22">
        <f t="shared" si="2"/>
        <v>4.9953047547289531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4.9953047547289531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6.6091768700909688</v>
      </c>
      <c r="E22" s="22">
        <f t="shared" si="2"/>
        <v>6.3289130348574387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6.3289130348574387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46.917456359102253</v>
      </c>
      <c r="D26" s="22">
        <f t="shared" si="10"/>
        <v>39.855883936336149</v>
      </c>
      <c r="E26" s="22">
        <f t="shared" si="10"/>
        <v>40.155331720664627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40.155331720664627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94.155112219451382</v>
      </c>
      <c r="D30" s="22">
        <f>IFERROR((SUMIFS(KENTSELAG2,KAYNAK,A30,SEBEP,B30,SÜRE,"Uzun",BİLDİRİM,"Bildirimli",İL,$B$10,İLÇE,$B$11)/VLOOKUP($B$11,ABONE1,4,FALSE))*60,0)</f>
        <v>74.877810140386231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75.695269064519962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75.695269064519962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94.155112219451382</v>
      </c>
      <c r="D34" s="22">
        <f t="shared" ref="D34:L34" si="11">SUM(D29:D33)</f>
        <v>74.877810140386231</v>
      </c>
      <c r="E34" s="22">
        <f t="shared" si="11"/>
        <v>75.695269064519962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75.695269064519962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0.7172693266832918</v>
      </c>
      <c r="D39" s="22">
        <f t="shared" si="13"/>
        <v>0.32816145107187722</v>
      </c>
      <c r="E39" s="22">
        <f t="shared" si="14"/>
        <v>0.34466167003740861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0.34466167003740861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3.1172069825436408E-4</v>
      </c>
      <c r="D40" s="22">
        <f t="shared" si="13"/>
        <v>4.8921220821887552E-2</v>
      </c>
      <c r="E40" s="22">
        <f t="shared" si="14"/>
        <v>4.6859922539027904E-2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4.6859922539027904E-2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4.9238711814806123E-2</v>
      </c>
      <c r="E43" s="22">
        <f t="shared" si="14"/>
        <v>4.7150731649284211E-2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4.7150731649284211E-2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0.71758104738154616</v>
      </c>
      <c r="D47" s="22">
        <f t="shared" si="22"/>
        <v>0.42632138370857087</v>
      </c>
      <c r="E47" s="22">
        <f t="shared" si="22"/>
        <v>0.43867232422572067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0.43867232422572067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0.39432668329177056</v>
      </c>
      <c r="D51" s="22">
        <f>IFERROR((SUMIFS(KENTSELAG1,KAYNAK,A51,SEBEP,B51,SÜRE,"Uzun",BİLDİRİM,"Bildirimli",İL,$B$10,İLÇE,$B$11)/VLOOKUP($B$11,ABONE1,4,FALSE)),0)</f>
        <v>0.2899935121405795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0.29441778694267096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0.29441778694267096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0.39432668329177056</v>
      </c>
      <c r="D55" s="22">
        <f t="shared" si="23"/>
        <v>0.2899935121405795</v>
      </c>
      <c r="E55" s="22">
        <f t="shared" si="23"/>
        <v>0.29441778694267096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0.29441778694267096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3208</v>
      </c>
      <c r="D66" s="24">
        <f>VLOOKUP($B$11,ABONE1,4,FALSE)</f>
        <v>72443</v>
      </c>
      <c r="E66" s="24">
        <f>VLOOKUP($B$11,ABONE1,5,FALSE)</f>
        <v>75651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75651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526751E-0D2B-49E2-8528-4CC486ACBBD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57E76C72-8202-43C9-A421-9A5E3E64DCF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F0D32-EAB2-4729-960D-968CF5ADDF4E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97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102.22307053941911</v>
      </c>
      <c r="D18" s="22">
        <f t="shared" si="1"/>
        <v>43.83085357162436</v>
      </c>
      <c r="E18" s="22">
        <f t="shared" si="2"/>
        <v>44.466750413462137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44.466750413462137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21.234510169398614</v>
      </c>
      <c r="E22" s="22">
        <f t="shared" si="2"/>
        <v>21.003264317538939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21.003264317538939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3.7552765747491917E-2</v>
      </c>
      <c r="E23" s="22">
        <f t="shared" si="2"/>
        <v>3.7143812527677116E-2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3.7143812527677116E-2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102.22307053941911</v>
      </c>
      <c r="D26" s="22">
        <f t="shared" si="10"/>
        <v>65.10291650677047</v>
      </c>
      <c r="E26" s="22">
        <f t="shared" si="10"/>
        <v>65.507158543528746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65.507158543528746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31.171120331950213</v>
      </c>
      <c r="D30" s="22">
        <f>IFERROR((SUMIFS(KENTSELAG2,KAYNAK,A30,SEBEP,B30,SÜRE,"Uzun",BİLDİRİM,"Bildirimli",İL,$B$10,İLÇE,$B$11)/VLOOKUP($B$11,ABONE1,4,FALSE))*60,0)</f>
        <v>131.28061509785647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130.19041310064978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130.19041310064978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0.40780082987551863</v>
      </c>
      <c r="D32" s="22">
        <f>IFERROR((SUMIFS(KENTSELAG2,KAYNAK,A32,SEBEP,B32,SÜRE,"Uzun",BİLDİRİM,"Bildirimli",İL,$B$10,İLÇE,$B$11)/VLOOKUP($B$11,ABONE1,4,FALSE))*60,0)</f>
        <v>20.790954443287099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20.568979945956205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20.568979945956205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31.578921161825733</v>
      </c>
      <c r="D34" s="22">
        <f t="shared" ref="D34:L34" si="11">SUM(D29:D33)</f>
        <v>152.07156954114356</v>
      </c>
      <c r="E34" s="22">
        <f t="shared" si="11"/>
        <v>150.75939304660599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150.75939304660599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1.4813278008298756</v>
      </c>
      <c r="D39" s="22">
        <f t="shared" si="13"/>
        <v>0.67249602543720188</v>
      </c>
      <c r="E39" s="22">
        <f t="shared" si="14"/>
        <v>0.68130428102773588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0.68130428102773588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0.11699833707947298</v>
      </c>
      <c r="E43" s="22">
        <f t="shared" si="14"/>
        <v>0.11572421397004998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0.11572421397004998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1.4619081556201233E-4</v>
      </c>
      <c r="E44" s="22">
        <f t="shared" si="14"/>
        <v>1.4459878356273327E-4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1.4459878356273327E-4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1.4813278008298756</v>
      </c>
      <c r="D47" s="22">
        <f t="shared" si="22"/>
        <v>0.78964055333223682</v>
      </c>
      <c r="E47" s="22">
        <f t="shared" si="22"/>
        <v>0.7971730937813486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0.7971730937813486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0.11120331950207468</v>
      </c>
      <c r="D51" s="22">
        <f>IFERROR((SUMIFS(KENTSELAG1,KAYNAK,A51,SEBEP,B51,SÜRE,"Uzun",BİLDİRİM,"Bildirimli",İL,$B$10,İLÇE,$B$11)/VLOOKUP($B$11,ABONE1,4,FALSE)),0)</f>
        <v>0.35267620561738211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0.35004654273345925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0.35004654273345925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8.2987551867219915E-4</v>
      </c>
      <c r="D53" s="22">
        <f>IFERROR((SUMIFS(KENTSELAG1,KAYNAK,A53,SEBEP,B53,SÜRE,"Uzun",BİLDİRİM,"Bildirimli",İL,$B$10,İLÇE,$B$11)/VLOOKUP($B$11,ABONE1,4,FALSE)),0)</f>
        <v>4.6123202309814884E-2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4.5629953638015024E-2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4.5629953638015024E-2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0.11203319502074688</v>
      </c>
      <c r="D55" s="22">
        <f t="shared" si="23"/>
        <v>0.39879940792719698</v>
      </c>
      <c r="E55" s="22">
        <f t="shared" si="23"/>
        <v>0.39567649637147428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0.39567649637147428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1.6597510373443983E-2</v>
      </c>
      <c r="D59" s="22">
        <f>IFERROR((SUMIFS(KENTSELAG1,KAYNAK,A59,SÜRE,"Kısa",İL,$B$10,İLÇE,$B$11)/VLOOKUP($B$11,ABONE1,4,FALSE)),0)</f>
        <v>1.2435356248743673E-2</v>
      </c>
      <c r="E59" s="22">
        <f>IFERROR((SUMIFS(KENTSELOG1,KAYNAK,A59,SÜRE,"Kısa",İL,$B$10,İLÇE,$B$11)+SUMIFS(KENTSELAG1,KAYNAK,A59,SÜRE,"Kısa",İL,$B$10,İLÇE,$B$11))/VLOOKUP($B$11,ABONE1,5,FALSE),0)</f>
        <v>1.2480682506258415E-2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1.2480682506258415E-2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1.6597510373443983E-2</v>
      </c>
      <c r="D61" s="22">
        <f t="shared" ref="D61:L61" si="24">SUM(D58:D60)</f>
        <v>1.2435356248743673E-2</v>
      </c>
      <c r="E61" s="22">
        <f t="shared" si="24"/>
        <v>1.2480682506258415E-2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1.2480682506258415E-2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1205</v>
      </c>
      <c r="D66" s="24">
        <f>VLOOKUP($B$11,ABONE1,4,FALSE)</f>
        <v>109446</v>
      </c>
      <c r="E66" s="24">
        <f>VLOOKUP($B$11,ABONE1,5,FALSE)</f>
        <v>110651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110651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6DC04BCA-E9EC-4713-83C2-C7DBBF35D37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AC5C4C9-E6F5-4412-82D3-69E48E777B71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2B81-54C0-426F-95B6-17BF2FCA2C50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102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38.308723404255318</v>
      </c>
      <c r="D18" s="22">
        <f t="shared" si="1"/>
        <v>33.278862862564885</v>
      </c>
      <c r="E18" s="22">
        <f t="shared" si="2"/>
        <v>33.365316608458734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217.8570796460177</v>
      </c>
      <c r="J18" s="22">
        <f t="shared" si="7"/>
        <v>77.661765682044475</v>
      </c>
      <c r="K18" s="22">
        <f t="shared" si="8"/>
        <v>87.443840691571467</v>
      </c>
      <c r="L18" s="22">
        <f t="shared" si="9"/>
        <v>39.221835303349849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2.734889951440957</v>
      </c>
      <c r="E22" s="22">
        <f t="shared" si="2"/>
        <v>2.6878823895116022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8.1232990375041485</v>
      </c>
      <c r="K22" s="22">
        <f t="shared" si="8"/>
        <v>7.5564989194195737</v>
      </c>
      <c r="L22" s="22">
        <f t="shared" si="9"/>
        <v>3.2035018882730886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38.308723404255318</v>
      </c>
      <c r="D26" s="22">
        <f t="shared" si="10"/>
        <v>36.013752814005841</v>
      </c>
      <c r="E26" s="22">
        <f t="shared" si="10"/>
        <v>36.053198997970334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217.8570796460177</v>
      </c>
      <c r="J26" s="22">
        <f t="shared" si="10"/>
        <v>85.785064719548629</v>
      </c>
      <c r="K26" s="22">
        <f t="shared" si="10"/>
        <v>95.000339610991034</v>
      </c>
      <c r="L26" s="22">
        <f t="shared" si="10"/>
        <v>42.425337191622937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64.030851063829786</v>
      </c>
      <c r="D30" s="22">
        <f>IFERROR((SUMIFS(KENTSELAG2,KAYNAK,A30,SEBEP,B30,SÜRE,"Uzun",BİLDİRİM,"Bildirimli",İL,$B$10,İLÇE,$B$11)/VLOOKUP($B$11,ABONE1,4,FALSE))*60,0)</f>
        <v>59.993715231911274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60.063105926237434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55.708407079646015</v>
      </c>
      <c r="J30" s="22">
        <f>IFERROR((SUMIFS(KIRSALAG2,KAYNAK,A30,SEBEP,B30,SÜRE,"Uzun",BİLDİRİM,"Bildirimli",İL,$B$10,İLÇE,$B$11)/VLOOKUP($B$11,ABONE1,10,FALSE))*60,0)</f>
        <v>29.538997676734155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31.364958320469285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57.113865319535016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0.17982474092541256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0.17673389529887179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0.1580165775663348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64.030851063829786</v>
      </c>
      <c r="D34" s="22">
        <f t="shared" ref="D34:L34" si="11">SUM(D29:D33)</f>
        <v>60.173539972836686</v>
      </c>
      <c r="E34" s="22">
        <f t="shared" si="11"/>
        <v>60.239839821536307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55.708407079646015</v>
      </c>
      <c r="J34" s="22">
        <f t="shared" si="11"/>
        <v>29.538997676734155</v>
      </c>
      <c r="K34" s="22">
        <f t="shared" si="11"/>
        <v>31.364958320469285</v>
      </c>
      <c r="L34" s="22">
        <f t="shared" si="11"/>
        <v>57.271881897101352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0.78936170212765955</v>
      </c>
      <c r="D39" s="22">
        <f t="shared" si="13"/>
        <v>0.55746153416807753</v>
      </c>
      <c r="E39" s="22">
        <f t="shared" si="14"/>
        <v>0.56144745744116731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1.7057522123893805</v>
      </c>
      <c r="J39" s="22">
        <f t="shared" si="19"/>
        <v>1.0431463657484235</v>
      </c>
      <c r="K39" s="22">
        <f t="shared" si="20"/>
        <v>1.0893794380981785</v>
      </c>
      <c r="L39" s="22">
        <f t="shared" si="21"/>
        <v>0.62080860594765153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2.8614485850899551E-2</v>
      </c>
      <c r="E43" s="22">
        <f t="shared" si="14"/>
        <v>2.8122657207116604E-2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0.1105210753401925</v>
      </c>
      <c r="K43" s="22">
        <f t="shared" si="20"/>
        <v>0.1028095091077493</v>
      </c>
      <c r="L43" s="22">
        <f t="shared" si="21"/>
        <v>3.6032501185279647E-2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0.78936170212765955</v>
      </c>
      <c r="D47" s="22">
        <f t="shared" si="22"/>
        <v>0.58607602001897707</v>
      </c>
      <c r="E47" s="22">
        <f t="shared" si="22"/>
        <v>0.58957011464828391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1.7057522123893805</v>
      </c>
      <c r="J47" s="22">
        <f t="shared" si="22"/>
        <v>1.1536674410886159</v>
      </c>
      <c r="K47" s="22">
        <f t="shared" si="22"/>
        <v>1.1921889472059277</v>
      </c>
      <c r="L47" s="22">
        <f t="shared" si="22"/>
        <v>0.6568411071329312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0.32553191489361705</v>
      </c>
      <c r="D51" s="22">
        <f>IFERROR((SUMIFS(KENTSELAG1,KAYNAK,A51,SEBEP,B51,SÜRE,"Uzun",BİLDİRİM,"Bildirimli",İL,$B$10,İLÇE,$B$11)/VLOOKUP($B$11,ABONE1,4,FALSE)),0)</f>
        <v>0.40798898584159704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0.40657170546179305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0.27654867256637167</v>
      </c>
      <c r="J51" s="22">
        <f>IFERROR((SUMIFS(KIRSALAG1,KAYNAK,A51,SEBEP,B51,SÜRE,"Uzun",BİLDİRİM,"Bildirimli",İL,$B$10,İLÇE,$B$11)/VLOOKUP($B$11,ABONE1,10,FALSE)),0)</f>
        <v>0.16179887155658812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0.16980549552330967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0.38180718361207838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1.0232748516251465E-3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1.0056867011647679E-3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8.9917766115715986E-4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0.32553191489361705</v>
      </c>
      <c r="D55" s="22">
        <f t="shared" si="23"/>
        <v>0.40901226069322216</v>
      </c>
      <c r="E55" s="22">
        <f t="shared" si="23"/>
        <v>0.4075773921629578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0.27654867256637167</v>
      </c>
      <c r="J55" s="22">
        <f t="shared" si="23"/>
        <v>0.16179887155658812</v>
      </c>
      <c r="K55" s="22">
        <f t="shared" si="23"/>
        <v>0.16980549552330967</v>
      </c>
      <c r="L55" s="22">
        <f t="shared" si="23"/>
        <v>0.38270636127323554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940</v>
      </c>
      <c r="D66" s="24">
        <f>VLOOKUP($B$11,ABONE1,4,FALSE)</f>
        <v>53749</v>
      </c>
      <c r="E66" s="24">
        <f>VLOOKUP($B$11,ABONE1,5,FALSE)</f>
        <v>54689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452</v>
      </c>
      <c r="J66" s="24">
        <f>VLOOKUP($B$11,ABONE1,10,FALSE)</f>
        <v>6026</v>
      </c>
      <c r="K66" s="24">
        <f>VLOOKUP($B$11,ABONE1,11,FALSE)</f>
        <v>6478</v>
      </c>
      <c r="L66" s="24">
        <f>VLOOKUP($B$11,ABONE1,12,FALSE)</f>
        <v>61167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6DE9334-3CA2-4F12-AD1B-61804930D01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B2C7F8E3-C6C2-406B-88B6-BCE95A6B66E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9AEB-25B5-5348-A710-7143C173509A}">
  <dimension ref="A1:V70"/>
  <sheetViews>
    <sheetView zoomScale="55" zoomScaleNormal="55" workbookViewId="0">
      <selection sqref="A1:C1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48" t="s">
        <v>26</v>
      </c>
      <c r="B1" s="49"/>
      <c r="C1" s="49"/>
      <c r="D1" s="1"/>
      <c r="E1" s="1"/>
      <c r="F1" s="1"/>
    </row>
    <row r="2" spans="1:22" x14ac:dyDescent="0.3">
      <c r="A2" s="17" t="s">
        <v>27</v>
      </c>
      <c r="B2" s="50" t="s">
        <v>28</v>
      </c>
      <c r="C2" s="51"/>
      <c r="D2" s="2"/>
      <c r="E2" s="2"/>
      <c r="F2" s="2"/>
    </row>
    <row r="3" spans="1:22" x14ac:dyDescent="0.3">
      <c r="A3" s="17" t="s">
        <v>29</v>
      </c>
      <c r="B3" s="52" t="s">
        <v>30</v>
      </c>
      <c r="C3" s="53"/>
      <c r="D3" s="3"/>
      <c r="E3" s="3"/>
      <c r="F3" s="3"/>
    </row>
    <row r="4" spans="1:22" x14ac:dyDescent="0.3">
      <c r="A4" s="17" t="s">
        <v>31</v>
      </c>
      <c r="B4" s="50">
        <v>4</v>
      </c>
      <c r="C4" s="51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54"/>
      <c r="C8" s="55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56"/>
      <c r="C9" s="5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54" t="s">
        <v>75</v>
      </c>
      <c r="C10" s="55"/>
      <c r="D10" s="4"/>
      <c r="E10" s="4"/>
      <c r="F10" s="6"/>
      <c r="G10" s="6"/>
      <c r="H10" s="6"/>
      <c r="I10" s="6"/>
    </row>
    <row r="11" spans="1:22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43</v>
      </c>
      <c r="B12" s="9"/>
      <c r="H12" s="10"/>
    </row>
    <row r="13" spans="1:22" x14ac:dyDescent="0.3">
      <c r="A13" s="58" t="s">
        <v>44</v>
      </c>
      <c r="B13" s="59"/>
      <c r="C13" s="60" t="s">
        <v>45</v>
      </c>
      <c r="D13" s="61"/>
      <c r="E13" s="62"/>
      <c r="F13" s="60" t="s">
        <v>46</v>
      </c>
      <c r="G13" s="61"/>
      <c r="H13" s="62"/>
      <c r="I13" s="60" t="s">
        <v>47</v>
      </c>
      <c r="J13" s="61"/>
      <c r="K13" s="62"/>
      <c r="L13" s="40" t="s">
        <v>48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0" t="s">
        <v>49</v>
      </c>
      <c r="B14" s="20" t="s">
        <v>50</v>
      </c>
      <c r="C14" s="21" t="s">
        <v>51</v>
      </c>
      <c r="D14" s="21" t="s">
        <v>52</v>
      </c>
      <c r="E14" s="21" t="s">
        <v>53</v>
      </c>
      <c r="F14" s="21" t="s">
        <v>51</v>
      </c>
      <c r="G14" s="21" t="s">
        <v>52</v>
      </c>
      <c r="H14" s="21" t="s">
        <v>53</v>
      </c>
      <c r="I14" s="21" t="s">
        <v>54</v>
      </c>
      <c r="J14" s="21" t="s">
        <v>55</v>
      </c>
      <c r="K14" s="21" t="s">
        <v>53</v>
      </c>
      <c r="L14" s="41"/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56</v>
      </c>
      <c r="B15" s="20" t="s">
        <v>57</v>
      </c>
      <c r="C15" s="22">
        <f t="shared" ref="C15:C24" si="0">(SUMIFS(KENTSELOG2,KAYNAK,A15,SEBEP,B15,SÜRE,"Uzun",BİLDİRİM,"Bildirimsiz",İL,$B$10)/VLOOKUP($B$10,ABONE1,3,FALSE))*60</f>
        <v>0</v>
      </c>
      <c r="D15" s="22">
        <f t="shared" ref="D15:D24" si="1">(SUMIFS(KENTSELAG2,KAYNAK,A15,SEBEP,B15,SÜRE,"Uzun",BİLDİRİM,"Bildirimsiz",İL,$B$10)/VLOOKUP($B$10,ABONE1,4,FALSE))*60</f>
        <v>0</v>
      </c>
      <c r="E15" s="22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2">
        <f t="shared" ref="F15:F24" si="3">(SUMIFS(KENTALTIOG2,KAYNAK,A15,SEBEP,B15,SÜRE,"Uzun",BİLDİRİM,"Bildirimsiz",İL,$B$10)/VLOOKUP($B$10,ABONE1,6,FALSE))*60</f>
        <v>2.5651785714285715</v>
      </c>
      <c r="G15" s="22">
        <f t="shared" ref="G15:G24" si="4">(SUMIFS(KENTALTIAG2,KAYNAK,A15,SEBEP,B15,SÜRE,"Uzun",BİLDİRİM,"Bildirimsiz",İL,$B$10)/VLOOKUP($B$10,ABONE1,7,FALSE))*60</f>
        <v>2.6551447420244187</v>
      </c>
      <c r="H15" s="22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2.6542605880976522</v>
      </c>
      <c r="I15" s="22">
        <f t="shared" ref="I15:I24" si="6">(SUMIFS(KIRSALOG2,KAYNAK,A15,SEBEP,B15,SÜRE,"Uzun",BİLDİRİM,"Bildirimsiz",İL,$B$10)/VLOOKUP($B$10,ABONE1,9,FALSE))*60</f>
        <v>0</v>
      </c>
      <c r="J15" s="22">
        <f t="shared" ref="J15:J24" si="7">(SUMIFS(KIRSALAG2,KAYNAK,A15,SEBEP,B15,SÜRE,"Uzun",BİLDİRİM,"Bildirimsiz",İL,$B$10)/VLOOKUP($B$10,ABONE1,10,FALSE))*60</f>
        <v>0</v>
      </c>
      <c r="K15" s="22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2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0.1890194763333545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124</v>
      </c>
      <c r="B16" s="20" t="s">
        <v>125</v>
      </c>
      <c r="C16" s="22">
        <f t="shared" ref="C16" si="10">(SUMIFS(KENTSELOG2,KAYNAK,A16,SEBEP,B16,SÜRE,"Uzun",BİLDİRİM,"Bildirimsiz",İL,$B$10)/VLOOKUP($B$10,ABONE1,3,FALSE))*60</f>
        <v>0</v>
      </c>
      <c r="D16" s="22">
        <f t="shared" ref="D16" si="11">(SUMIFS(KENTSELAG2,KAYNAK,A16,SEBEP,B16,SÜRE,"Uzun",BİLDİRİM,"Bildirimsiz",İL,$B$10)/VLOOKUP($B$10,ABONE1,4,FALSE))*60</f>
        <v>0</v>
      </c>
      <c r="E16" s="22">
        <f t="shared" ref="E16" si="12">((SUMIFS(KENTSELOG2,KAYNAK,A16,SEBEP,B16,SÜRE,"Uzun",BİLDİRİM,"Bildirimsiz",İL,$B$10)+SUMIFS(KENTSELAG2,KAYNAK,A16,SEBEP,B16,SÜRE,"Uzun",BİLDİRİM,"Bildirimsiz",İL,$B$10))/VLOOKUP($B$10,ABONE1,5,FALSE))*60</f>
        <v>0</v>
      </c>
      <c r="F16" s="22">
        <f t="shared" ref="F16" si="13">(SUMIFS(KENTALTIOG2,KAYNAK,A16,SEBEP,B16,SÜRE,"Uzun",BİLDİRİM,"Bildirimsiz",İL,$B$10)/VLOOKUP($B$10,ABONE1,6,FALSE))*60</f>
        <v>0</v>
      </c>
      <c r="G16" s="22">
        <f t="shared" ref="G16" si="14">(SUMIFS(KENTALTIAG2,KAYNAK,A16,SEBEP,B16,SÜRE,"Uzun",BİLDİRİM,"Bildirimsiz",İL,$B$10)/VLOOKUP($B$10,ABONE1,7,FALSE))*60</f>
        <v>0</v>
      </c>
      <c r="H16" s="22">
        <f t="shared" ref="H16" si="15">((SUMIFS(KENTALTIOG2,KAYNAK,A16,SEBEP,B16,SÜRE,"Uzun",BİLDİRİM,"Bildirimsiz",İL,$B$10)+SUMIFS(KENTALTIAG2,KAYNAK,A16,SEBEP,B16,SÜRE,"Uzun",BİLDİRİM,"Bildirimsiz",İL,$B$10))/VLOOKUP($B$10,ABONE1,8,FALSE))*60</f>
        <v>0</v>
      </c>
      <c r="I16" s="22">
        <f t="shared" ref="I16" si="16">(SUMIFS(KIRSALOG2,KAYNAK,A16,SEBEP,B16,SÜRE,"Uzun",BİLDİRİM,"Bildirimsiz",İL,$B$10)/VLOOKUP($B$10,ABONE1,9,FALSE))*60</f>
        <v>0</v>
      </c>
      <c r="J16" s="22">
        <f t="shared" ref="J16" si="17">(SUMIFS(KIRSALAG2,KAYNAK,A16,SEBEP,B16,SÜRE,"Uzun",BİLDİRİM,"Bildirimsiz",İL,$B$10)/VLOOKUP($B$10,ABONE1,10,FALSE))*60</f>
        <v>0</v>
      </c>
      <c r="K16" s="22">
        <f t="shared" ref="K16" si="18">((SUMIFS(KIRSALOG2,KAYNAK,A16,SEBEP,B16,SÜRE,"Uzun",BİLDİRİM,"Bildirimsiz",İL,$B$10)+SUMIFS(KIRSALAG2,KAYNAK,A16,SEBEP,B16,SÜRE,"Uzun",BİLDİRİM,"Bildirimsiz",İL,$B$10))/VLOOKUP($B$10,ABONE1,11,FALSE))*60</f>
        <v>0</v>
      </c>
      <c r="L16" s="22">
        <f t="shared" ref="L16" si="19">((SUMIFS(KENTSELOG2,KAYNAK,A16,SEBEP,B16,SÜRE,"Uzun",BİLDİRİM,"Bildirimsiz",İL,$B$10)+SUMIFS(KENTSELAG2,KAYNAK,A16,SEBEP,B16,SÜRE,"Uzun",BİLDİRİM,"Bildirimsiz",İL,$B$10)+SUMIFS(KENTALTIOG2,KAYNAK,A16,SEBEP,B16,SÜRE,"Uzun",BİLDİRİM,"Bildirimsiz",İL,$B$10)+SUMIFS(KENTALTIAG2,KAYNAK,A16,SEBEP,B16,SÜRE,"Uzun",BİLDİRİM,"Bildirimsiz",İL,$B$10)+SUMIFS(KIRSALOG2,KAYNAK,A16,SEBEP,B16,SÜRE,"Uzun",BİLDİRİM,"Bildirimsiz",İL,$B$10)+SUMIFS(KIRSALAG2,KAYNAK,A16,SEBEP,B16,SÜRE,"Uzun",BİLDİRİM,"Bildirimsiz",İL,$B$10))/VLOOKUP($B$10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0" t="s">
        <v>58</v>
      </c>
      <c r="B17" s="20" t="s">
        <v>57</v>
      </c>
      <c r="C17" s="22">
        <f>(SUMIFS(KENTSELOG2,KAYNAK,A17,SEBEP,B17,SÜRE,"Uzun",BİLDİRİM,"Bildirimsiz")/VLOOKUP($B$10,ABONE1,3,FALSE))*60</f>
        <v>164.61456344998211</v>
      </c>
      <c r="D17" s="22">
        <f t="shared" si="1"/>
        <v>23.499406620243551</v>
      </c>
      <c r="E17" s="22">
        <f t="shared" si="2"/>
        <v>23.735636411746075</v>
      </c>
      <c r="F17" s="22">
        <f t="shared" si="3"/>
        <v>58.499107142857149</v>
      </c>
      <c r="G17" s="22">
        <f t="shared" si="4"/>
        <v>33.33390508074045</v>
      </c>
      <c r="H17" s="22">
        <f t="shared" si="5"/>
        <v>33.581219288667029</v>
      </c>
      <c r="I17" s="22">
        <f t="shared" si="6"/>
        <v>94.359433126660761</v>
      </c>
      <c r="J17" s="22">
        <f t="shared" si="7"/>
        <v>71.657757380302627</v>
      </c>
      <c r="K17" s="22">
        <f t="shared" si="8"/>
        <v>72.276261492796607</v>
      </c>
      <c r="L17" s="22">
        <f t="shared" si="9"/>
        <v>25.833355655281082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59</v>
      </c>
      <c r="C18" s="22">
        <f t="shared" si="0"/>
        <v>1.468787557440792</v>
      </c>
      <c r="D18" s="22">
        <f t="shared" si="1"/>
        <v>2.9969755220658607</v>
      </c>
      <c r="E18" s="22">
        <f t="shared" si="2"/>
        <v>2.9869701711706469</v>
      </c>
      <c r="F18" s="22">
        <f t="shared" si="3"/>
        <v>0.33154761904761904</v>
      </c>
      <c r="G18" s="22">
        <f t="shared" si="4"/>
        <v>0.30598759354076405</v>
      </c>
      <c r="H18" s="22">
        <f t="shared" si="5"/>
        <v>0.3062387879260588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2.7101264227638047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125</v>
      </c>
      <c r="C19" s="22">
        <f t="shared" ref="C19" si="20">(SUMIFS(KENTSELOG2,KAYNAK,A19,SEBEP,B19,SÜRE,"Uzun",BİLDİRİM,"Bildirimsiz",İL,$B$10)/VLOOKUP($B$10,ABONE1,3,FALSE))*60</f>
        <v>0</v>
      </c>
      <c r="D19" s="22">
        <f t="shared" ref="D19" si="21">(SUMIFS(KENTSELAG2,KAYNAK,A19,SEBEP,B19,SÜRE,"Uzun",BİLDİRİM,"Bildirimsiz",İL,$B$10)/VLOOKUP($B$10,ABONE1,4,FALSE))*60</f>
        <v>0</v>
      </c>
      <c r="E19" s="22">
        <f t="shared" ref="E19" si="22">((SUMIFS(KENTSELOG2,KAYNAK,A19,SEBEP,B19,SÜRE,"Uzun",BİLDİRİM,"Bildirimsiz",İL,$B$10)+SUMIFS(KENTSELAG2,KAYNAK,A19,SEBEP,B19,SÜRE,"Uzun",BİLDİRİM,"Bildirimsiz",İL,$B$10))/VLOOKUP($B$10,ABONE1,5,FALSE))*60</f>
        <v>0</v>
      </c>
      <c r="F19" s="22">
        <f t="shared" ref="F19" si="23">(SUMIFS(KENTALTIOG2,KAYNAK,A19,SEBEP,B19,SÜRE,"Uzun",BİLDİRİM,"Bildirimsiz",İL,$B$10)/VLOOKUP($B$10,ABONE1,6,FALSE))*60</f>
        <v>0</v>
      </c>
      <c r="G19" s="22">
        <f t="shared" ref="G19" si="24">(SUMIFS(KENTALTIAG2,KAYNAK,A19,SEBEP,B19,SÜRE,"Uzun",BİLDİRİM,"Bildirimsiz",İL,$B$10)/VLOOKUP($B$10,ABONE1,7,FALSE))*60</f>
        <v>0</v>
      </c>
      <c r="H19" s="22">
        <f t="shared" ref="H19" si="25">((SUMIFS(KENTALTIOG2,KAYNAK,A19,SEBEP,B19,SÜRE,"Uzun",BİLDİRİM,"Bildirimsiz",İL,$B$10)+SUMIFS(KENTALTIAG2,KAYNAK,A19,SEBEP,B19,SÜRE,"Uzun",BİLDİRİM,"Bildirimsiz",İL,$B$10))/VLOOKUP($B$10,ABONE1,8,FALSE))*60</f>
        <v>0</v>
      </c>
      <c r="I19" s="22">
        <f t="shared" ref="I19" si="26">(SUMIFS(KIRSALOG2,KAYNAK,A19,SEBEP,B19,SÜRE,"Uzun",BİLDİRİM,"Bildirimsiz",İL,$B$10)/VLOOKUP($B$10,ABONE1,9,FALSE))*60</f>
        <v>0</v>
      </c>
      <c r="J19" s="22">
        <f t="shared" ref="J19" si="27">(SUMIFS(KIRSALAG2,KAYNAK,A19,SEBEP,B19,SÜRE,"Uzun",BİLDİRİM,"Bildirimsiz",İL,$B$10)/VLOOKUP($B$10,ABONE1,10,FALSE))*60</f>
        <v>0</v>
      </c>
      <c r="K19" s="22">
        <f t="shared" ref="K19" si="28">((SUMIFS(KIRSALOG2,KAYNAK,A19,SEBEP,B19,SÜRE,"Uzun",BİLDİRİM,"Bildirimsiz",İL,$B$10)+SUMIFS(KIRSALAG2,KAYNAK,A19,SEBEP,B19,SÜRE,"Uzun",BİLDİRİM,"Bildirimsiz",İL,$B$10))/VLOOKUP($B$10,ABONE1,11,FALSE))*60</f>
        <v>0</v>
      </c>
      <c r="L19" s="22">
        <f t="shared" ref="L19" si="29">((SUMIFS(KENTSELOG2,KAYNAK,A19,SEBEP,B19,SÜRE,"Uzun",BİLDİRİM,"Bildirimsiz",İL,$B$10)+SUMIFS(KENTSELAG2,KAYNAK,A19,SEBEP,B19,SÜRE,"Uzun",BİLDİRİM,"Bildirimsiz",İL,$B$10)+SUMIFS(KENTALTIOG2,KAYNAK,A19,SEBEP,B19,SÜRE,"Uzun",BİLDİRİM,"Bildirimsiz",İL,$B$10)+SUMIFS(KENTALTIAG2,KAYNAK,A19,SEBEP,B19,SÜRE,"Uzun",BİLDİRİM,"Bildirimsiz",İL,$B$10)+SUMIFS(KIRSALOG2,KAYNAK,A19,SEBEP,B19,SÜRE,"Uzun",BİLDİRİM,"Bildirimsiz",İL,$B$10)+SUMIFS(KIRSALAG2,KAYNAK,A19,SEBEP,B19,SÜRE,"Uzun",BİLDİRİM,"Bildirimsiz",İL,$B$10))/VLOOKUP($B$10,ABONE1,12,FALSE))*60</f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60</v>
      </c>
      <c r="C20" s="22">
        <f t="shared" si="0"/>
        <v>0.49409685401201836</v>
      </c>
      <c r="D20" s="22">
        <f t="shared" si="1"/>
        <v>0.12067534171848338</v>
      </c>
      <c r="E20" s="22">
        <f t="shared" si="2"/>
        <v>0.12312020671467842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0.11081003675310433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61</v>
      </c>
      <c r="B21" s="20" t="s">
        <v>57</v>
      </c>
      <c r="C21" s="22">
        <f t="shared" si="0"/>
        <v>0</v>
      </c>
      <c r="D21" s="22">
        <f t="shared" si="1"/>
        <v>8.5590864211431548</v>
      </c>
      <c r="E21" s="22">
        <f t="shared" si="2"/>
        <v>8.5030483780696962</v>
      </c>
      <c r="F21" s="22">
        <f t="shared" si="3"/>
        <v>0</v>
      </c>
      <c r="G21" s="22">
        <f t="shared" si="4"/>
        <v>9.3482374950767984</v>
      </c>
      <c r="H21" s="22">
        <f t="shared" si="5"/>
        <v>9.2563665080726896</v>
      </c>
      <c r="I21" s="22">
        <f t="shared" si="6"/>
        <v>0</v>
      </c>
      <c r="J21" s="22">
        <f t="shared" si="7"/>
        <v>10.990084346316047</v>
      </c>
      <c r="K21" s="22">
        <f t="shared" si="8"/>
        <v>10.690660971548537</v>
      </c>
      <c r="L21" s="22">
        <f t="shared" si="9"/>
        <v>8.6196354683599381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59</v>
      </c>
      <c r="C22" s="22">
        <f t="shared" si="0"/>
        <v>0</v>
      </c>
      <c r="D22" s="22">
        <f t="shared" si="1"/>
        <v>0.39140117682002334</v>
      </c>
      <c r="E22" s="22">
        <f t="shared" si="2"/>
        <v>0.38883859538008575</v>
      </c>
      <c r="F22" s="22">
        <f t="shared" si="3"/>
        <v>0</v>
      </c>
      <c r="G22" s="22">
        <f t="shared" si="4"/>
        <v>0.30460220559275308</v>
      </c>
      <c r="H22" s="22">
        <f t="shared" si="5"/>
        <v>0.30160868886982301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0.37143922407104413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125</v>
      </c>
      <c r="C23" s="22">
        <f t="shared" ref="C23" si="30">(SUMIFS(KENTSELOG2,KAYNAK,A23,SEBEP,B23,SÜRE,"Uzun",BİLDİRİM,"Bildirimsiz",İL,$B$10)/VLOOKUP($B$10,ABONE1,3,FALSE))*60</f>
        <v>0</v>
      </c>
      <c r="D23" s="22">
        <f t="shared" ref="D23" si="31">(SUMIFS(KENTSELAG2,KAYNAK,A23,SEBEP,B23,SÜRE,"Uzun",BİLDİRİM,"Bildirimsiz",İL,$B$10)/VLOOKUP($B$10,ABONE1,4,FALSE))*60</f>
        <v>0</v>
      </c>
      <c r="E23" s="22">
        <f t="shared" ref="E23" si="32">((SUMIFS(KENTSELOG2,KAYNAK,A23,SEBEP,B23,SÜRE,"Uzun",BİLDİRİM,"Bildirimsiz",İL,$B$10)+SUMIFS(KENTSELAG2,KAYNAK,A23,SEBEP,B23,SÜRE,"Uzun",BİLDİRİM,"Bildirimsiz",İL,$B$10))/VLOOKUP($B$10,ABONE1,5,FALSE))*60</f>
        <v>0</v>
      </c>
      <c r="F23" s="22">
        <f t="shared" ref="F23" si="33">(SUMIFS(KENTALTIOG2,KAYNAK,A23,SEBEP,B23,SÜRE,"Uzun",BİLDİRİM,"Bildirimsiz",İL,$B$10)/VLOOKUP($B$10,ABONE1,6,FALSE))*60</f>
        <v>0</v>
      </c>
      <c r="G23" s="22">
        <f t="shared" ref="G23" si="34">(SUMIFS(KENTALTIAG2,KAYNAK,A23,SEBEP,B23,SÜRE,"Uzun",BİLDİRİM,"Bildirimsiz",İL,$B$10)/VLOOKUP($B$10,ABONE1,7,FALSE))*60</f>
        <v>0</v>
      </c>
      <c r="H23" s="22">
        <f t="shared" ref="H23" si="35">((SUMIFS(KENTALTIOG2,KAYNAK,A23,SEBEP,B23,SÜRE,"Uzun",BİLDİRİM,"Bildirimsiz",İL,$B$10)+SUMIFS(KENTALTIAG2,KAYNAK,A23,SEBEP,B23,SÜRE,"Uzun",BİLDİRİM,"Bildirimsiz",İL,$B$10))/VLOOKUP($B$10,ABONE1,8,FALSE))*60</f>
        <v>0</v>
      </c>
      <c r="I23" s="22">
        <f t="shared" ref="I23" si="36">(SUMIFS(KIRSALOG2,KAYNAK,A23,SEBEP,B23,SÜRE,"Uzun",BİLDİRİM,"Bildirimsiz",İL,$B$10)/VLOOKUP($B$10,ABONE1,9,FALSE))*60</f>
        <v>0</v>
      </c>
      <c r="J23" s="22">
        <f t="shared" ref="J23" si="37">(SUMIFS(KIRSALAG2,KAYNAK,A23,SEBEP,B23,SÜRE,"Uzun",BİLDİRİM,"Bildirimsiz",İL,$B$10)/VLOOKUP($B$10,ABONE1,10,FALSE))*60</f>
        <v>0</v>
      </c>
      <c r="K23" s="22">
        <f t="shared" ref="K23" si="38">((SUMIFS(KIRSALOG2,KAYNAK,A23,SEBEP,B23,SÜRE,"Uzun",BİLDİRİM,"Bildirimsiz",İL,$B$10)+SUMIFS(KIRSALAG2,KAYNAK,A23,SEBEP,B23,SÜRE,"Uzun",BİLDİRİM,"Bildirimsiz",İL,$B$10))/VLOOKUP($B$10,ABONE1,11,FALSE))*60</f>
        <v>0</v>
      </c>
      <c r="L23" s="22">
        <f t="shared" ref="L23" si="39">((SUMIFS(KENTSELOG2,KAYNAK,A23,SEBEP,B23,SÜRE,"Uzun",BİLDİRİM,"Bildirimsiz",İL,$B$10)+SUMIFS(KENTSELAG2,KAYNAK,A23,SEBEP,B23,SÜRE,"Uzun",BİLDİRİM,"Bildirimsiz",İL,$B$10)+SUMIFS(KENTALTIOG2,KAYNAK,A23,SEBEP,B23,SÜRE,"Uzun",BİLDİRİM,"Bildirimsiz",İL,$B$10)+SUMIFS(KENTALTIAG2,KAYNAK,A23,SEBEP,B23,SÜRE,"Uzun",BİLDİRİM,"Bildirimsiz",İL,$B$10)+SUMIFS(KIRSALOG2,KAYNAK,A23,SEBEP,B23,SÜRE,"Uzun",BİLDİRİM,"Bildirimsiz",İL,$B$10)+SUMIFS(KIRSALAG2,KAYNAK,A23,SEBEP,B23,SÜRE,"Uzun",BİLDİRİM,"Bildirimsiz",İL,$B$10))/VLOOKUP($B$10,ABONE1,12,FALSE))*60</f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60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63" t="s">
        <v>62</v>
      </c>
      <c r="B25" s="64"/>
      <c r="C25" s="22">
        <f t="shared" ref="C25:L25" si="40">SUM(C15:C24)</f>
        <v>166.57744786143493</v>
      </c>
      <c r="D25" s="22">
        <f t="shared" si="40"/>
        <v>35.567545081991078</v>
      </c>
      <c r="E25" s="22">
        <f t="shared" si="40"/>
        <v>35.737613763081178</v>
      </c>
      <c r="F25" s="22">
        <f t="shared" si="40"/>
        <v>61.395833333333336</v>
      </c>
      <c r="G25" s="22">
        <f t="shared" si="40"/>
        <v>45.947877116975185</v>
      </c>
      <c r="H25" s="22">
        <f t="shared" si="40"/>
        <v>46.099693861633241</v>
      </c>
      <c r="I25" s="22">
        <f t="shared" si="40"/>
        <v>94.359433126660761</v>
      </c>
      <c r="J25" s="22">
        <f t="shared" si="40"/>
        <v>82.64784172661868</v>
      </c>
      <c r="K25" s="22">
        <f t="shared" si="40"/>
        <v>82.966922464345146</v>
      </c>
      <c r="L25" s="22">
        <f t="shared" si="40"/>
        <v>37.834386283562331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58" t="s">
        <v>63</v>
      </c>
      <c r="B26" s="59"/>
      <c r="C26" s="60" t="s">
        <v>45</v>
      </c>
      <c r="D26" s="61"/>
      <c r="E26" s="62"/>
      <c r="F26" s="60" t="s">
        <v>46</v>
      </c>
      <c r="G26" s="61"/>
      <c r="H26" s="62"/>
      <c r="I26" s="60" t="s">
        <v>47</v>
      </c>
      <c r="J26" s="61"/>
      <c r="K26" s="62"/>
      <c r="L26" s="40" t="s">
        <v>62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0" t="s">
        <v>49</v>
      </c>
      <c r="B27" s="20" t="s">
        <v>50</v>
      </c>
      <c r="C27" s="21" t="s">
        <v>51</v>
      </c>
      <c r="D27" s="21" t="s">
        <v>52</v>
      </c>
      <c r="E27" s="21" t="s">
        <v>53</v>
      </c>
      <c r="F27" s="21" t="s">
        <v>51</v>
      </c>
      <c r="G27" s="21" t="s">
        <v>52</v>
      </c>
      <c r="H27" s="21" t="s">
        <v>53</v>
      </c>
      <c r="I27" s="21" t="s">
        <v>54</v>
      </c>
      <c r="J27" s="21" t="s">
        <v>55</v>
      </c>
      <c r="K27" s="21" t="s">
        <v>53</v>
      </c>
      <c r="L27" s="41"/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56</v>
      </c>
      <c r="B28" s="20" t="s">
        <v>57</v>
      </c>
      <c r="C28" s="22">
        <f>(SUMIFS(KENTSELOG2,KAYNAK,A28,SEBEP,B28,SÜRE,"Uzun",BİLDİRİM,"Bildirimli",İL,$B$10)/VLOOKUP($B$10,ABONE1,3,FALSE))*60</f>
        <v>5.1808412866737354</v>
      </c>
      <c r="D28" s="22">
        <f>(SUMIFS(KENTSELAG2,KAYNAK,A28,SEBEP,B28,SÜRE,"Uzun",BİLDİRİM,"Bildirimli",İL,$B$10)/VLOOKUP($B$10,ABONE1,4,FALSE))*60</f>
        <v>0.84816560121292828</v>
      </c>
      <c r="E28" s="22">
        <f>((SUMIFS(KENTSELOG2,KAYNAK,A28,SEBEP,B28,SÜRE,"Uzun",BİLDİRİM,"Bildirimli",İL,$B$10)+SUMIFS(KENTSELAG2,KAYNAK,A28,SEBEP,B28,SÜRE,"Uzun",BİLDİRİM,"Bildirimli",İL,$B$10))/VLOOKUP($B$10,ABONE1,5,FALSE))*60</f>
        <v>0.87653249164242741</v>
      </c>
      <c r="F28" s="22">
        <f>(SUMIFS(KENTALTIOG2,KAYNAK,A28,SEBEP,B28,SÜRE,"Uzun",BİLDİRİM,"Bildirimli",İL,$B$10)/VLOOKUP($B$10,ABONE1,6,FALSE))*60</f>
        <v>8.8288690476190492</v>
      </c>
      <c r="G28" s="22">
        <f>(SUMIFS(KENTALTIAG2,KAYNAK,A28,SEBEP,B28,SÜRE,"Uzun",BİLDİRİM,"Bildirimli",İL,$B$10)/VLOOKUP($B$10,ABONE1,7,FALSE))*60</f>
        <v>12.630537613233559</v>
      </c>
      <c r="H28" s="22">
        <f>((SUMIFS(KENTALTIOG2,KAYNAK,A28,SEBEP,B28,SÜRE,"Uzun",BİLDİRİM,"Bildirimli",İL,$B$10)+SUMIFS(KENTALTIAG2,KAYNAK,A28,SEBEP,B28,SÜRE,"Uzun",BİLDİRİM,"Bildirimli",İL,$B$10))/VLOOKUP($B$10,ABONE1,8,FALSE))*60</f>
        <v>12.593176234303099</v>
      </c>
      <c r="I28" s="22">
        <f>(SUMIFS(KIRSALOG2,KAYNAK,A28,SEBEP,B28,SÜRE,"Uzun",BİLDİRİM,"Bildirimli",İL,$B$10)/VLOOKUP($B$10,ABONE1,9,FALSE))*60</f>
        <v>23.320283436669619</v>
      </c>
      <c r="J28" s="22">
        <f>(SUMIFS(KIRSALAG2,KAYNAK,A28,SEBEP,B28,SÜRE,"Uzun",BİLDİRİM,"Bildirimli",İL,$B$10)/VLOOKUP($B$10,ABONE1,10,FALSE))*60</f>
        <v>28.689660133961798</v>
      </c>
      <c r="K28" s="22">
        <f>((SUMIFS(KIRSALOG2,KAYNAK,A28,SEBEP,B28,SÜRE,"Uzun",BİLDİRİM,"Bildirimli",İL,$B$10)+SUMIFS(KIRSALAG2,KAYNAK,A28,SEBEP,B28,SÜRE,"Uzun",BİLDİRİM,"Bildirimli",İL,$B$10))/VLOOKUP($B$10,ABONE1,11,FALSE))*60</f>
        <v>28.543372185622246</v>
      </c>
      <c r="L28" s="22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2.506929558806529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58</v>
      </c>
      <c r="B29" s="20" t="s">
        <v>57</v>
      </c>
      <c r="C29" s="22">
        <f>(SUMIFS(KENTSELOG2,KAYNAK,A29,SEBEP,B29,SÜRE,"Uzun",BİLDİRİM,"Bildirimli",İL,$B$10)/VLOOKUP($B$10,ABONE1,3,FALSE))*60</f>
        <v>65.070307529162221</v>
      </c>
      <c r="D29" s="22">
        <f>(SUMIFS(KENTSELAG2,KAYNAK,A29,SEBEP,B29,SÜRE,"Uzun",BİLDİRİM,"Bildirimli",İL,$B$10)/VLOOKUP($B$10,ABONE1,4,FALSE))*60</f>
        <v>37.187632557263676</v>
      </c>
      <c r="E29" s="22">
        <f>((SUMIFS(KENTSELOG2,KAYNAK,A29,SEBEP,B29,SÜRE,"Uzun",BİLDİRİM,"Bildirimli",İL,$B$10)+SUMIFS(KENTSELAG2,KAYNAK,A29,SEBEP,B29,SÜRE,"Uzun",BİLDİRİM,"Bildirimli",İL,$B$10))/VLOOKUP($B$10,ABONE1,5,FALSE))*60</f>
        <v>37.370185982266918</v>
      </c>
      <c r="F29" s="22">
        <f>(SUMIFS(KENTALTIOG2,KAYNAK,A29,SEBEP,B29,SÜRE,"Uzun",BİLDİRİM,"Bildirimli",İL,$B$10)/VLOOKUP($B$10,ABONE1,6,FALSE))*60</f>
        <v>114.86309523809526</v>
      </c>
      <c r="G29" s="22">
        <f>(SUMIFS(KENTALTIAG2,KAYNAK,A29,SEBEP,B29,SÜRE,"Uzun",BİLDİRİM,"Bildirimli",İL,$B$10)/VLOOKUP($B$10,ABONE1,7,FALSE))*60</f>
        <v>93.849744978337981</v>
      </c>
      <c r="H29" s="22">
        <f>((SUMIFS(KENTALTIOG2,KAYNAK,A29,SEBEP,B29,SÜRE,"Uzun",BİLDİRİM,"Bildirimli",İL,$B$10)+SUMIFS(KENTALTIAG2,KAYNAK,A29,SEBEP,B29,SÜRE,"Uzun",BİLDİRİM,"Bildirimli",İL,$B$10))/VLOOKUP($B$10,ABONE1,8,FALSE))*60</f>
        <v>94.056256337259242</v>
      </c>
      <c r="I29" s="22">
        <f>(SUMIFS(KIRSALOG2,KAYNAK,A29,SEBEP,B29,SÜRE,"Uzun",BİLDİRİM,"Bildirimli",İL,$B$10)/VLOOKUP($B$10,ABONE1,9,FALSE))*60</f>
        <v>79.810363153232942</v>
      </c>
      <c r="J29" s="22">
        <f>(SUMIFS(KIRSALAG2,KAYNAK,A29,SEBEP,B29,SÜRE,"Uzun",BİLDİRİM,"Bildirimli",İL,$B$10)/VLOOKUP($B$10,ABONE1,10,FALSE))*60</f>
        <v>82.385097990573044</v>
      </c>
      <c r="K29" s="22">
        <f>((SUMIFS(KIRSALOG2,KAYNAK,A29,SEBEP,B29,SÜRE,"Uzun",BİLDİRİM,"Bildirimli",İL,$B$10)+SUMIFS(KIRSALAG2,KAYNAK,A29,SEBEP,B29,SÜRE,"Uzun",BİLDİRİM,"Bildirimli",İL,$B$10))/VLOOKUP($B$10,ABONE1,11,FALSE))*60</f>
        <v>82.31494968507927</v>
      </c>
      <c r="L29" s="22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42.700127578783793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60</v>
      </c>
      <c r="C30" s="22">
        <f>(SUMIFS(KENTSELOG2,KAYNAK,A30,SEBEP,B30,SÜRE,"Uzun",BİLDİRİM,"Bildirimli",İL,$B$10)/VLOOKUP($B$10,ABONE1,3,FALSE))*60</f>
        <v>0</v>
      </c>
      <c r="D30" s="22">
        <f>(SUMIFS(KENTSELAG2,KAYNAK,A30,SEBEP,B30,SÜRE,"Uzun",BİLDİRİM,"Bildirimli",İL,$B$10)/VLOOKUP($B$10,ABONE1,4,FALSE))*60</f>
        <v>0</v>
      </c>
      <c r="E30" s="22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2">
        <f>(SUMIFS(KENTALTIOG2,KAYNAK,A30,SEBEP,B30,SÜRE,"Uzun",BİLDİRİM,"Bildirimli",İL,$B$10)/VLOOKUP($B$10,ABONE1,6,FALSE))*60</f>
        <v>0</v>
      </c>
      <c r="G30" s="22">
        <f>(SUMIFS(KENTALTIAG2,KAYNAK,A30,SEBEP,B30,SÜRE,"Uzun",BİLDİRİM,"Bildirimli",İL,$B$10)/VLOOKUP($B$10,ABONE1,7,FALSE))*60</f>
        <v>0</v>
      </c>
      <c r="H30" s="22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2">
        <f>(SUMIFS(KIRSALOG2,KAYNAK,A30,SEBEP,B30,SÜRE,"Uzun",BİLDİRİM,"Bildirimli",İL,$B$10)/VLOOKUP($B$10,ABONE1,9,FALSE))*60</f>
        <v>0</v>
      </c>
      <c r="J30" s="22">
        <f>(SUMIFS(KIRSALAG2,KAYNAK,A30,SEBEP,B30,SÜRE,"Uzun",BİLDİRİM,"Bildirimli",İL,$B$10)/VLOOKUP($B$10,ABONE1,10,FALSE))*60</f>
        <v>0</v>
      </c>
      <c r="K30" s="22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2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61</v>
      </c>
      <c r="B31" s="20" t="s">
        <v>57</v>
      </c>
      <c r="C31" s="22">
        <f>(SUMIFS(KENTSELOG2,KAYNAK,A31,SEBEP,B31,SÜRE,"Uzun",BİLDİRİM,"Bildirimli",İL,$B$10)/VLOOKUP($B$10,ABONE1,3,FALSE))*60</f>
        <v>3.131848709791446E-2</v>
      </c>
      <c r="D31" s="22">
        <f>(SUMIFS(KENTSELAG2,KAYNAK,A31,SEBEP,B31,SÜRE,"Uzun",BİLDİRİM,"Bildirimli",İL,$B$10)/VLOOKUP($B$10,ABONE1,4,FALSE))*60</f>
        <v>5.4020376729946822</v>
      </c>
      <c r="E31" s="22">
        <f>((SUMIFS(KENTSELOG2,KAYNAK,A31,SEBEP,B31,SÜRE,"Uzun",BİLDİRİM,"Bildirimli",İL,$B$10)+SUMIFS(KENTSELAG2,KAYNAK,A31,SEBEP,B31,SÜRE,"Uzun",BİLDİRİM,"Bildirimli",İL,$B$10))/VLOOKUP($B$10,ABONE1,5,FALSE))*60</f>
        <v>5.3668745050739464</v>
      </c>
      <c r="F31" s="22">
        <f>(SUMIFS(KENTALTIOG2,KAYNAK,A31,SEBEP,B31,SÜRE,"Uzun",BİLDİRİM,"Bildirimli",İL,$B$10)/VLOOKUP($B$10,ABONE1,6,FALSE))*60</f>
        <v>0.44910714285714287</v>
      </c>
      <c r="G31" s="22">
        <f>(SUMIFS(KENTALTIAG2,KAYNAK,A31,SEBEP,B31,SÜRE,"Uzun",BİLDİRİM,"Bildirimli",İL,$B$10)/VLOOKUP($B$10,ABONE1,7,FALSE))*60</f>
        <v>2.2089080346593151</v>
      </c>
      <c r="H31" s="22">
        <f>((SUMIFS(KENTALTIOG2,KAYNAK,A31,SEBEP,B31,SÜRE,"Uzun",BİLDİRİM,"Bildirimli",İL,$B$10)+SUMIFS(KENTALTIAG2,KAYNAK,A31,SEBEP,B31,SÜRE,"Uzun",BİLDİRİM,"Bildirimli",İL,$B$10))/VLOOKUP($B$10,ABONE1,8,FALSE))*60</f>
        <v>2.1916133686919901</v>
      </c>
      <c r="I31" s="22">
        <f>(SUMIFS(KIRSALOG2,KAYNAK,A31,SEBEP,B31,SÜRE,"Uzun",BİLDİRİM,"Bildirimli",İL,$B$10)/VLOOKUP($B$10,ABONE1,9,FALSE))*60</f>
        <v>0</v>
      </c>
      <c r="J31" s="22">
        <f>(SUMIFS(KIRSALAG2,KAYNAK,A31,SEBEP,B31,SÜRE,"Uzun",BİLDİRİM,"Bildirimli",İL,$B$10)/VLOOKUP($B$10,ABONE1,10,FALSE))*60</f>
        <v>10.004542297196727</v>
      </c>
      <c r="K31" s="22">
        <f>((SUMIFS(KIRSALOG2,KAYNAK,A31,SEBEP,B31,SÜRE,"Uzun",BİLDİRİM,"Bildirimli",İL,$B$10)+SUMIFS(KIRSALAG2,KAYNAK,A31,SEBEP,B31,SÜRE,"Uzun",BİLDİRİM,"Bildirimli",İL,$B$10))/VLOOKUP($B$10,ABONE1,11,FALSE))*60</f>
        <v>9.731969883443135</v>
      </c>
      <c r="L31" s="22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5.2663424256215707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60</v>
      </c>
      <c r="C32" s="22">
        <f>(SUMIFS(KENTSELOG2,KAYNAK,A32,SEBEP,B32,SÜRE,"Uzun",BİLDİRİM,"Bildirimli",İL,$B$10)/VLOOKUP($B$10,ABONE1,3,FALSE))*60</f>
        <v>0</v>
      </c>
      <c r="D32" s="22">
        <f>(SUMIFS(KENTSELAG2,KAYNAK,A32,SEBEP,B32,SÜRE,"Uzun",BİLDİRİM,"Bildirimli",İL,$B$10)/VLOOKUP($B$10,ABONE1,4,FALSE))*60</f>
        <v>0</v>
      </c>
      <c r="E32" s="22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2">
        <f>(SUMIFS(KENTALTIOG2,KAYNAK,A32,SEBEP,B32,SÜRE,"Uzun",BİLDİRİM,"Bildirimli",İL,$B$10)/VLOOKUP($B$10,ABONE1,6,FALSE))*60</f>
        <v>0</v>
      </c>
      <c r="G32" s="22">
        <f>(SUMIFS(KENTALTIAG2,KAYNAK,A32,SEBEP,B32,SÜRE,"Uzun",BİLDİRİM,"Bildirimli",İL,$B$10)/VLOOKUP($B$10,ABONE1,7,FALSE))*60</f>
        <v>0</v>
      </c>
      <c r="H32" s="22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2">
        <f>(SUMIFS(KIRSALOG2,KAYNAK,A32,SEBEP,B32,SÜRE,"Uzun",BİLDİRİM,"Bildirimli",İL,$B$10)/VLOOKUP($B$10,ABONE1,9,FALSE))*60</f>
        <v>0</v>
      </c>
      <c r="J32" s="22">
        <f>(SUMIFS(KIRSALAG2,KAYNAK,A32,SEBEP,B32,SÜRE,"Uzun",BİLDİRİM,"Bildirimli",İL,$B$10)/VLOOKUP($B$10,ABONE1,10,FALSE))*60</f>
        <v>0</v>
      </c>
      <c r="K32" s="22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2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63" t="s">
        <v>62</v>
      </c>
      <c r="B33" s="64"/>
      <c r="C33" s="22">
        <f>SUM(C28:C32)</f>
        <v>70.282467302933881</v>
      </c>
      <c r="D33" s="22">
        <f t="shared" ref="D33:L33" si="41">SUM(D28:D32)</f>
        <v>43.437835831471283</v>
      </c>
      <c r="E33" s="22">
        <f t="shared" si="41"/>
        <v>43.613592978983291</v>
      </c>
      <c r="F33" s="22">
        <f t="shared" si="41"/>
        <v>124.14107142857145</v>
      </c>
      <c r="G33" s="22">
        <f t="shared" si="41"/>
        <v>108.68919062623085</v>
      </c>
      <c r="H33" s="22">
        <f t="shared" si="41"/>
        <v>108.84104594025433</v>
      </c>
      <c r="I33" s="22">
        <f t="shared" si="41"/>
        <v>103.13064658990257</v>
      </c>
      <c r="J33" s="22">
        <f t="shared" si="41"/>
        <v>121.07930042173156</v>
      </c>
      <c r="K33" s="22">
        <f t="shared" si="41"/>
        <v>120.59029175414466</v>
      </c>
      <c r="L33" s="22">
        <f t="shared" si="41"/>
        <v>50.473399563211892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58" t="s">
        <v>64</v>
      </c>
      <c r="B34" s="59"/>
      <c r="C34" s="60" t="s">
        <v>45</v>
      </c>
      <c r="D34" s="61"/>
      <c r="E34" s="62"/>
      <c r="F34" s="60" t="s">
        <v>46</v>
      </c>
      <c r="G34" s="61"/>
      <c r="H34" s="62"/>
      <c r="I34" s="60" t="s">
        <v>47</v>
      </c>
      <c r="J34" s="61"/>
      <c r="K34" s="62"/>
      <c r="L34" s="40" t="s">
        <v>62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0" t="s">
        <v>49</v>
      </c>
      <c r="B35" s="20" t="s">
        <v>50</v>
      </c>
      <c r="C35" s="21" t="s">
        <v>51</v>
      </c>
      <c r="D35" s="21" t="s">
        <v>52</v>
      </c>
      <c r="E35" s="21" t="s">
        <v>53</v>
      </c>
      <c r="F35" s="21" t="s">
        <v>51</v>
      </c>
      <c r="G35" s="21" t="s">
        <v>52</v>
      </c>
      <c r="H35" s="21" t="s">
        <v>53</v>
      </c>
      <c r="I35" s="21" t="s">
        <v>54</v>
      </c>
      <c r="J35" s="21" t="s">
        <v>55</v>
      </c>
      <c r="K35" s="21" t="s">
        <v>53</v>
      </c>
      <c r="L35" s="41"/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56</v>
      </c>
      <c r="B36" s="20" t="s">
        <v>57</v>
      </c>
      <c r="C36" s="22">
        <f t="shared" ref="C36:C45" si="42">(SUMIFS(KENTSELOG1,KAYNAK,A36,SEBEP,B36,SÜRE,"Uzun",BİLDİRİM,"Bildirimsiz",İL,$B$10)/VLOOKUP($B$10,ABONE1,3,FALSE))</f>
        <v>0</v>
      </c>
      <c r="D36" s="22">
        <f t="shared" ref="D36:D45" si="43">(SUMIFS(KENTSELAG1,KAYNAK,A36,SEBEP,B36,SÜRE,"Uzun",BİLDİRİM,"Bildirimsiz",İL,$B$10)/VLOOKUP($B$10,ABONE1,4,FALSE))</f>
        <v>0</v>
      </c>
      <c r="E36" s="22">
        <f t="shared" ref="E36:E45" si="44">((SUMIFS(KENTSELOG1,KAYNAK,A36,SEBEP,B36,SÜRE,"Uzun",BİLDİRİM,"Bildirimsiz",İL,$B$10)+SUMIFS(KENTSELAG1,KAYNAK,A36,SEBEP,B36,SÜRE,"Uzun",BİLDİRİM,"Bildirimsiz",İL,$B$10))/VLOOKUP($B$10,ABONE1,5,FALSE))</f>
        <v>0</v>
      </c>
      <c r="F36" s="22">
        <f t="shared" ref="F36:F45" si="45">(SUMIFS(KENTALTIOG1,KAYNAK,A36,SEBEP,B36,SÜRE,"Uzun",BİLDİRİM,"Bildirimsiz",İL,$B$10)/VLOOKUP($B$10,ABONE1,6,FALSE))</f>
        <v>7.5892857142857137E-2</v>
      </c>
      <c r="G36" s="22">
        <f t="shared" ref="G36:G45" si="46">(SUMIFS(KENTALTIAG1,KAYNAK,A36,SEBEP,B36,SÜRE,"Uzun",BİLDİRİM,"Bildirimsiz",İL,$B$10)/VLOOKUP($B$10,ABONE1,7,FALSE))</f>
        <v>7.855454903505317E-2</v>
      </c>
      <c r="H36" s="22">
        <f t="shared" ref="H36:H45" si="47">((SUMIFS(KENTALTIOG1,KAYNAK,A36,SEBEP,B36,SÜRE,"Uzun",BİLDİRİM,"Bildirimsiz",İL,$B$10)+SUMIFS(KENTALTIAG1,KAYNAK,A36,SEBEP,B36,SÜRE,"Uzun",BİLDİRİM,"Bildirimsiz",İL,$B$10))/VLOOKUP($B$10,ABONE1,8,FALSE))</f>
        <v>7.8528390921144997E-2</v>
      </c>
      <c r="I36" s="22">
        <f t="shared" ref="I36:I45" si="48">(SUMIFS(KIRSALOG1,KAYNAK,A36,SEBEP,B36,SÜRE,"Uzun",BİLDİRİM,"Bildirimsiz",İL,$B$10)/VLOOKUP($B$10,ABONE1,9,FALSE))</f>
        <v>0</v>
      </c>
      <c r="J36" s="22">
        <f t="shared" ref="J36:J45" si="49">(SUMIFS(KIRSALAG1,KAYNAK,A36,SEBEP,B36,SÜRE,"Uzun",BİLDİRİM,"Bildirimsiz",İL,$B$10)/VLOOKUP($B$10,ABONE1,10,FALSE))</f>
        <v>0</v>
      </c>
      <c r="K36" s="22">
        <f t="shared" ref="K36:K45" si="50">((SUMIFS(KIRSALOG1,KAYNAK,A36,SEBEP,B36,SÜRE,"Uzun",BİLDİRİM,"Bildirimsiz",İL,$B$10)+SUMIFS(KIRSALAG1,KAYNAK,A36,SEBEP,B36,SÜRE,"Uzun",BİLDİRİM,"Bildirimsiz",İL,$B$10))/VLOOKUP($B$10,ABONE1,11,FALSE))</f>
        <v>0</v>
      </c>
      <c r="L36" s="22">
        <f t="shared" ref="L36:L45" si="5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5.5922901450510022E-3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124</v>
      </c>
      <c r="B37" s="20" t="s">
        <v>125</v>
      </c>
      <c r="C37" s="22">
        <f t="shared" ref="C37" si="52">(SUMIFS(KENTSELOG1,KAYNAK,A37,SEBEP,B37,SÜRE,"Uzun",BİLDİRİM,"Bildirimsiz",İL,$B$10)/VLOOKUP($B$10,ABONE1,3,FALSE))</f>
        <v>0</v>
      </c>
      <c r="D37" s="22">
        <f t="shared" ref="D37" si="53">(SUMIFS(KENTSELAG1,KAYNAK,A37,SEBEP,B37,SÜRE,"Uzun",BİLDİRİM,"Bildirimsiz",İL,$B$10)/VLOOKUP($B$10,ABONE1,4,FALSE))</f>
        <v>0</v>
      </c>
      <c r="E37" s="22">
        <f t="shared" ref="E37" si="54">((SUMIFS(KENTSELOG1,KAYNAK,A37,SEBEP,B37,SÜRE,"Uzun",BİLDİRİM,"Bildirimsiz",İL,$B$10)+SUMIFS(KENTSELAG1,KAYNAK,A37,SEBEP,B37,SÜRE,"Uzun",BİLDİRİM,"Bildirimsiz",İL,$B$10))/VLOOKUP($B$10,ABONE1,5,FALSE))</f>
        <v>0</v>
      </c>
      <c r="F37" s="22">
        <f t="shared" ref="F37" si="55">(SUMIFS(KENTALTIOG1,KAYNAK,A37,SEBEP,B37,SÜRE,"Uzun",BİLDİRİM,"Bildirimsiz",İL,$B$10)/VLOOKUP($B$10,ABONE1,6,FALSE))</f>
        <v>0</v>
      </c>
      <c r="G37" s="22">
        <f t="shared" ref="G37" si="56">(SUMIFS(KENTALTIAG1,KAYNAK,A37,SEBEP,B37,SÜRE,"Uzun",BİLDİRİM,"Bildirimsiz",İL,$B$10)/VLOOKUP($B$10,ABONE1,7,FALSE))</f>
        <v>0</v>
      </c>
      <c r="H37" s="22">
        <f t="shared" ref="H37" si="57">((SUMIFS(KENTALTIOG1,KAYNAK,A37,SEBEP,B37,SÜRE,"Uzun",BİLDİRİM,"Bildirimsiz",İL,$B$10)+SUMIFS(KENTALTIAG1,KAYNAK,A37,SEBEP,B37,SÜRE,"Uzun",BİLDİRİM,"Bildirimsiz",İL,$B$10))/VLOOKUP($B$10,ABONE1,8,FALSE))</f>
        <v>0</v>
      </c>
      <c r="I37" s="22">
        <f t="shared" ref="I37" si="58">(SUMIFS(KIRSALOG1,KAYNAK,A37,SEBEP,B37,SÜRE,"Uzun",BİLDİRİM,"Bildirimsiz",İL,$B$10)/VLOOKUP($B$10,ABONE1,9,FALSE))</f>
        <v>0</v>
      </c>
      <c r="J37" s="22">
        <f t="shared" ref="J37" si="59">(SUMIFS(KIRSALAG1,KAYNAK,A37,SEBEP,B37,SÜRE,"Uzun",BİLDİRİM,"Bildirimsiz",İL,$B$10)/VLOOKUP($B$10,ABONE1,10,FALSE))</f>
        <v>0</v>
      </c>
      <c r="K37" s="22">
        <f t="shared" ref="K37" si="60">((SUMIFS(KIRSALOG1,KAYNAK,A37,SEBEP,B37,SÜRE,"Uzun",BİLDİRİM,"Bildirimsiz",İL,$B$10)+SUMIFS(KIRSALAG1,KAYNAK,A37,SEBEP,B37,SÜRE,"Uzun",BİLDİRİM,"Bildirimsiz",İL,$B$10))/VLOOKUP($B$10,ABONE1,11,FALSE))</f>
        <v>0</v>
      </c>
      <c r="L37" s="22">
        <f t="shared" ref="L37" si="61">((SUMIFS(KENTSELOG1,KAYNAK,A37,SEBEP,B37,SÜRE,"Uzun",BİLDİRİM,"Bildirimsiz",İL,$B$10)+SUMIFS(KENTSELAG1,KAYNAK,A37,SEBEP,B37,SÜRE,"Uzun",BİLDİRİM,"Bildirimsiz",İL,$B$10)+SUMIFS(KENTALTIOG1,KAYNAK,A37,SEBEP,B37,SÜRE,"Uzun",BİLDİRİM,"Bildirimsiz",İL,$B$10)+SUMIFS(KENTALTIAG1,KAYNAK,A37,SEBEP,B37,SÜRE,"Uzun",BİLDİRİM,"Bildirimsiz",İL,$B$10)+SUMIFS(KIRSALOG1,KAYNAK,A37,SEBEP,B37,SÜRE,"Uzun",BİLDİRİM,"Bildirimsiz",İL,$B$10)+SUMIFS(KIRSALAG1,KAYNAK,A37,SEBEP,B37,SÜRE,"Uzun",BİLDİRİM,"Bildirimsiz",İL,$B$10))/VLOOKUP($B$10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58</v>
      </c>
      <c r="B38" s="20" t="s">
        <v>57</v>
      </c>
      <c r="C38" s="22">
        <f t="shared" si="42"/>
        <v>0.87575114881583593</v>
      </c>
      <c r="D38" s="22">
        <f t="shared" si="43"/>
        <v>0.37709957155364704</v>
      </c>
      <c r="E38" s="22">
        <f t="shared" si="44"/>
        <v>0.38036434272084069</v>
      </c>
      <c r="F38" s="22">
        <f t="shared" si="45"/>
        <v>0.73462301587301593</v>
      </c>
      <c r="G38" s="22">
        <f t="shared" si="46"/>
        <v>0.60159511618747541</v>
      </c>
      <c r="H38" s="22">
        <f t="shared" si="47"/>
        <v>0.60290246470634112</v>
      </c>
      <c r="I38" s="22">
        <f t="shared" si="48"/>
        <v>1.1594331266607618</v>
      </c>
      <c r="J38" s="22">
        <f t="shared" si="49"/>
        <v>1.0000744232200447</v>
      </c>
      <c r="K38" s="22">
        <f t="shared" si="50"/>
        <v>1.0044161297328604</v>
      </c>
      <c r="L38" s="22">
        <f t="shared" si="51"/>
        <v>0.41416690359869374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59</v>
      </c>
      <c r="C39" s="22">
        <f t="shared" si="42"/>
        <v>9.6618357487922701E-3</v>
      </c>
      <c r="D39" s="22">
        <f t="shared" si="43"/>
        <v>3.7059153551523248E-2</v>
      </c>
      <c r="E39" s="22">
        <f t="shared" si="44"/>
        <v>3.6879777856550229E-2</v>
      </c>
      <c r="F39" s="22">
        <f t="shared" si="45"/>
        <v>1.488095238095238E-3</v>
      </c>
      <c r="G39" s="22">
        <f t="shared" si="46"/>
        <v>1.3735722725482474E-3</v>
      </c>
      <c r="H39" s="22">
        <f t="shared" si="47"/>
        <v>1.3746977614850636E-3</v>
      </c>
      <c r="I39" s="22">
        <f t="shared" si="48"/>
        <v>0</v>
      </c>
      <c r="J39" s="22">
        <f t="shared" si="49"/>
        <v>0</v>
      </c>
      <c r="K39" s="22">
        <f t="shared" si="50"/>
        <v>0</v>
      </c>
      <c r="L39" s="22">
        <f t="shared" si="51"/>
        <v>3.329025162702004E-2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125</v>
      </c>
      <c r="C40" s="22">
        <f t="shared" ref="C40" si="62">(SUMIFS(KENTSELOG1,KAYNAK,A40,SEBEP,B40,SÜRE,"Uzun",BİLDİRİM,"Bildirimsiz",İL,$B$10)/VLOOKUP($B$10,ABONE1,3,FALSE))</f>
        <v>0</v>
      </c>
      <c r="D40" s="22">
        <f t="shared" ref="D40" si="63">(SUMIFS(KENTSELAG1,KAYNAK,A40,SEBEP,B40,SÜRE,"Uzun",BİLDİRİM,"Bildirimsiz",İL,$B$10)/VLOOKUP($B$10,ABONE1,4,FALSE))</f>
        <v>0</v>
      </c>
      <c r="E40" s="22">
        <f t="shared" ref="E40" si="64">((SUMIFS(KENTSELOG1,KAYNAK,A40,SEBEP,B40,SÜRE,"Uzun",BİLDİRİM,"Bildirimsiz",İL,$B$10)+SUMIFS(KENTSELAG1,KAYNAK,A40,SEBEP,B40,SÜRE,"Uzun",BİLDİRİM,"Bildirimsiz",İL,$B$10))/VLOOKUP($B$10,ABONE1,5,FALSE))</f>
        <v>0</v>
      </c>
      <c r="F40" s="22">
        <f t="shared" ref="F40" si="65">(SUMIFS(KENTALTIOG1,KAYNAK,A40,SEBEP,B40,SÜRE,"Uzun",BİLDİRİM,"Bildirimsiz",İL,$B$10)/VLOOKUP($B$10,ABONE1,6,FALSE))</f>
        <v>0</v>
      </c>
      <c r="G40" s="22">
        <f t="shared" ref="G40" si="66">(SUMIFS(KENTALTIAG1,KAYNAK,A40,SEBEP,B40,SÜRE,"Uzun",BİLDİRİM,"Bildirimsiz",İL,$B$10)/VLOOKUP($B$10,ABONE1,7,FALSE))</f>
        <v>0</v>
      </c>
      <c r="H40" s="22">
        <f t="shared" ref="H40" si="67">((SUMIFS(KENTALTIOG1,KAYNAK,A40,SEBEP,B40,SÜRE,"Uzun",BİLDİRİM,"Bildirimsiz",İL,$B$10)+SUMIFS(KENTALTIAG1,KAYNAK,A40,SEBEP,B40,SÜRE,"Uzun",BİLDİRİM,"Bildirimsiz",İL,$B$10))/VLOOKUP($B$10,ABONE1,8,FALSE))</f>
        <v>0</v>
      </c>
      <c r="I40" s="22">
        <f t="shared" ref="I40" si="68">(SUMIFS(KIRSALOG1,KAYNAK,A40,SEBEP,B40,SÜRE,"Uzun",BİLDİRİM,"Bildirimsiz",İL,$B$10)/VLOOKUP($B$10,ABONE1,9,FALSE))</f>
        <v>0</v>
      </c>
      <c r="J40" s="22">
        <f t="shared" ref="J40" si="69">(SUMIFS(KIRSALAG1,KAYNAK,A40,SEBEP,B40,SÜRE,"Uzun",BİLDİRİM,"Bildirimsiz",İL,$B$10)/VLOOKUP($B$10,ABONE1,10,FALSE))</f>
        <v>0</v>
      </c>
      <c r="K40" s="22">
        <f t="shared" ref="K40" si="70">((SUMIFS(KIRSALOG1,KAYNAK,A40,SEBEP,B40,SÜRE,"Uzun",BİLDİRİM,"Bildirimsiz",İL,$B$10)+SUMIFS(KIRSALAG1,KAYNAK,A40,SEBEP,B40,SÜRE,"Uzun",BİLDİRİM,"Bildirimsiz",İL,$B$10))/VLOOKUP($B$10,ABONE1,11,FALSE))</f>
        <v>0</v>
      </c>
      <c r="L40" s="22">
        <f t="shared" ref="L40" si="71">((SUMIFS(KENTSELOG1,KAYNAK,A40,SEBEP,B40,SÜRE,"Uzun",BİLDİRİM,"Bildirimsiz",İL,$B$10)+SUMIFS(KENTSELAG1,KAYNAK,A40,SEBEP,B40,SÜRE,"Uzun",BİLDİRİM,"Bildirimsiz",İL,$B$10)+SUMIFS(KENTALTIOG1,KAYNAK,A40,SEBEP,B40,SÜRE,"Uzun",BİLDİRİM,"Bildirimsiz",İL,$B$10)+SUMIFS(KENTALTIAG1,KAYNAK,A40,SEBEP,B40,SÜRE,"Uzun",BİLDİRİM,"Bildirimsiz",İL,$B$10)+SUMIFS(KIRSALOG1,KAYNAK,A40,SEBEP,B40,SÜRE,"Uzun",BİLDİRİM,"Bildirimsiz",İL,$B$10)+SUMIFS(KIRSALAG1,KAYNAK,A40,SEBEP,B40,SÜRE,"Uzun",BİLDİRİM,"Bildirimsiz",İL,$B$10))/VLOOKUP($B$10,ABONE1,12,FALSE))</f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60</v>
      </c>
      <c r="C41" s="22">
        <f t="shared" si="42"/>
        <v>5.8913632614587012E-3</v>
      </c>
      <c r="D41" s="22">
        <f t="shared" si="43"/>
        <v>1.4388964060592061E-3</v>
      </c>
      <c r="E41" s="22">
        <f t="shared" si="44"/>
        <v>1.4680475931309568E-3</v>
      </c>
      <c r="F41" s="22">
        <f t="shared" si="45"/>
        <v>0</v>
      </c>
      <c r="G41" s="22">
        <f t="shared" si="46"/>
        <v>0</v>
      </c>
      <c r="H41" s="22">
        <f t="shared" si="47"/>
        <v>0</v>
      </c>
      <c r="I41" s="22">
        <f t="shared" si="48"/>
        <v>0</v>
      </c>
      <c r="J41" s="22">
        <f t="shared" si="49"/>
        <v>0</v>
      </c>
      <c r="K41" s="22">
        <f t="shared" si="50"/>
        <v>0</v>
      </c>
      <c r="L41" s="22">
        <f t="shared" si="51"/>
        <v>1.3212649011151601E-3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61</v>
      </c>
      <c r="B42" s="20" t="s">
        <v>57</v>
      </c>
      <c r="C42" s="22">
        <f t="shared" si="42"/>
        <v>0</v>
      </c>
      <c r="D42" s="22">
        <f t="shared" si="43"/>
        <v>7.9482525329197057E-2</v>
      </c>
      <c r="E42" s="22">
        <f t="shared" si="44"/>
        <v>7.8962137409409008E-2</v>
      </c>
      <c r="F42" s="22">
        <f t="shared" si="45"/>
        <v>0</v>
      </c>
      <c r="G42" s="22">
        <f t="shared" si="46"/>
        <v>6.7122883024812924E-2</v>
      </c>
      <c r="H42" s="22">
        <f t="shared" si="47"/>
        <v>6.6463224397472889E-2</v>
      </c>
      <c r="I42" s="22">
        <f t="shared" si="48"/>
        <v>0</v>
      </c>
      <c r="J42" s="22">
        <f t="shared" si="49"/>
        <v>0.10486231704291739</v>
      </c>
      <c r="K42" s="22">
        <f t="shared" si="50"/>
        <v>0.10200535727213494</v>
      </c>
      <c r="L42" s="22">
        <f t="shared" si="51"/>
        <v>7.8735029454209279E-2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59</v>
      </c>
      <c r="C43" s="22">
        <f t="shared" si="42"/>
        <v>0</v>
      </c>
      <c r="D43" s="22">
        <f t="shared" si="43"/>
        <v>2.9721403098713498E-3</v>
      </c>
      <c r="E43" s="22">
        <f t="shared" si="44"/>
        <v>2.9526811154538817E-3</v>
      </c>
      <c r="F43" s="22">
        <f t="shared" si="45"/>
        <v>0</v>
      </c>
      <c r="G43" s="22">
        <f t="shared" si="46"/>
        <v>2.0874359984245764E-3</v>
      </c>
      <c r="H43" s="22">
        <f t="shared" si="47"/>
        <v>2.0669214569846344E-3</v>
      </c>
      <c r="I43" s="22">
        <f t="shared" si="48"/>
        <v>0</v>
      </c>
      <c r="J43" s="22">
        <f t="shared" si="49"/>
        <v>0</v>
      </c>
      <c r="K43" s="22">
        <f t="shared" si="50"/>
        <v>0</v>
      </c>
      <c r="L43" s="22">
        <f t="shared" si="51"/>
        <v>2.8046503247791325E-3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125</v>
      </c>
      <c r="C44" s="22">
        <f t="shared" ref="C44" si="72">(SUMIFS(KENTSELOG1,KAYNAK,A44,SEBEP,B44,SÜRE,"Uzun",BİLDİRİM,"Bildirimsiz",İL,$B$10)/VLOOKUP($B$10,ABONE1,3,FALSE))</f>
        <v>0</v>
      </c>
      <c r="D44" s="22">
        <f t="shared" ref="D44" si="73">(SUMIFS(KENTSELAG1,KAYNAK,A44,SEBEP,B44,SÜRE,"Uzun",BİLDİRİM,"Bildirimsiz",İL,$B$10)/VLOOKUP($B$10,ABONE1,4,FALSE))</f>
        <v>0</v>
      </c>
      <c r="E44" s="22">
        <f t="shared" ref="E44" si="74">((SUMIFS(KENTSELOG1,KAYNAK,A44,SEBEP,B44,SÜRE,"Uzun",BİLDİRİM,"Bildirimsiz",İL,$B$10)+SUMIFS(KENTSELAG1,KAYNAK,A44,SEBEP,B44,SÜRE,"Uzun",BİLDİRİM,"Bildirimsiz",İL,$B$10))/VLOOKUP($B$10,ABONE1,5,FALSE))</f>
        <v>0</v>
      </c>
      <c r="F44" s="22">
        <f t="shared" ref="F44" si="75">(SUMIFS(KENTALTIOG1,KAYNAK,A44,SEBEP,B44,SÜRE,"Uzun",BİLDİRİM,"Bildirimsiz",İL,$B$10)/VLOOKUP($B$10,ABONE1,6,FALSE))</f>
        <v>0</v>
      </c>
      <c r="G44" s="22">
        <f t="shared" ref="G44" si="76">(SUMIFS(KENTALTIAG1,KAYNAK,A44,SEBEP,B44,SÜRE,"Uzun",BİLDİRİM,"Bildirimsiz",İL,$B$10)/VLOOKUP($B$10,ABONE1,7,FALSE))</f>
        <v>0</v>
      </c>
      <c r="H44" s="22">
        <f t="shared" ref="H44" si="77">((SUMIFS(KENTALTIOG1,KAYNAK,A44,SEBEP,B44,SÜRE,"Uzun",BİLDİRİM,"Bildirimsiz",İL,$B$10)+SUMIFS(KENTALTIAG1,KAYNAK,A44,SEBEP,B44,SÜRE,"Uzun",BİLDİRİM,"Bildirimsiz",İL,$B$10))/VLOOKUP($B$10,ABONE1,8,FALSE))</f>
        <v>0</v>
      </c>
      <c r="I44" s="22">
        <f t="shared" ref="I44" si="78">(SUMIFS(KIRSALOG1,KAYNAK,A44,SEBEP,B44,SÜRE,"Uzun",BİLDİRİM,"Bildirimsiz",İL,$B$10)/VLOOKUP($B$10,ABONE1,9,FALSE))</f>
        <v>0</v>
      </c>
      <c r="J44" s="22">
        <f t="shared" ref="J44" si="79">(SUMIFS(KIRSALAG1,KAYNAK,A44,SEBEP,B44,SÜRE,"Uzun",BİLDİRİM,"Bildirimsiz",İL,$B$10)/VLOOKUP($B$10,ABONE1,10,FALSE))</f>
        <v>0</v>
      </c>
      <c r="K44" s="22">
        <f t="shared" ref="K44" si="80">((SUMIFS(KIRSALOG1,KAYNAK,A44,SEBEP,B44,SÜRE,"Uzun",BİLDİRİM,"Bildirimsiz",İL,$B$10)+SUMIFS(KIRSALAG1,KAYNAK,A44,SEBEP,B44,SÜRE,"Uzun",BİLDİRİM,"Bildirimsiz",İL,$B$10))/VLOOKUP($B$10,ABONE1,11,FALSE))</f>
        <v>0</v>
      </c>
      <c r="L44" s="22">
        <f t="shared" ref="L44" si="81">((SUMIFS(KENTSELOG1,KAYNAK,A44,SEBEP,B44,SÜRE,"Uzun",BİLDİRİM,"Bildirimsiz",İL,$B$10)+SUMIFS(KENTSELAG1,KAYNAK,A44,SEBEP,B44,SÜRE,"Uzun",BİLDİRİM,"Bildirimsiz",İL,$B$10)+SUMIFS(KENTALTIOG1,KAYNAK,A44,SEBEP,B44,SÜRE,"Uzun",BİLDİRİM,"Bildirimsiz",İL,$B$10)+SUMIFS(KENTALTIAG1,KAYNAK,A44,SEBEP,B44,SÜRE,"Uzun",BİLDİRİM,"Bildirimsiz",İL,$B$10)+SUMIFS(KIRSALOG1,KAYNAK,A44,SEBEP,B44,SÜRE,"Uzun",BİLDİRİM,"Bildirimsiz",İL,$B$10)+SUMIFS(KIRSALAG1,KAYNAK,A44,SEBEP,B44,SÜRE,"Uzun",BİLDİRİM,"Bildirimsiz",İL,$B$10))/VLOOKUP($B$10,ABONE1,12,FALSE))</f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60</v>
      </c>
      <c r="C45" s="22">
        <f t="shared" si="42"/>
        <v>0</v>
      </c>
      <c r="D45" s="22">
        <f t="shared" si="43"/>
        <v>0</v>
      </c>
      <c r="E45" s="22">
        <f t="shared" si="44"/>
        <v>0</v>
      </c>
      <c r="F45" s="22">
        <f t="shared" si="45"/>
        <v>0</v>
      </c>
      <c r="G45" s="22">
        <f t="shared" si="46"/>
        <v>0</v>
      </c>
      <c r="H45" s="22">
        <f t="shared" si="47"/>
        <v>0</v>
      </c>
      <c r="I45" s="22">
        <f t="shared" si="48"/>
        <v>0</v>
      </c>
      <c r="J45" s="22">
        <f t="shared" si="49"/>
        <v>0</v>
      </c>
      <c r="K45" s="22">
        <f t="shared" si="50"/>
        <v>0</v>
      </c>
      <c r="L45" s="22">
        <f t="shared" si="5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63" t="s">
        <v>62</v>
      </c>
      <c r="B46" s="64"/>
      <c r="C46" s="22">
        <f t="shared" ref="C46:L46" si="82">SUM(C36:C45)</f>
        <v>0.89130434782608692</v>
      </c>
      <c r="D46" s="22">
        <f t="shared" si="82"/>
        <v>0.49805228715029792</v>
      </c>
      <c r="E46" s="22">
        <f t="shared" si="82"/>
        <v>0.50062698669538475</v>
      </c>
      <c r="F46" s="22">
        <f t="shared" si="82"/>
        <v>0.81200396825396826</v>
      </c>
      <c r="G46" s="22">
        <f t="shared" si="82"/>
        <v>0.7507335565183143</v>
      </c>
      <c r="H46" s="22">
        <f t="shared" si="82"/>
        <v>0.75133569924342869</v>
      </c>
      <c r="I46" s="22">
        <f t="shared" si="82"/>
        <v>1.1594331266607618</v>
      </c>
      <c r="J46" s="22">
        <f t="shared" si="82"/>
        <v>1.1049367402629622</v>
      </c>
      <c r="K46" s="22">
        <f t="shared" si="82"/>
        <v>1.1064214870049953</v>
      </c>
      <c r="L46" s="22">
        <f t="shared" si="82"/>
        <v>0.53591039005086838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58" t="s">
        <v>65</v>
      </c>
      <c r="B47" s="59"/>
      <c r="C47" s="60" t="s">
        <v>45</v>
      </c>
      <c r="D47" s="61"/>
      <c r="E47" s="62"/>
      <c r="F47" s="60" t="s">
        <v>46</v>
      </c>
      <c r="G47" s="61"/>
      <c r="H47" s="62"/>
      <c r="I47" s="60" t="s">
        <v>47</v>
      </c>
      <c r="J47" s="61"/>
      <c r="K47" s="62"/>
      <c r="L47" s="40" t="s">
        <v>62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0" t="s">
        <v>49</v>
      </c>
      <c r="B48" s="20" t="s">
        <v>50</v>
      </c>
      <c r="C48" s="21" t="s">
        <v>51</v>
      </c>
      <c r="D48" s="21" t="s">
        <v>52</v>
      </c>
      <c r="E48" s="21" t="s">
        <v>53</v>
      </c>
      <c r="F48" s="21" t="s">
        <v>51</v>
      </c>
      <c r="G48" s="21" t="s">
        <v>52</v>
      </c>
      <c r="H48" s="21" t="s">
        <v>53</v>
      </c>
      <c r="I48" s="21" t="s">
        <v>54</v>
      </c>
      <c r="J48" s="21" t="s">
        <v>55</v>
      </c>
      <c r="K48" s="21" t="s">
        <v>53</v>
      </c>
      <c r="L48" s="41"/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56</v>
      </c>
      <c r="B49" s="20" t="s">
        <v>57</v>
      </c>
      <c r="C49" s="22">
        <f>(SUMIFS(KENTSELOG1,KAYNAK,A49,SEBEP,B49,SÜRE,"Uzun",BİLDİRİM,"Bildirimli",İL,$B$10)/VLOOKUP($B$10,ABONE1,3,FALSE))</f>
        <v>2.5215034759043242E-2</v>
      </c>
      <c r="D49" s="22">
        <f>(SUMIFS(KENTSELAG1,KAYNAK,A49,SEBEP,B49,SÜRE,"Uzun",BİLDİRİM,"Bildirimli",İL,$B$10)/VLOOKUP($B$10,ABONE1,4,FALSE))</f>
        <v>4.3857609048041514E-2</v>
      </c>
      <c r="E49" s="22">
        <f>((SUMIFS(KENTSELOG1,KAYNAK,A49,SEBEP,B49,SÜRE,"Uzun",BİLDİRİM,"Bildirimli",İL,$B$10)+SUMIFS(KENTSELAG1,KAYNAK,A49,SEBEP,B49,SÜRE,"Uzun",BİLDİRİM,"Bildirimli",İL,$B$10))/VLOOKUP($B$10,ABONE1,5,FALSE))</f>
        <v>4.3735552402086125E-2</v>
      </c>
      <c r="F49" s="22">
        <f>(SUMIFS(KENTALTIOG1,KAYNAK,A49,SEBEP,B49,SÜRE,"Uzun",BİLDİRİM,"Bildirimli",İL,$B$10)/VLOOKUP($B$10,ABONE1,6,FALSE))</f>
        <v>0.10515873015873016</v>
      </c>
      <c r="G49" s="22">
        <f>(SUMIFS(KENTALTIAG1,KAYNAK,A49,SEBEP,B49,SÜRE,"Uzun",BİLDİRİM,"Bildirimli",İL,$B$10)/VLOOKUP($B$10,ABONE1,7,FALSE))</f>
        <v>0.14113824340291453</v>
      </c>
      <c r="H49" s="22">
        <f>((SUMIFS(KENTALTIOG1,KAYNAK,A49,SEBEP,B49,SÜRE,"Uzun",BİLDİRİM,"Bildirimli",İL,$B$10)+SUMIFS(KENTALTIAG1,KAYNAK,A49,SEBEP,B49,SÜRE,"Uzun",BİLDİRİM,"Bildirimli",İL,$B$10))/VLOOKUP($B$10,ABONE1,8,FALSE))</f>
        <v>0.14078465018329303</v>
      </c>
      <c r="I49" s="22">
        <f>(SUMIFS(KIRSALOG1,KAYNAK,A49,SEBEP,B49,SÜRE,"Uzun",BİLDİRİM,"Bildirimli",İL,$B$10)/VLOOKUP($B$10,ABONE1,9,FALSE))</f>
        <v>0.16784765279007971</v>
      </c>
      <c r="J49" s="22">
        <f>(SUMIFS(KIRSALAG1,KAYNAK,A49,SEBEP,B49,SÜRE,"Uzun",BİLDİRİM,"Bildirimli",İL,$B$10)/VLOOKUP($B$10,ABONE1,10,FALSE))</f>
        <v>0.21508310592904986</v>
      </c>
      <c r="K49" s="22">
        <f>((SUMIFS(KIRSALOG1,KAYNAK,A49,SEBEP,B49,SÜRE,"Uzun",BİLDİRİM,"Bildirimli",İL,$B$10)+SUMIFS(KIRSALAG1,KAYNAK,A49,SEBEP,B49,SÜRE,"Uzun",BİLDİRİM,"Bildirimli",İL,$B$10))/VLOOKUP($B$10,ABONE1,11,FALSE))</f>
        <v>0.21379618234030745</v>
      </c>
      <c r="L49" s="22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5.5539644369366786E-2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58</v>
      </c>
      <c r="B50" s="20" t="s">
        <v>57</v>
      </c>
      <c r="C50" s="22">
        <f>(SUMIFS(KENTSELOG1,KAYNAK,A50,SEBEP,B50,SÜRE,"Uzun",BİLDİRİM,"Bildirimli",İL,$B$10)/VLOOKUP($B$10,ABONE1,3,FALSE))</f>
        <v>0.26517026039825614</v>
      </c>
      <c r="D50" s="22">
        <f>(SUMIFS(KENTSELAG1,KAYNAK,A50,SEBEP,B50,SÜRE,"Uzun",BİLDİRİM,"Bildirimli",İL,$B$10)/VLOOKUP($B$10,ABONE1,4,FALSE))</f>
        <v>0.16762211303451449</v>
      </c>
      <c r="E50" s="22">
        <f>((SUMIFS(KENTSELOG1,KAYNAK,A50,SEBEP,B50,SÜRE,"Uzun",BİLDİRİM,"Bildirimli",İL,$B$10)+SUMIFS(KENTSELAG1,KAYNAK,A50,SEBEP,B50,SÜRE,"Uzun",BİLDİRİM,"Bildirimli",İL,$B$10))/VLOOKUP($B$10,ABONE1,5,FALSE))</f>
        <v>0.16826078017896604</v>
      </c>
      <c r="F50" s="22">
        <f>(SUMIFS(KENTALTIOG1,KAYNAK,A50,SEBEP,B50,SÜRE,"Uzun",BİLDİRİM,"Bildirimli",İL,$B$10)/VLOOKUP($B$10,ABONE1,6,FALSE))</f>
        <v>0.38293650793650796</v>
      </c>
      <c r="G50" s="22">
        <f>(SUMIFS(KENTALTIAG1,KAYNAK,A50,SEBEP,B50,SÜRE,"Uzun",BİLDİRİM,"Bildirimli",İL,$B$10)/VLOOKUP($B$10,ABONE1,7,FALSE))</f>
        <v>0.39879873966128399</v>
      </c>
      <c r="H50" s="22">
        <f>((SUMIFS(KENTALTIOG1,KAYNAK,A50,SEBEP,B50,SÜRE,"Uzun",BİLDİRİM,"Bildirimli",İL,$B$10)+SUMIFS(KENTALTIAG1,KAYNAK,A50,SEBEP,B50,SÜRE,"Uzun",BİLDİRİM,"Bildirimli",İL,$B$10))/VLOOKUP($B$10,ABONE1,8,FALSE))</f>
        <v>0.39864285157164026</v>
      </c>
      <c r="I50" s="22">
        <f>(SUMIFS(KIRSALOG1,KAYNAK,A50,SEBEP,B50,SÜRE,"Uzun",BİLDİRİM,"Bildirimli",İL,$B$10)/VLOOKUP($B$10,ABONE1,9,FALSE))</f>
        <v>0.31798051372896369</v>
      </c>
      <c r="J50" s="22">
        <f>(SUMIFS(KIRSALAG1,KAYNAK,A50,SEBEP,B50,SÜRE,"Uzun",BİLDİRİM,"Bildirimli",İL,$B$10)/VLOOKUP($B$10,ABONE1,10,FALSE))</f>
        <v>0.38748449516249067</v>
      </c>
      <c r="K50" s="22">
        <f>((SUMIFS(KIRSALOG1,KAYNAK,A50,SEBEP,B50,SÜRE,"Uzun",BİLDİRİM,"Bildirimli",İL,$B$10)+SUMIFS(KIRSALAG1,KAYNAK,A50,SEBEP,B50,SÜRE,"Uzun",BİLDİRİM,"Bildirimli",İL,$B$10))/VLOOKUP($B$10,ABONE1,11,FALSE))</f>
        <v>0.38559086850551411</v>
      </c>
      <c r="L50" s="22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0.19092000098591497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60</v>
      </c>
      <c r="C51" s="22">
        <f>(SUMIFS(KENTSELOG1,KAYNAK,A51,SEBEP,B51,SÜRE,"Uzun",BİLDİRİM,"Bildirimli",İL,$B$10)/VLOOKUP($B$10,ABONE1,3,FALSE))</f>
        <v>0</v>
      </c>
      <c r="D51" s="22">
        <f>(SUMIFS(KENTSELAG1,KAYNAK,A51,SEBEP,B51,SÜRE,"Uzun",BİLDİRİM,"Bildirimli",İL,$B$10)/VLOOKUP($B$10,ABONE1,4,FALSE))</f>
        <v>0</v>
      </c>
      <c r="E51" s="22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2">
        <f>(SUMIFS(KENTALTIOG1,KAYNAK,A51,SEBEP,B51,SÜRE,"Uzun",BİLDİRİM,"Bildirimli",İL,$B$10)/VLOOKUP($B$10,ABONE1,6,FALSE))</f>
        <v>0</v>
      </c>
      <c r="G51" s="22">
        <f>(SUMIFS(KENTALTIAG1,KAYNAK,A51,SEBEP,B51,SÜRE,"Uzun",BİLDİRİM,"Bildirimli",İL,$B$10)/VLOOKUP($B$10,ABONE1,7,FALSE))</f>
        <v>0</v>
      </c>
      <c r="H51" s="22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2">
        <f>(SUMIFS(KIRSALOG1,KAYNAK,A51,SEBEP,B51,SÜRE,"Uzun",BİLDİRİM,"Bildirimli",İL,$B$10)/VLOOKUP($B$10,ABONE1,9,FALSE))</f>
        <v>0</v>
      </c>
      <c r="J51" s="22">
        <f>(SUMIFS(KIRSALAG1,KAYNAK,A51,SEBEP,B51,SÜRE,"Uzun",BİLDİRİM,"Bildirimli",İL,$B$10)/VLOOKUP($B$10,ABONE1,10,FALSE))</f>
        <v>0</v>
      </c>
      <c r="K51" s="22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2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61</v>
      </c>
      <c r="B52" s="20" t="s">
        <v>57</v>
      </c>
      <c r="C52" s="22">
        <f>(SUMIFS(KENTSELOG1,KAYNAK,A52,SEBEP,B52,SÜRE,"Uzun",BİLDİRİM,"Bildirimli",İL,$B$10)/VLOOKUP($B$10,ABONE1,3,FALSE))</f>
        <v>1.1782726522917403E-4</v>
      </c>
      <c r="D52" s="22">
        <f>(SUMIFS(KENTSELAG1,KAYNAK,A52,SEBEP,B52,SÜRE,"Uzun",BİLDİRİM,"Bildirimli",İL,$B$10)/VLOOKUP($B$10,ABONE1,4,FALSE))</f>
        <v>1.9299304818128696E-2</v>
      </c>
      <c r="E52" s="22">
        <f>((SUMIFS(KENTSELOG1,KAYNAK,A52,SEBEP,B52,SÜRE,"Uzun",BİLDİRİM,"Bildirimli",İL,$B$10)+SUMIFS(KENTSELAG1,KAYNAK,A52,SEBEP,B52,SÜRE,"Uzun",BİLDİRİM,"Bildirimli",İL,$B$10))/VLOOKUP($B$10,ABONE1,5,FALSE))</f>
        <v>1.9173719865198825E-2</v>
      </c>
      <c r="F52" s="22">
        <f>(SUMIFS(KENTALTIOG1,KAYNAK,A52,SEBEP,B52,SÜRE,"Uzun",BİLDİRİM,"Bildirimli",İL,$B$10)/VLOOKUP($B$10,ABONE1,6,FALSE))</f>
        <v>1.488095238095238E-3</v>
      </c>
      <c r="G52" s="22">
        <f>(SUMIFS(KENTALTIAG1,KAYNAK,A52,SEBEP,B52,SÜRE,"Uzun",BİLDİRİM,"Bildirimli",İL,$B$10)/VLOOKUP($B$10,ABONE1,7,FALSE))</f>
        <v>1.3204017329657345E-2</v>
      </c>
      <c r="H52" s="22">
        <f>((SUMIFS(KENTALTIOG1,KAYNAK,A52,SEBEP,B52,SÜRE,"Uzun",BİLDİRİM,"Bildirimli",İL,$B$10)+SUMIFS(KENTALTIAG1,KAYNAK,A52,SEBEP,B52,SÜRE,"Uzun",BİLDİRİM,"Bildirimli",İL,$B$10))/VLOOKUP($B$10,ABONE1,8,FALSE))</f>
        <v>1.308887762265034E-2</v>
      </c>
      <c r="I52" s="22">
        <f>(SUMIFS(KIRSALOG1,KAYNAK,A52,SEBEP,B52,SÜRE,"Uzun",BİLDİRİM,"Bildirimli",İL,$B$10)/VLOOKUP($B$10,ABONE1,9,FALSE))</f>
        <v>0</v>
      </c>
      <c r="J52" s="22">
        <f>(SUMIFS(KIRSALAG1,KAYNAK,A52,SEBEP,B52,SÜRE,"Uzun",BİLDİRİM,"Bildirimli",İL,$B$10)/VLOOKUP($B$10,ABONE1,10,FALSE))</f>
        <v>3.259737037955842E-2</v>
      </c>
      <c r="K52" s="22">
        <f>((SUMIFS(KIRSALOG1,KAYNAK,A52,SEBEP,B52,SÜRE,"Uzun",BİLDİRİM,"Bildirimli",İL,$B$10)+SUMIFS(KIRSALAG1,KAYNAK,A52,SEBEP,B52,SÜRE,"Uzun",BİLDİRİM,"Bildirimli",İL,$B$10))/VLOOKUP($B$10,ABONE1,11,FALSE))</f>
        <v>3.1709259393325126E-2</v>
      </c>
      <c r="L52" s="22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1.9101060795890263E-2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60</v>
      </c>
      <c r="C53" s="22">
        <f>(SUMIFS(KENTSELOG1,KAYNAK,A53,SEBEP,B53,SÜRE,"Uzun",BİLDİRİM,"Bildirimli",İL,$B$10)/VLOOKUP($B$10,ABONE1,3,FALSE))</f>
        <v>0</v>
      </c>
      <c r="D53" s="22">
        <f>(SUMIFS(KENTSELAG1,KAYNAK,A53,SEBEP,B53,SÜRE,"Uzun",BİLDİRİM,"Bildirimli",İL,$B$10)/VLOOKUP($B$10,ABONE1,4,FALSE))</f>
        <v>0</v>
      </c>
      <c r="E53" s="22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2">
        <f>(SUMIFS(KENTALTIOG1,KAYNAK,A53,SEBEP,B53,SÜRE,"Uzun",BİLDİRİM,"Bildirimli",İL,$B$10)/VLOOKUP($B$10,ABONE1,6,FALSE))</f>
        <v>0</v>
      </c>
      <c r="G53" s="22">
        <f>(SUMIFS(KENTALTIAG1,KAYNAK,A53,SEBEP,B53,SÜRE,"Uzun",BİLDİRİM,"Bildirimli",İL,$B$10)/VLOOKUP($B$10,ABONE1,7,FALSE))</f>
        <v>0</v>
      </c>
      <c r="H53" s="22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2">
        <f>(SUMIFS(KIRSALOG1,KAYNAK,A53,SEBEP,B53,SÜRE,"Uzun",BİLDİRİM,"Bildirimli",İL,$B$10)/VLOOKUP($B$10,ABONE1,9,FALSE))</f>
        <v>0</v>
      </c>
      <c r="J53" s="22">
        <f>(SUMIFS(KIRSALAG1,KAYNAK,A53,SEBEP,B53,SÜRE,"Uzun",BİLDİRİM,"Bildirimli",İL,$B$10)/VLOOKUP($B$10,ABONE1,10,FALSE))</f>
        <v>0</v>
      </c>
      <c r="K53" s="22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2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63" t="s">
        <v>62</v>
      </c>
      <c r="B54" s="64"/>
      <c r="C54" s="22">
        <f t="shared" ref="C54:L54" si="83">SUM(C49:C53)</f>
        <v>0.29050312242252857</v>
      </c>
      <c r="D54" s="22">
        <f t="shared" si="83"/>
        <v>0.23077902690068469</v>
      </c>
      <c r="E54" s="22">
        <f t="shared" si="83"/>
        <v>0.231170052446251</v>
      </c>
      <c r="F54" s="22">
        <f t="shared" si="83"/>
        <v>0.48958333333333337</v>
      </c>
      <c r="G54" s="22">
        <f t="shared" si="83"/>
        <v>0.55314100039385583</v>
      </c>
      <c r="H54" s="22">
        <f t="shared" si="83"/>
        <v>0.55251637937758358</v>
      </c>
      <c r="I54" s="22">
        <f t="shared" si="83"/>
        <v>0.48582816651904337</v>
      </c>
      <c r="J54" s="22">
        <f t="shared" si="83"/>
        <v>0.63516497147109896</v>
      </c>
      <c r="K54" s="22">
        <f t="shared" si="83"/>
        <v>0.6310963102391467</v>
      </c>
      <c r="L54" s="22">
        <f t="shared" si="83"/>
        <v>0.265560706151172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4" t="s">
        <v>66</v>
      </c>
      <c r="B55" s="45"/>
      <c r="C55" s="60" t="s">
        <v>45</v>
      </c>
      <c r="D55" s="61"/>
      <c r="E55" s="62"/>
      <c r="F55" s="60" t="s">
        <v>46</v>
      </c>
      <c r="G55" s="61"/>
      <c r="H55" s="62"/>
      <c r="I55" s="60" t="s">
        <v>47</v>
      </c>
      <c r="J55" s="61"/>
      <c r="K55" s="62"/>
      <c r="L55" s="40" t="s">
        <v>62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4" t="s">
        <v>49</v>
      </c>
      <c r="B56" s="45"/>
      <c r="C56" s="21" t="s">
        <v>51</v>
      </c>
      <c r="D56" s="21" t="s">
        <v>52</v>
      </c>
      <c r="E56" s="21" t="s">
        <v>53</v>
      </c>
      <c r="F56" s="21" t="s">
        <v>51</v>
      </c>
      <c r="G56" s="21" t="s">
        <v>52</v>
      </c>
      <c r="H56" s="21" t="s">
        <v>53</v>
      </c>
      <c r="I56" s="21" t="s">
        <v>54</v>
      </c>
      <c r="J56" s="21" t="s">
        <v>55</v>
      </c>
      <c r="K56" s="21" t="s">
        <v>53</v>
      </c>
      <c r="L56" s="41"/>
      <c r="M56"/>
      <c r="N56"/>
      <c r="O56"/>
      <c r="P56"/>
      <c r="Q56"/>
      <c r="R56"/>
      <c r="S56"/>
      <c r="T56"/>
      <c r="U56"/>
      <c r="V56"/>
    </row>
    <row r="57" spans="1:22" x14ac:dyDescent="0.3">
      <c r="A57" s="44" t="s">
        <v>56</v>
      </c>
      <c r="B57" s="45"/>
      <c r="C57" s="22">
        <f>(SUMIFS(KENTSELOG1,KAYNAK,A57,SÜRE,"Kısa",İL,$B$10)/VLOOKUP($B$10,ABONE1,3,FALSE))</f>
        <v>2.9456816307293508E-4</v>
      </c>
      <c r="D57" s="22">
        <f>(SUMIFS(KENTSELAG1,KAYNAK,A57,SÜRE,"Kısa",İL,$B$10)/VLOOKUP($B$10,ABONE1,4,FALSE))</f>
        <v>2.5594185398657003E-3</v>
      </c>
      <c r="E57" s="22">
        <f>(SUMIFS(KENTSELOG1,KAYNAK,A57,SÜRE,"Kısa",İL,$B$10)/VLOOKUP($B$10,ABONE1,5,FALSE))</f>
        <v>1.9285964176707261E-6</v>
      </c>
      <c r="F57" s="22">
        <f>(SUMIFS(KENTALTIOG1,KAYNAK,A57,SÜRE,"Kısa",İL,$B$10)/VLOOKUP($B$10,ABONE1,6,FALSE))</f>
        <v>0</v>
      </c>
      <c r="G57" s="22">
        <f>(SUMIFS(KENTALTIAG1,KAYNAK,A57,SÜRE,"Kısa",İL,$B$10)/VLOOKUP($B$10,ABONE1,7,FALSE))</f>
        <v>0</v>
      </c>
      <c r="H57" s="22">
        <f>(SUMIFS(KENTALTIOG1,KAYNAK,A57,SÜRE,"Kısa",İL,$B$10))/VLOOKUP($B$10,ABONE1,8,FALSE)</f>
        <v>0</v>
      </c>
      <c r="I57" s="22">
        <f>(SUMIFS(KIRSALOG1,KAYNAK,A57,SÜRE,"Kısa",İL,$B$10)/VLOOKUP($B$10,ABONE1,9,FALSE))</f>
        <v>0</v>
      </c>
      <c r="J57" s="22">
        <f>(SUMIFS(KIRSALAG1,KAYNAK,A57,SÜRE,"Kısa",İL,$B$10)/VLOOKUP($B$10,ABONE1,10,FALSE))</f>
        <v>0</v>
      </c>
      <c r="K57" s="22">
        <f>(SUMIFS(KIRSALOG1,KAYNAK,A57,SÜRE,"Kısa",İL,$B$10))/VLOOKUP($B$10,ABONE1,11,FALSE)</f>
        <v>0</v>
      </c>
      <c r="L57" s="22">
        <f>(SUMIFS(KENTSELOG1,KAYNAK,A57,SÜRE,"Kısa",İL,$B$10))/VLOOKUP($B$10,ABONE1,12,FALSE)</f>
        <v>1.7357657660472412E-6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58</v>
      </c>
      <c r="B58" s="45"/>
      <c r="C58" s="22">
        <f>(SUMIFS(KENTSELOG1,KAYNAK,A58,SÜRE,"Kısa",İL,$B$10)/VLOOKUP($B$10,ABONE1,3,FALSE))</f>
        <v>5.5967950983857664E-3</v>
      </c>
      <c r="D58" s="22">
        <f>(SUMIFS(KENTSELAG1,KAYNAK,A58,SÜRE,"Kısa",İL,$B$10)/VLOOKUP($B$10,ABONE1,4,FALSE))</f>
        <v>8.1142730680602657E-3</v>
      </c>
      <c r="E58" s="22">
        <f>(SUMIFS(KENTSELOG1,KAYNAK,A58,SÜRE,"Kısa",İL,$B$10))/VLOOKUP($B$10,ABONE1,5,FALSE)</f>
        <v>3.6643331935743799E-5</v>
      </c>
      <c r="F58" s="22">
        <f>(SUMIFS(KENTALTIOG1,KAYNAK,A58,SÜRE,"Kısa",İL,$B$10)/VLOOKUP($B$10,ABONE1,6,FALSE))</f>
        <v>5.4563492063492064E-2</v>
      </c>
      <c r="G58" s="22">
        <f>(SUMIFS(KENTALTIAG1,KAYNAK,A58,SÜRE,"Kısa",İL,$B$10)/VLOOKUP($B$10,ABONE1,7,FALSE))</f>
        <v>0.12185899960614414</v>
      </c>
      <c r="H58" s="22">
        <f>(SUMIFS(KENTALTIOG1,KAYNAK,A58,SÜRE,"Kısa",İL,$B$10))/VLOOKUP($B$10,ABONE1,8,FALSE)</f>
        <v>5.3622962327431556E-4</v>
      </c>
      <c r="I58" s="22">
        <f>(SUMIFS(KIRSALOG1,KAYNAK,A58,SÜRE,"Kısa",İL,$B$10)/VLOOKUP($B$10,ABONE1,9,FALSE))</f>
        <v>1.1957484499557131E-2</v>
      </c>
      <c r="J58" s="22">
        <f>(SUMIFS(KIRSALAG1,KAYNAK,A58,SÜRE,"Kısa",İL,$B$10)/VLOOKUP($B$10,ABONE1,10,FALSE))</f>
        <v>3.7323244852393946E-2</v>
      </c>
      <c r="K58" s="22">
        <f>(SUMIFS(KIRSALOG1,KAYNAK,A58,SÜRE,"Kısa",İL,$B$10))/VLOOKUP($B$10,ABONE1,11,FALSE)</f>
        <v>3.2578006226018969E-4</v>
      </c>
      <c r="L58" s="22">
        <f>(SUMIFS(KENTSELOG1,KAYNAK,A58,SÜRE,"Kısa",İL,$B$10))/VLOOKUP($B$10,ABONE1,12,FALSE)</f>
        <v>3.2979549554897585E-5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61</v>
      </c>
      <c r="B59" s="45"/>
      <c r="C59" s="22">
        <f>(SUMIFS(KENTSELOG1,KAYNAK,A59,SÜRE,"Kısa",İL,$B$10)/VLOOKUP($B$10,ABONE1,3,FALSE))</f>
        <v>0</v>
      </c>
      <c r="D59" s="22">
        <f>(SUMIFS(KENTSELAG1,KAYNAK,A59,SÜRE,"Kısa",İL,$B$10)/VLOOKUP($B$10,ABONE1,4,FALSE))</f>
        <v>1.4210363859084441E-4</v>
      </c>
      <c r="E59" s="22">
        <f>(SUMIFS(KENTSELOG1,KAYNAK,A59,SÜRE,"Kısa",İL,$B$10))/VLOOKUP($B$10,ABONE1,5,FALSE)</f>
        <v>0</v>
      </c>
      <c r="F59" s="22">
        <f>(SUMIFS(KENTALTIOG1,KAYNAK,A59,SÜRE,"Kısa",İL,$B$10)/VLOOKUP($B$10,ABONE1,6,FALSE))</f>
        <v>0</v>
      </c>
      <c r="G59" s="22">
        <f>(SUMIFS(KENTALTIAG1,KAYNAK,A59,SÜRE,"Kısa",İL,$B$10)/VLOOKUP($B$10,ABONE1,7,FALSE))</f>
        <v>0</v>
      </c>
      <c r="H59" s="22">
        <f>(SUMIFS(KENTALTIOG1,KAYNAK,A59,SÜRE,"Kısa",İL,$B$10))/VLOOKUP($B$10,ABONE1,8,FALSE)</f>
        <v>0</v>
      </c>
      <c r="I59" s="22">
        <f>(SUMIFS(KIRSALOG1,KAYNAK,A59,SÜRE,"Kısa",İL,$B$10)/VLOOKUP($B$10,ABONE1,9,FALSE))</f>
        <v>0</v>
      </c>
      <c r="J59" s="22">
        <f>(SUMIFS(KIRSALAG1,KAYNAK,A59,SÜRE,"Kısa",İL,$B$10)/VLOOKUP($B$10,ABONE1,10,FALSE))</f>
        <v>0</v>
      </c>
      <c r="K59" s="22">
        <f>(SUMIFS(KIRSALOG1,KAYNAK,A59,SÜRE,"Kısa",İL,$B$10))/VLOOKUP($B$10,ABONE1,11,FALSE)</f>
        <v>0</v>
      </c>
      <c r="L59" s="22">
        <f>(SUMIFS(KENTSELOG1,KAYNAK,A59,SÜRE,"Kısa",İL,$B$10))/VLOOKUP($B$10,ABONE1,12,FALSE)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62</v>
      </c>
      <c r="B60" s="45"/>
      <c r="C60" s="22">
        <f>SUM(C57:C59)</f>
        <v>5.8913632614587012E-3</v>
      </c>
      <c r="D60" s="22">
        <f t="shared" ref="D60:L60" si="84">SUM(D57:D59)</f>
        <v>1.081579524651681E-2</v>
      </c>
      <c r="E60" s="22">
        <f t="shared" si="84"/>
        <v>3.8571928353414522E-5</v>
      </c>
      <c r="F60" s="22">
        <f t="shared" si="84"/>
        <v>5.4563492063492064E-2</v>
      </c>
      <c r="G60" s="22">
        <f t="shared" si="84"/>
        <v>0.12185899960614414</v>
      </c>
      <c r="H60" s="22">
        <f t="shared" si="84"/>
        <v>5.3622962327431556E-4</v>
      </c>
      <c r="I60" s="22">
        <f t="shared" si="84"/>
        <v>1.1957484499557131E-2</v>
      </c>
      <c r="J60" s="22">
        <f t="shared" si="84"/>
        <v>3.7323244852393946E-2</v>
      </c>
      <c r="K60" s="22">
        <f t="shared" si="84"/>
        <v>3.2578006226018969E-4</v>
      </c>
      <c r="L60" s="22">
        <f t="shared" si="84"/>
        <v>3.4715315320944826E-5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2"/>
      <c r="B62" s="14" t="s">
        <v>67</v>
      </c>
      <c r="L62" s="11"/>
      <c r="M62"/>
      <c r="N62"/>
      <c r="O62"/>
      <c r="P62"/>
      <c r="Q62"/>
      <c r="R62"/>
      <c r="S62"/>
      <c r="T62"/>
      <c r="U62"/>
      <c r="V62"/>
    </row>
    <row r="63" spans="1:22" x14ac:dyDescent="0.3">
      <c r="A63" s="13"/>
      <c r="B63" s="65"/>
      <c r="C63" s="60" t="s">
        <v>45</v>
      </c>
      <c r="D63" s="61"/>
      <c r="E63" s="62"/>
      <c r="F63" s="60" t="s">
        <v>46</v>
      </c>
      <c r="G63" s="61"/>
      <c r="H63" s="62"/>
      <c r="I63" s="60" t="s">
        <v>47</v>
      </c>
      <c r="J63" s="61"/>
      <c r="K63" s="62"/>
      <c r="L63" s="19" t="s">
        <v>62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66"/>
      <c r="C64" s="19" t="s">
        <v>51</v>
      </c>
      <c r="D64" s="19" t="s">
        <v>52</v>
      </c>
      <c r="E64" s="19" t="s">
        <v>53</v>
      </c>
      <c r="F64" s="19" t="s">
        <v>51</v>
      </c>
      <c r="G64" s="19" t="s">
        <v>52</v>
      </c>
      <c r="H64" s="19" t="s">
        <v>53</v>
      </c>
      <c r="I64" s="19" t="s">
        <v>54</v>
      </c>
      <c r="J64" s="19" t="s">
        <v>55</v>
      </c>
      <c r="K64" s="19" t="s">
        <v>53</v>
      </c>
      <c r="L64" s="19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3" t="s">
        <v>68</v>
      </c>
      <c r="C65" s="24">
        <f>VLOOKUP($B$10,ABONE1,3,FALSE)</f>
        <v>16974</v>
      </c>
      <c r="D65" s="24">
        <f>VLOOKUP($B$10,ABONE1,4,FALSE)</f>
        <v>2575585</v>
      </c>
      <c r="E65" s="24">
        <f>VLOOKUP($B$10,ABONE1,5,FALSE)</f>
        <v>2592559</v>
      </c>
      <c r="F65" s="24">
        <f>VLOOKUP($B$10,ABONE1,6,FALSE)</f>
        <v>2016</v>
      </c>
      <c r="G65" s="24">
        <f>VLOOKUP($B$10,ABONE1,7,FALSE)</f>
        <v>203120</v>
      </c>
      <c r="H65" s="24">
        <f>VLOOKUP($B$10,ABONE1,8,FALSE)</f>
        <v>205136</v>
      </c>
      <c r="I65" s="24">
        <f>VLOOKUP($B$10,ABONE1,9,FALSE)</f>
        <v>2258</v>
      </c>
      <c r="J65" s="24">
        <f>VLOOKUP($B$10,ABONE1,10,FALSE)</f>
        <v>80620</v>
      </c>
      <c r="K65" s="24">
        <f>VLOOKUP($B$10,ABONE1,11,FALSE)</f>
        <v>82878</v>
      </c>
      <c r="L65" s="24">
        <f>VLOOKUP($B$10,ABONE1,12,FALSE)</f>
        <v>2880573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1"/>
      <c r="D66" s="11"/>
      <c r="E66" s="11"/>
      <c r="F66" s="11"/>
      <c r="G66" s="11"/>
      <c r="H66" s="11"/>
      <c r="I66" s="11"/>
      <c r="J66" s="11"/>
      <c r="K66" s="11"/>
      <c r="L66" s="11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2" t="s">
        <v>69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47" t="s">
        <v>70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71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72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</row>
  </sheetData>
  <mergeCells count="51">
    <mergeCell ref="B70:L70"/>
    <mergeCell ref="C63:E63"/>
    <mergeCell ref="F63:H63"/>
    <mergeCell ref="I63:K63"/>
    <mergeCell ref="B68:L68"/>
    <mergeCell ref="B69:L69"/>
    <mergeCell ref="A57:B57"/>
    <mergeCell ref="A58:B58"/>
    <mergeCell ref="A59:B59"/>
    <mergeCell ref="A60:B60"/>
    <mergeCell ref="B63:B64"/>
    <mergeCell ref="L47:L48"/>
    <mergeCell ref="A54:B54"/>
    <mergeCell ref="A55:B55"/>
    <mergeCell ref="C55:E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26:L27"/>
    <mergeCell ref="A33:B33"/>
    <mergeCell ref="A34:B34"/>
    <mergeCell ref="C34:E34"/>
    <mergeCell ref="F34:H34"/>
    <mergeCell ref="I34:K34"/>
    <mergeCell ref="L34:L35"/>
    <mergeCell ref="A25:B25"/>
    <mergeCell ref="A26:B26"/>
    <mergeCell ref="C26:E26"/>
    <mergeCell ref="F26:H26"/>
    <mergeCell ref="I26:K26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B016EAE-A70C-D742-923E-67591F0734F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0CBF668-E5B1-9944-9DD2-AD62E213997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9738-DBDA-420D-B71F-AD78A1F03DE4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85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7.8152450090744106</v>
      </c>
      <c r="G18" s="22">
        <f t="shared" si="4"/>
        <v>14.687426434726058</v>
      </c>
      <c r="H18" s="22">
        <f t="shared" si="5"/>
        <v>14.626412722966112</v>
      </c>
      <c r="I18" s="22">
        <f t="shared" si="6"/>
        <v>35.857819905213269</v>
      </c>
      <c r="J18" s="22">
        <f t="shared" si="7"/>
        <v>31.505723905723904</v>
      </c>
      <c r="K18" s="22">
        <f t="shared" si="8"/>
        <v>31.748980132450328</v>
      </c>
      <c r="L18" s="22">
        <f t="shared" si="9"/>
        <v>15.608211312959474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7.0392358966021771</v>
      </c>
      <c r="H22" s="22">
        <f t="shared" si="5"/>
        <v>6.9767390148402368</v>
      </c>
      <c r="I22" s="22">
        <f t="shared" si="6"/>
        <v>0</v>
      </c>
      <c r="J22" s="22">
        <f t="shared" si="7"/>
        <v>3.4052188552188554</v>
      </c>
      <c r="K22" s="22">
        <f t="shared" si="8"/>
        <v>3.2148874172185433</v>
      </c>
      <c r="L22" s="22">
        <f t="shared" si="9"/>
        <v>6.761036514976607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7.8152450090744106</v>
      </c>
      <c r="G26" s="22">
        <f t="shared" si="10"/>
        <v>21.726662331328235</v>
      </c>
      <c r="H26" s="22">
        <f t="shared" si="10"/>
        <v>21.60315173780635</v>
      </c>
      <c r="I26" s="22">
        <f t="shared" si="10"/>
        <v>35.857819905213269</v>
      </c>
      <c r="J26" s="22">
        <f t="shared" si="10"/>
        <v>34.91094276094276</v>
      </c>
      <c r="K26" s="22">
        <f t="shared" si="10"/>
        <v>34.963867549668869</v>
      </c>
      <c r="L26" s="22">
        <f t="shared" si="10"/>
        <v>22.369247827936082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30.616333938294009</v>
      </c>
      <c r="G30" s="22">
        <f>IFERROR((SUMIFS(KENTALTIAG2,KAYNAK,A30,SEBEP,B30,SÜRE,"Uzun",BİLDİRİM,"Bildirimli",İL,$B$10,İLÇE,$B$11)/VLOOKUP($B$11,ABONE1,7,FALSE))*60,0)</f>
        <v>53.653422207771094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53.44889060762798</v>
      </c>
      <c r="I30" s="22">
        <f>IFERROR((SUMIFS(KIRSALOG2,KAYNAK,A30,SEBEP,B30,SÜRE,"Uzun",BİLDİRİM,"Bildirimli",İL,$B$10,İLÇE,$B$11)/VLOOKUP($B$11,ABONE1,9,FALSE))*60,0)</f>
        <v>114.51184834123222</v>
      </c>
      <c r="J30" s="22">
        <f>IFERROR((SUMIFS(KIRSALAG2,KAYNAK,A30,SEBEP,B30,SÜRE,"Uzun",BİLDİRİM,"Bildirimli",İL,$B$10,İLÇE,$B$11)/VLOOKUP($B$11,ABONE1,10,FALSE))*60,0)</f>
        <v>51.671548821548818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55.183947019867546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53.548377787228873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1.6431941923774955</v>
      </c>
      <c r="G32" s="22">
        <f>IFERROR((SUMIFS(KENTALTIAG2,KAYNAK,A32,SEBEP,B32,SÜRE,"Uzun",BİLDİRİM,"Bildirimli",İL,$B$10,İLÇE,$B$11)/VLOOKUP($B$11,ABONE1,7,FALSE))*60,0)</f>
        <v>5.5298325475532428E-2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6.939623918402861E-2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13.308585858585857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12.564715231788078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0.7858709520627013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32.259528130671505</v>
      </c>
      <c r="G34" s="22">
        <f t="shared" si="11"/>
        <v>53.708720533246627</v>
      </c>
      <c r="H34" s="22">
        <f t="shared" si="11"/>
        <v>53.518286846812011</v>
      </c>
      <c r="I34" s="22">
        <f t="shared" si="11"/>
        <v>114.51184834123222</v>
      </c>
      <c r="J34" s="22">
        <f t="shared" si="11"/>
        <v>64.980134680134682</v>
      </c>
      <c r="K34" s="22">
        <f t="shared" si="11"/>
        <v>67.748662251655617</v>
      </c>
      <c r="L34" s="22">
        <f t="shared" si="11"/>
        <v>54.334248739291574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0.11433756805807622</v>
      </c>
      <c r="G39" s="22">
        <f t="shared" si="16"/>
        <v>0.32285807185823445</v>
      </c>
      <c r="H39" s="22">
        <f t="shared" si="17"/>
        <v>0.32100675142198803</v>
      </c>
      <c r="I39" s="22">
        <f t="shared" si="18"/>
        <v>0.72037914691943128</v>
      </c>
      <c r="J39" s="22">
        <f t="shared" si="19"/>
        <v>0.36307519640852975</v>
      </c>
      <c r="K39" s="22">
        <f t="shared" si="20"/>
        <v>0.38304635761589406</v>
      </c>
      <c r="L39" s="22">
        <f t="shared" si="21"/>
        <v>0.32456406829090467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6.2217525605592586E-2</v>
      </c>
      <c r="H43" s="22">
        <f t="shared" si="17"/>
        <v>6.1665135914664604E-2</v>
      </c>
      <c r="I43" s="22">
        <f t="shared" si="18"/>
        <v>0</v>
      </c>
      <c r="J43" s="22">
        <f t="shared" si="19"/>
        <v>4.6576879910213247E-2</v>
      </c>
      <c r="K43" s="22">
        <f t="shared" si="20"/>
        <v>4.3973509933774836E-2</v>
      </c>
      <c r="L43" s="22">
        <f t="shared" si="21"/>
        <v>6.0650707819430098E-2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0.11433756805807622</v>
      </c>
      <c r="G47" s="22">
        <f t="shared" si="22"/>
        <v>0.38507559746382702</v>
      </c>
      <c r="H47" s="22">
        <f t="shared" si="22"/>
        <v>0.38267188733665264</v>
      </c>
      <c r="I47" s="22">
        <f t="shared" si="22"/>
        <v>0.72037914691943128</v>
      </c>
      <c r="J47" s="22">
        <f t="shared" si="22"/>
        <v>0.40965207631874301</v>
      </c>
      <c r="K47" s="22">
        <f t="shared" si="22"/>
        <v>0.42701986754966892</v>
      </c>
      <c r="L47" s="22">
        <f t="shared" si="22"/>
        <v>0.38521477611033478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9.9818511796733206E-2</v>
      </c>
      <c r="G51" s="22">
        <f>IFERROR((SUMIFS(KENTALTIAG1,KAYNAK,A51,SEBEP,B51,SÜRE,"Uzun",BİLDİRİM,"Bildirimli",İL,$B$10,İLÇE,$B$11)/VLOOKUP($B$11,ABONE1,7,FALSE)),0)</f>
        <v>0.20632417493090555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0.2053785791398785</v>
      </c>
      <c r="I51" s="22">
        <f>IFERROR((SUMIFS(KIRSALOG1,KAYNAK,A51,SEBEP,B51,SÜRE,"Uzun",BİLDİRİM,"Bildirimli",İL,$B$10,İLÇE,$B$11)/VLOOKUP($B$11,ABONE1,9,FALSE)),0)</f>
        <v>0.52132701421800953</v>
      </c>
      <c r="J51" s="22">
        <f>IFERROR((SUMIFS(KIRSALAG1,KAYNAK,A51,SEBEP,B51,SÜRE,"Uzun",BİLDİRİM,"Bildirimli",İL,$B$10,İLÇE,$B$11)/VLOOKUP($B$11,ABONE1,10,FALSE)),0)</f>
        <v>0.2946127946127946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0.30728476821192052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0.21122182392611946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5.4446460980036296E-3</v>
      </c>
      <c r="G53" s="22">
        <f>IFERROR((SUMIFS(KENTALTIAG1,KAYNAK,A53,SEBEP,B53,SÜRE,"Uzun",BİLDİRİM,"Bildirimli",İL,$B$10,İLÇE,$B$11)/VLOOKUP($B$11,ABONE1,7,FALSE)),0)</f>
        <v>2.1134774833360428E-4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2.5781086350526097E-4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4.0684624017957353E-2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3.8410596026490065E-2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2.4454705632176925E-3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0.10526315789473684</v>
      </c>
      <c r="G55" s="22">
        <f t="shared" si="23"/>
        <v>0.20653552267923916</v>
      </c>
      <c r="H55" s="22">
        <f t="shared" si="23"/>
        <v>0.20563639000338377</v>
      </c>
      <c r="I55" s="22">
        <f t="shared" si="23"/>
        <v>0.52132701421800953</v>
      </c>
      <c r="J55" s="22">
        <f t="shared" si="23"/>
        <v>0.33529741863075196</v>
      </c>
      <c r="K55" s="22">
        <f t="shared" si="23"/>
        <v>0.34569536423841057</v>
      </c>
      <c r="L55" s="22">
        <f t="shared" si="23"/>
        <v>0.21366729448933716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551</v>
      </c>
      <c r="G66" s="24">
        <f>VLOOKUP($B$11,ABONE1,7,FALSE)</f>
        <v>61510</v>
      </c>
      <c r="H66" s="24">
        <f>VLOOKUP($B$11,ABONE1,8,FALSE)</f>
        <v>62061</v>
      </c>
      <c r="I66" s="24">
        <f>VLOOKUP($B$11,ABONE1,9,FALSE)</f>
        <v>211</v>
      </c>
      <c r="J66" s="24">
        <f>VLOOKUP($B$11,ABONE1,10,FALSE)</f>
        <v>3564</v>
      </c>
      <c r="K66" s="24">
        <f>VLOOKUP($B$11,ABONE1,11,FALSE)</f>
        <v>3775</v>
      </c>
      <c r="L66" s="24">
        <f>VLOOKUP($B$11,ABONE1,12,FALSE)</f>
        <v>65836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26850AAE-BF6C-4E42-A366-3AF7B4D7B467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F05A66BE-10B7-4B9E-B820-5A18BD59786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AB5B-266F-484F-BB0B-C12C65EA6627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94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8.2453608247422672</v>
      </c>
      <c r="G18" s="22">
        <f t="shared" si="4"/>
        <v>34.401147873058747</v>
      </c>
      <c r="H18" s="22">
        <f t="shared" si="5"/>
        <v>34.259163915160336</v>
      </c>
      <c r="I18" s="22">
        <f t="shared" si="6"/>
        <v>57.345762711864396</v>
      </c>
      <c r="J18" s="22">
        <f t="shared" si="7"/>
        <v>69.858241854746638</v>
      </c>
      <c r="K18" s="22">
        <f t="shared" si="8"/>
        <v>69.793744539577133</v>
      </c>
      <c r="L18" s="22">
        <f t="shared" si="9"/>
        <v>48.133590312126891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5.3565833896016199</v>
      </c>
      <c r="H22" s="22">
        <f t="shared" si="5"/>
        <v>5.3275057361911689</v>
      </c>
      <c r="I22" s="22">
        <f t="shared" si="6"/>
        <v>0</v>
      </c>
      <c r="J22" s="22">
        <f t="shared" si="7"/>
        <v>8.1551418284008097</v>
      </c>
      <c r="K22" s="22">
        <f t="shared" si="8"/>
        <v>8.1131050148523514</v>
      </c>
      <c r="L22" s="22">
        <f t="shared" si="9"/>
        <v>6.4151390073341288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8.2453608247422672</v>
      </c>
      <c r="G26" s="22">
        <f t="shared" si="10"/>
        <v>39.757731262660364</v>
      </c>
      <c r="H26" s="22">
        <f t="shared" si="10"/>
        <v>39.586669651351507</v>
      </c>
      <c r="I26" s="22">
        <f t="shared" si="10"/>
        <v>57.345762711864396</v>
      </c>
      <c r="J26" s="22">
        <f t="shared" si="10"/>
        <v>78.013383683147453</v>
      </c>
      <c r="K26" s="22">
        <f t="shared" si="10"/>
        <v>77.906849554429485</v>
      </c>
      <c r="L26" s="22">
        <f t="shared" si="10"/>
        <v>54.548729319461017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68.263917525773195</v>
      </c>
      <c r="G30" s="22">
        <f>IFERROR((SUMIFS(KENTALTIAG2,KAYNAK,A30,SEBEP,B30,SÜRE,"Uzun",BİLDİRİM,"Bildirimli",İL,$B$10,İLÇE,$B$11)/VLOOKUP($B$11,ABONE1,7,FALSE))*60,0)</f>
        <v>58.594361917623218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58.646852090212093</v>
      </c>
      <c r="I30" s="22">
        <f>IFERROR((SUMIFS(KIRSALOG2,KAYNAK,A30,SEBEP,B30,SÜRE,"Uzun",BİLDİRİM,"Bildirimli",İL,$B$10,İLÇE,$B$11)/VLOOKUP($B$11,ABONE1,9,FALSE))*60,0)</f>
        <v>100.59661016949153</v>
      </c>
      <c r="J30" s="22">
        <f>IFERROR((SUMIFS(KIRSALAG2,KAYNAK,A30,SEBEP,B30,SÜRE,"Uzun",BİLDİRİM,"Bildirimli",İL,$B$10,İLÇE,$B$11)/VLOOKUP($B$11,ABONE1,10,FALSE))*60,0)</f>
        <v>113.06193027136209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112.99767604403284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79.883834214565908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3.9141796083727214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3.8929318932229005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15.56353736717309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15.483312947754674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8.4183796691113759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68.263917525773195</v>
      </c>
      <c r="G34" s="22">
        <f t="shared" si="11"/>
        <v>62.508541525995938</v>
      </c>
      <c r="H34" s="22">
        <f t="shared" si="11"/>
        <v>62.539783983434994</v>
      </c>
      <c r="I34" s="22">
        <f t="shared" si="11"/>
        <v>100.59661016949153</v>
      </c>
      <c r="J34" s="22">
        <f t="shared" si="11"/>
        <v>128.62546763853518</v>
      </c>
      <c r="K34" s="22">
        <f t="shared" si="11"/>
        <v>128.48098899178751</v>
      </c>
      <c r="L34" s="22">
        <f t="shared" si="11"/>
        <v>88.302213883677283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0.19587628865979381</v>
      </c>
      <c r="G39" s="22">
        <f t="shared" si="16"/>
        <v>0.36191762322754895</v>
      </c>
      <c r="H39" s="22">
        <f t="shared" si="17"/>
        <v>0.36101628518663609</v>
      </c>
      <c r="I39" s="22">
        <f t="shared" si="18"/>
        <v>0.77966101694915257</v>
      </c>
      <c r="J39" s="22">
        <f t="shared" si="19"/>
        <v>0.72170018442083073</v>
      </c>
      <c r="K39" s="22">
        <f t="shared" si="20"/>
        <v>0.72199895159881178</v>
      </c>
      <c r="L39" s="22">
        <f t="shared" si="21"/>
        <v>0.50196145318096541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5.2554580238577536E-2</v>
      </c>
      <c r="H43" s="22">
        <f t="shared" si="17"/>
        <v>5.2269293189322288E-2</v>
      </c>
      <c r="I43" s="22">
        <f t="shared" si="18"/>
        <v>0</v>
      </c>
      <c r="J43" s="22">
        <f t="shared" si="19"/>
        <v>6.9816457363660309E-2</v>
      </c>
      <c r="K43" s="22">
        <f t="shared" si="20"/>
        <v>6.9456578717455877E-2</v>
      </c>
      <c r="L43" s="22">
        <f t="shared" si="21"/>
        <v>5.8980044345898007E-2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0.19587628865979381</v>
      </c>
      <c r="G47" s="22">
        <f t="shared" si="22"/>
        <v>0.41447220346612645</v>
      </c>
      <c r="H47" s="22">
        <f t="shared" si="22"/>
        <v>0.41328557837595836</v>
      </c>
      <c r="I47" s="22">
        <f t="shared" si="22"/>
        <v>0.77966101694915257</v>
      </c>
      <c r="J47" s="22">
        <f t="shared" si="22"/>
        <v>0.79151664178449099</v>
      </c>
      <c r="K47" s="22">
        <f t="shared" si="22"/>
        <v>0.7914555303162677</v>
      </c>
      <c r="L47" s="22">
        <f t="shared" si="22"/>
        <v>0.5609414975268634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0.27835051546391754</v>
      </c>
      <c r="G51" s="22">
        <f>IFERROR((SUMIFS(KENTALTIAG1,KAYNAK,A51,SEBEP,B51,SÜRE,"Uzun",BİLDİRİM,"Bildirimli",İL,$B$10,İLÇE,$B$11)/VLOOKUP($B$11,ABONE1,7,FALSE)),0)</f>
        <v>0.27098807112311502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0.27102803738317754</v>
      </c>
      <c r="I51" s="22">
        <f>IFERROR((SUMIFS(KIRSALOG1,KAYNAK,A51,SEBEP,B51,SÜRE,"Uzun",BİLDİRİM,"Bildirimli",İL,$B$10,İLÇE,$B$11)/VLOOKUP($B$11,ABONE1,9,FALSE)),0)</f>
        <v>0.52542372881355937</v>
      </c>
      <c r="J51" s="22">
        <f>IFERROR((SUMIFS(KIRSALAG1,KAYNAK,A51,SEBEP,B51,SÜRE,"Uzun",BİLDİRİM,"Bildirimli",İL,$B$10,İLÇE,$B$11)/VLOOKUP($B$11,ABONE1,10,FALSE)),0)</f>
        <v>0.5898832001405111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0.5895509348243928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0.395463073511854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1.609273013729462E-2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1.6005372432704685E-2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5.27794853780627E-2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5.2507426175083E-2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3.0257547330718063E-2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0.27835051546391754</v>
      </c>
      <c r="G55" s="22">
        <f t="shared" si="23"/>
        <v>0.28708080126040963</v>
      </c>
      <c r="H55" s="22">
        <f t="shared" si="23"/>
        <v>0.28703340981588221</v>
      </c>
      <c r="I55" s="22">
        <f t="shared" si="23"/>
        <v>0.52542372881355937</v>
      </c>
      <c r="J55" s="22">
        <f t="shared" si="23"/>
        <v>0.64266268551857375</v>
      </c>
      <c r="K55" s="22">
        <f t="shared" si="23"/>
        <v>0.64205836099947577</v>
      </c>
      <c r="L55" s="22">
        <f t="shared" si="23"/>
        <v>0.42572062084257206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5.1546391752577317E-2</v>
      </c>
      <c r="G59" s="22">
        <f>IFERROR((SUMIFS(KENTALTIAG1,KAYNAK,A59,SÜRE,"Kısa",İL,$B$10,İLÇE,$B$11)/VLOOKUP($B$11,ABONE1,7,FALSE)),0)</f>
        <v>4.9347287868557278E-2</v>
      </c>
      <c r="H59" s="22">
        <f>IFERROR((SUMIFS(KENTALTIOG1,KAYNAK,A59,SÜRE,"Kısa",İL,$B$10,İLÇE,$B$11)+SUMIFS(KENTALTIAG1,KAYNAK,A59,SÜRE,"Kısa",İL,$B$10,İLÇE,$B$11))/VLOOKUP($B$11,ABONE1,8,FALSE),0)</f>
        <v>4.9359225474285076E-2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2.6345832967418985E-4</v>
      </c>
      <c r="K59" s="22">
        <f>IFERROR((SUMIFS(KIRSALOG1,KAYNAK,A59,SÜRE,"Kısa",İL,$B$10,İLÇE,$B$11)+SUMIFS(KIRSALAG1,KAYNAK,A59,SÜRE,"Kısa",İL,$B$10,İLÇE,$B$11))/VLOOKUP($B$11,ABONE1,11,FALSE),0)</f>
        <v>2.6210029704700334E-4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3.0189322872249701E-2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5.1546391752577317E-2</v>
      </c>
      <c r="G61" s="22">
        <f t="shared" si="24"/>
        <v>4.9347287868557278E-2</v>
      </c>
      <c r="H61" s="22">
        <f t="shared" si="24"/>
        <v>4.9359225474285076E-2</v>
      </c>
      <c r="I61" s="22">
        <f t="shared" si="24"/>
        <v>0</v>
      </c>
      <c r="J61" s="22">
        <f t="shared" si="24"/>
        <v>2.6345832967418985E-4</v>
      </c>
      <c r="K61" s="22">
        <f t="shared" si="24"/>
        <v>2.6210029704700334E-4</v>
      </c>
      <c r="L61" s="22">
        <f t="shared" si="24"/>
        <v>3.0189322872249701E-2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97</v>
      </c>
      <c r="G66" s="24">
        <f>VLOOKUP($B$11,ABONE1,7,FALSE)</f>
        <v>17772</v>
      </c>
      <c r="H66" s="24">
        <f>VLOOKUP($B$11,ABONE1,8,FALSE)</f>
        <v>17869</v>
      </c>
      <c r="I66" s="24">
        <f>VLOOKUP($B$11,ABONE1,9,FALSE)</f>
        <v>59</v>
      </c>
      <c r="J66" s="24">
        <f>VLOOKUP($B$11,ABONE1,10,FALSE)</f>
        <v>11387</v>
      </c>
      <c r="K66" s="24">
        <f>VLOOKUP($B$11,ABONE1,11,FALSE)</f>
        <v>11446</v>
      </c>
      <c r="L66" s="24">
        <f>VLOOKUP($B$11,ABONE1,12,FALSE)</f>
        <v>29315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3EE2FA47-E7FE-48E5-927B-7E445B9EA0D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21330B4B-BB9A-4ED5-8DB1-CC789225E5C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458F3-37C6-4B61-8CD6-1672150004A3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80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2.5242182445546693</v>
      </c>
      <c r="H22" s="22">
        <f t="shared" si="5"/>
        <v>2.5106821106821107</v>
      </c>
      <c r="I22" s="22">
        <f t="shared" si="6"/>
        <v>0</v>
      </c>
      <c r="J22" s="22">
        <f t="shared" si="7"/>
        <v>2.2966990291262137</v>
      </c>
      <c r="K22" s="22">
        <f t="shared" si="8"/>
        <v>2.2907682375726277</v>
      </c>
      <c r="L22" s="22">
        <f t="shared" si="9"/>
        <v>2.4793525246022261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0</v>
      </c>
      <c r="G26" s="22">
        <f t="shared" si="10"/>
        <v>2.5242182445546693</v>
      </c>
      <c r="H26" s="22">
        <f t="shared" si="10"/>
        <v>2.5106821106821107</v>
      </c>
      <c r="I26" s="22">
        <f t="shared" si="10"/>
        <v>0</v>
      </c>
      <c r="J26" s="22">
        <f t="shared" si="10"/>
        <v>2.2966990291262137</v>
      </c>
      <c r="K26" s="22">
        <f t="shared" si="10"/>
        <v>2.2907682375726277</v>
      </c>
      <c r="L26" s="22">
        <f t="shared" si="10"/>
        <v>2.4793525246022261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10.668000000000001</v>
      </c>
      <c r="G30" s="22">
        <f>IFERROR((SUMIFS(KENTALTIAG2,KAYNAK,A30,SEBEP,B30,SÜRE,"Uzun",BİLDİRİM,"Bildirimli",İL,$B$10,İLÇE,$B$11)/VLOOKUP($B$11,ABONE1,7,FALSE))*60,0)</f>
        <v>58.896657321544097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58.638030888030876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50.284282166835276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22.913866724175115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22.790990990990991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13.979805825242719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13.943705616526792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21.530580336613632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10.668000000000001</v>
      </c>
      <c r="G34" s="22">
        <f t="shared" si="11"/>
        <v>81.810524045719205</v>
      </c>
      <c r="H34" s="22">
        <f t="shared" si="11"/>
        <v>81.42902187902186</v>
      </c>
      <c r="I34" s="22">
        <f t="shared" si="11"/>
        <v>0</v>
      </c>
      <c r="J34" s="22">
        <f t="shared" si="11"/>
        <v>13.979805825242719</v>
      </c>
      <c r="K34" s="22">
        <f t="shared" si="11"/>
        <v>13.943705616526792</v>
      </c>
      <c r="L34" s="22">
        <f t="shared" si="11"/>
        <v>71.814862503448907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3.0946732801380203E-2</v>
      </c>
      <c r="H43" s="22">
        <f t="shared" si="17"/>
        <v>3.0780780780780781E-2</v>
      </c>
      <c r="I43" s="22">
        <f t="shared" si="18"/>
        <v>0</v>
      </c>
      <c r="J43" s="22">
        <f t="shared" si="19"/>
        <v>1.2297734627831715E-2</v>
      </c>
      <c r="K43" s="22">
        <f t="shared" si="20"/>
        <v>1.2265978050355068E-2</v>
      </c>
      <c r="L43" s="22">
        <f t="shared" si="21"/>
        <v>2.814310677825807E-2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</v>
      </c>
      <c r="G47" s="22">
        <f t="shared" si="22"/>
        <v>3.0946732801380203E-2</v>
      </c>
      <c r="H47" s="22">
        <f t="shared" si="22"/>
        <v>3.0780780780780781E-2</v>
      </c>
      <c r="I47" s="22">
        <f t="shared" si="22"/>
        <v>0</v>
      </c>
      <c r="J47" s="22">
        <f t="shared" si="22"/>
        <v>1.2297734627831715E-2</v>
      </c>
      <c r="K47" s="22">
        <f t="shared" si="22"/>
        <v>1.2265978050355068E-2</v>
      </c>
      <c r="L47" s="22">
        <f t="shared" si="22"/>
        <v>2.814310677825807E-2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0.08</v>
      </c>
      <c r="G51" s="22">
        <f>IFERROR((SUMIFS(KENTALTIAG1,KAYNAK,A51,SEBEP,B51,SÜRE,"Uzun",BİLDİRİM,"Bildirimli",İL,$B$10,İLÇE,$B$11)/VLOOKUP($B$11,ABONE1,7,FALSE)),0)</f>
        <v>0.44144921285313782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0.4395109395109395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0.37689690057941688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8.9605348285529435E-2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8.9124839124839123E-2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7.9611650485436891E-2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7.9406068431245966E-2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8.7740274073392813E-2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0.08</v>
      </c>
      <c r="G55" s="22">
        <f t="shared" si="23"/>
        <v>0.53105456113866722</v>
      </c>
      <c r="H55" s="22">
        <f t="shared" si="23"/>
        <v>0.5286357786357786</v>
      </c>
      <c r="I55" s="22">
        <f t="shared" si="23"/>
        <v>0</v>
      </c>
      <c r="J55" s="22">
        <f t="shared" si="23"/>
        <v>7.9611650485436891E-2</v>
      </c>
      <c r="K55" s="22">
        <f t="shared" si="23"/>
        <v>7.9406068431245966E-2</v>
      </c>
      <c r="L55" s="22">
        <f t="shared" si="23"/>
        <v>0.46463717465280968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50</v>
      </c>
      <c r="G66" s="24">
        <f>VLOOKUP($B$11,ABONE1,7,FALSE)</f>
        <v>9274</v>
      </c>
      <c r="H66" s="24">
        <f>VLOOKUP($B$11,ABONE1,8,FALSE)</f>
        <v>9324</v>
      </c>
      <c r="I66" s="24">
        <f>VLOOKUP($B$11,ABONE1,9,FALSE)</f>
        <v>4</v>
      </c>
      <c r="J66" s="24">
        <f>VLOOKUP($B$11,ABONE1,10,FALSE)</f>
        <v>1545</v>
      </c>
      <c r="K66" s="24">
        <f>VLOOKUP($B$11,ABONE1,11,FALSE)</f>
        <v>1549</v>
      </c>
      <c r="L66" s="24">
        <f>VLOOKUP($B$11,ABONE1,12,FALSE)</f>
        <v>10873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B682CFC-ECB5-4AD8-A20B-568E28903BB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1EB541C5-7867-4148-BED9-3C35C37BF042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7E1EA-F99B-4004-B996-DA5CE85C2279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78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153.25714285714284</v>
      </c>
      <c r="D18" s="22">
        <f t="shared" si="1"/>
        <v>8.5049289136752844</v>
      </c>
      <c r="E18" s="22">
        <f t="shared" si="2"/>
        <v>8.5844755848641885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8.5844755848641885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2.377134553452203</v>
      </c>
      <c r="E19" s="22">
        <f t="shared" si="2"/>
        <v>2.3758282304914431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2.3758282304914431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5.7419291493205549</v>
      </c>
      <c r="E22" s="22">
        <f t="shared" si="2"/>
        <v>5.7387737478411047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5.7387737478411047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3.339486293299819E-2</v>
      </c>
      <c r="E23" s="22">
        <f t="shared" si="2"/>
        <v>3.337651122625216E-2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3.337651122625216E-2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153.25714285714284</v>
      </c>
      <c r="D26" s="22">
        <f t="shared" si="10"/>
        <v>16.65738747938104</v>
      </c>
      <c r="E26" s="22">
        <f t="shared" si="10"/>
        <v>16.732454074422989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16.732454074422989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1.1642857142857141</v>
      </c>
      <c r="D29" s="22">
        <f>IFERROR((SUMIFS(KENTSELAG2,KAYNAK,A29,SEBEP,B29,SÜRE,"Uzun",BİLDİRİM,"Bildirimli",İL,$B$10,İLÇE,$B$11)/VLOOKUP($B$11,ABONE1,4,FALSE))*60,0)</f>
        <v>4.2945448118765217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4.2928246192494894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4.2928246192494894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22.178571428571431</v>
      </c>
      <c r="D30" s="22">
        <f>IFERROR((SUMIFS(KENTSELAG2,KAYNAK,A30,SEBEP,B30,SÜRE,"Uzun",BİLDİRİM,"Bildirimli",İL,$B$10,İLÇE,$B$11)/VLOOKUP($B$11,ABONE1,4,FALSE))*60,0)</f>
        <v>88.862123949414809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88.825478882085093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88.825478882085093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0.30342078391328253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0.30325404302088244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0.30325404302088244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23.342857142857145</v>
      </c>
      <c r="D34" s="22">
        <f t="shared" ref="D34:L34" si="11">SUM(D29:D33)</f>
        <v>93.46008954520461</v>
      </c>
      <c r="E34" s="22">
        <f t="shared" si="11"/>
        <v>93.421557544355466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93.421557544355466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1.2976190476190477</v>
      </c>
      <c r="D39" s="22">
        <f t="shared" si="13"/>
        <v>0.30507553740214177</v>
      </c>
      <c r="E39" s="22">
        <f t="shared" si="14"/>
        <v>0.30562097660543258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0.30562097660543258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2.7125389469274473E-2</v>
      </c>
      <c r="E40" s="22">
        <f t="shared" si="14"/>
        <v>2.7110483069032291E-2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2.7110483069032291E-2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8.5395229492315344E-2</v>
      </c>
      <c r="E43" s="22">
        <f t="shared" si="14"/>
        <v>8.5348301669545198E-2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8.5348301669545198E-2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8.5094127196083048E-5</v>
      </c>
      <c r="E44" s="22">
        <f t="shared" si="14"/>
        <v>8.504736484011095E-5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8.504736484011095E-5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1.2976190476190477</v>
      </c>
      <c r="D47" s="22">
        <f t="shared" si="22"/>
        <v>0.41768125049092769</v>
      </c>
      <c r="E47" s="22">
        <f t="shared" si="22"/>
        <v>0.4181648087088502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0.4181648087088502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0.14285714285714285</v>
      </c>
      <c r="D50" s="22">
        <f>IFERROR((SUMIFS(KENTSELAG1,KAYNAK,A50,SEBEP,B50,SÜRE,"Uzun",BİLDİRİM,"Bildirimli",İL,$B$10,İLÇE,$B$11)/VLOOKUP($B$11,ABONE1,4,FALSE)),0)</f>
        <v>0.53691121409682407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0.53669466687601408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0.53669466687601408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7.1428571428571425E-2</v>
      </c>
      <c r="D51" s="22">
        <f>IFERROR((SUMIFS(KENTSELAG1,KAYNAK,A51,SEBEP,B51,SÜRE,"Uzun",BİLDİRİM,"Bildirimli",İL,$B$10,İLÇE,$B$11)/VLOOKUP($B$11,ABONE1,4,FALSE)),0)</f>
        <v>0.24419396224439033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0.24409902130109384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0.24409902130109384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3.3775822794752967E-3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3.3757261736536348E-3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3.3757261736536348E-3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0.21428571428571427</v>
      </c>
      <c r="D55" s="22">
        <f t="shared" si="23"/>
        <v>0.78448275862068972</v>
      </c>
      <c r="E55" s="22">
        <f t="shared" si="23"/>
        <v>0.7841694143507616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0.7841694143507616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9.1639829288089447E-5</v>
      </c>
      <c r="E59" s="22">
        <f>IFERROR((SUMIFS(KENTSELOG1,KAYNAK,A59,SÜRE,"Kısa",İL,$B$10,İLÇE,$B$11)+SUMIFS(KENTSELAG1,KAYNAK,A59,SÜRE,"Kısa",İL,$B$10,İLÇE,$B$11))/VLOOKUP($B$11,ABONE1,5,FALSE),0)</f>
        <v>9.1589469827811794E-5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9.1589469827811794E-5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9.1639829288089447E-5</v>
      </c>
      <c r="E61" s="22">
        <f t="shared" si="24"/>
        <v>9.1589469827811794E-5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9.1589469827811794E-5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84</v>
      </c>
      <c r="D66" s="24">
        <f>VLOOKUP($B$11,ABONE1,4,FALSE)</f>
        <v>152772</v>
      </c>
      <c r="E66" s="24">
        <f>VLOOKUP($B$11,ABONE1,5,FALSE)</f>
        <v>152856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152856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CAE4BB66-BD8A-4B7B-8D91-4F5B152EF60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761BB06-9A6D-42F1-AF9F-DC919AA20D6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01BE-2E36-40C9-A689-6245712A3FEC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76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2.7925728582680818</v>
      </c>
      <c r="E22" s="22">
        <f t="shared" si="2"/>
        <v>2.7892128279883384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2.7892128279883384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2.7925728582680818</v>
      </c>
      <c r="E26" s="22">
        <f t="shared" si="10"/>
        <v>2.7892128279883384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2.7892128279883384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0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2.506602418570171E-2</v>
      </c>
      <c r="E43" s="22">
        <f t="shared" si="14"/>
        <v>2.5035864686010458E-2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2.5035864686010458E-2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2.506602418570171E-2</v>
      </c>
      <c r="E47" s="22">
        <f t="shared" si="22"/>
        <v>2.5035864686010458E-2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2.5035864686010458E-2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52</v>
      </c>
      <c r="D66" s="24">
        <f>VLOOKUP($B$11,ABONE1,4,FALSE)</f>
        <v>43166</v>
      </c>
      <c r="E66" s="24">
        <f>VLOOKUP($B$11,ABONE1,5,FALSE)</f>
        <v>43218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43218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E608CA5-29F0-4246-B81C-825CA558E3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8274A6E5-FE9E-4401-8D27-89D7C7FDB005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22AF3-81E2-467D-A5FF-796AFA2A4E62}">
  <dimension ref="A1:V71"/>
  <sheetViews>
    <sheetView topLeftCell="A54"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107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52.383632286995528</v>
      </c>
      <c r="D18" s="22">
        <f t="shared" si="1"/>
        <v>22.291842008797648</v>
      </c>
      <c r="E18" s="22">
        <f t="shared" si="2"/>
        <v>22.775898074009952</v>
      </c>
      <c r="F18" s="22">
        <f t="shared" si="3"/>
        <v>94.778301886792434</v>
      </c>
      <c r="G18" s="22">
        <f t="shared" si="4"/>
        <v>73.937103350469769</v>
      </c>
      <c r="H18" s="22">
        <f t="shared" si="5"/>
        <v>76.048781264935471</v>
      </c>
      <c r="I18" s="22">
        <f t="shared" si="6"/>
        <v>54.468014268727721</v>
      </c>
      <c r="J18" s="22">
        <f t="shared" si="7"/>
        <v>23.177325033012639</v>
      </c>
      <c r="K18" s="22">
        <f t="shared" si="8"/>
        <v>24.748960821786913</v>
      </c>
      <c r="L18" s="22">
        <f t="shared" si="9"/>
        <v>25.519454918797834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4.5690230938416425</v>
      </c>
      <c r="E22" s="22">
        <f t="shared" si="2"/>
        <v>4.4955258602034203</v>
      </c>
      <c r="F22" s="22">
        <f t="shared" si="3"/>
        <v>0</v>
      </c>
      <c r="G22" s="22">
        <f t="shared" si="4"/>
        <v>1.5258996631802875</v>
      </c>
      <c r="H22" s="22">
        <f t="shared" si="5"/>
        <v>1.3712920184801658</v>
      </c>
      <c r="I22" s="22">
        <f t="shared" si="6"/>
        <v>0</v>
      </c>
      <c r="J22" s="22">
        <f t="shared" si="7"/>
        <v>6.917147707979626</v>
      </c>
      <c r="K22" s="22">
        <f t="shared" si="8"/>
        <v>6.5697204968944094</v>
      </c>
      <c r="L22" s="22">
        <f t="shared" si="9"/>
        <v>4.6084211312301653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0.28352089442815248</v>
      </c>
      <c r="E23" s="22">
        <f t="shared" si="2"/>
        <v>0.27896018177883575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0.23100840022400598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52.383632286995528</v>
      </c>
      <c r="D26" s="22">
        <f t="shared" si="10"/>
        <v>27.144385997067445</v>
      </c>
      <c r="E26" s="22">
        <f t="shared" si="10"/>
        <v>27.550384115992209</v>
      </c>
      <c r="F26" s="22">
        <f t="shared" si="10"/>
        <v>94.778301886792434</v>
      </c>
      <c r="G26" s="22">
        <f t="shared" si="10"/>
        <v>75.463003013650052</v>
      </c>
      <c r="H26" s="22">
        <f t="shared" si="10"/>
        <v>77.420073283415633</v>
      </c>
      <c r="I26" s="22">
        <f t="shared" si="10"/>
        <v>54.468014268727721</v>
      </c>
      <c r="J26" s="22">
        <f t="shared" si="10"/>
        <v>30.094472740992266</v>
      </c>
      <c r="K26" s="22">
        <f t="shared" si="10"/>
        <v>31.318681318681321</v>
      </c>
      <c r="L26" s="22">
        <f t="shared" si="10"/>
        <v>30.358884450252006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35.128923766816143</v>
      </c>
      <c r="D30" s="22">
        <f>IFERROR((SUMIFS(KENTSELAG2,KAYNAK,A30,SEBEP,B30,SÜRE,"Uzun",BİLDİRİM,"Bildirimli",İL,$B$10,İLÇE,$B$11)/VLOOKUP($B$11,ABONE1,4,FALSE))*60,0)</f>
        <v>2.215155791788856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2.7446061458558755</v>
      </c>
      <c r="F30" s="22">
        <f>IFERROR((SUMIFS(KENTALTIOG2,KAYNAK,A30,SEBEP,B30,SÜRE,"Uzun",BİLDİRİM,"Bildirimli",İL,$B$10,İLÇE,$B$11)/VLOOKUP($B$11,ABONE1,6,FALSE))*60,0)</f>
        <v>254.71981132075467</v>
      </c>
      <c r="G30" s="22">
        <f>IFERROR((SUMIFS(KENTALTIAG2,KAYNAK,A30,SEBEP,B30,SÜRE,"Uzun",BİLDİRİM,"Bildirimli",İL,$B$10,İLÇE,$B$11)/VLOOKUP($B$11,ABONE1,7,FALSE))*60,0)</f>
        <v>29.235241978372635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52.08185438903935</v>
      </c>
      <c r="I30" s="22">
        <f>IFERROR((SUMIFS(KIRSALOG2,KAYNAK,A30,SEBEP,B30,SÜRE,"Uzun",BİLDİRİM,"Bildirimli",İL,$B$10,İLÇE,$B$11)/VLOOKUP($B$11,ABONE1,9,FALSE))*60,0)</f>
        <v>97.771462544589781</v>
      </c>
      <c r="J30" s="22">
        <f>IFERROR((SUMIFS(KIRSALAG2,KAYNAK,A30,SEBEP,B30,SÜRE,"Uzun",BİLDİRİM,"Bildirimli",İL,$B$10,İLÇE,$B$11)/VLOOKUP($B$11,ABONE1,10,FALSE))*60,0)</f>
        <v>70.327636295038687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71.706055900621138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13.678938211685647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0.45874439461883409</v>
      </c>
      <c r="D32" s="22">
        <f>IFERROR((SUMIFS(KENTSELAG2,KAYNAK,A32,SEBEP,B32,SÜRE,"Uzun",BİLDİRİM,"Bildirimli",İL,$B$10,İLÇE,$B$11)/VLOOKUP($B$11,ABONE1,4,FALSE))*60,0)</f>
        <v>0.10710043988269798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0.11275697900887255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5.9989363588016313E-2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5.3911104030587853E-2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3.3546877947557063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3.1861920688007643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0.49425574015307078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35.587668161434976</v>
      </c>
      <c r="D34" s="22">
        <f t="shared" ref="D34:L34" si="11">SUM(D29:D33)</f>
        <v>2.3222562316715538</v>
      </c>
      <c r="E34" s="22">
        <f t="shared" si="11"/>
        <v>2.8573631248647482</v>
      </c>
      <c r="F34" s="22">
        <f t="shared" si="11"/>
        <v>254.71981132075467</v>
      </c>
      <c r="G34" s="22">
        <f t="shared" si="11"/>
        <v>29.295231341960651</v>
      </c>
      <c r="H34" s="22">
        <f t="shared" si="11"/>
        <v>52.13576549306994</v>
      </c>
      <c r="I34" s="22">
        <f t="shared" si="11"/>
        <v>97.771462544589781</v>
      </c>
      <c r="J34" s="22">
        <f t="shared" si="11"/>
        <v>73.682324089794392</v>
      </c>
      <c r="K34" s="22">
        <f t="shared" si="11"/>
        <v>74.892247969421902</v>
      </c>
      <c r="L34" s="22">
        <f t="shared" si="11"/>
        <v>14.173193951838718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1.1872197309417041</v>
      </c>
      <c r="D39" s="22">
        <f t="shared" si="13"/>
        <v>0.49629765395894426</v>
      </c>
      <c r="E39" s="22">
        <f t="shared" si="14"/>
        <v>0.50741181562432369</v>
      </c>
      <c r="F39" s="22">
        <f t="shared" si="15"/>
        <v>1.7688679245283019</v>
      </c>
      <c r="G39" s="22">
        <f t="shared" si="16"/>
        <v>1.5107250487502215</v>
      </c>
      <c r="H39" s="22">
        <f t="shared" si="17"/>
        <v>1.5368806754819182</v>
      </c>
      <c r="I39" s="22">
        <f t="shared" si="18"/>
        <v>1.2841854934601664</v>
      </c>
      <c r="J39" s="22">
        <f t="shared" si="19"/>
        <v>0.7431302270011948</v>
      </c>
      <c r="K39" s="22">
        <f t="shared" si="20"/>
        <v>0.77030578117534643</v>
      </c>
      <c r="L39" s="22">
        <f t="shared" si="21"/>
        <v>0.58853089415717752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5.5800953079178886E-2</v>
      </c>
      <c r="E43" s="22">
        <f t="shared" si="14"/>
        <v>5.4903339825434612E-2</v>
      </c>
      <c r="F43" s="22">
        <f t="shared" si="15"/>
        <v>0</v>
      </c>
      <c r="G43" s="22">
        <f t="shared" si="16"/>
        <v>1.5068250310228683E-2</v>
      </c>
      <c r="H43" s="22">
        <f t="shared" si="17"/>
        <v>1.3541500716902979E-2</v>
      </c>
      <c r="I43" s="22">
        <f t="shared" si="18"/>
        <v>0</v>
      </c>
      <c r="J43" s="22">
        <f t="shared" si="19"/>
        <v>4.1690247123184303E-2</v>
      </c>
      <c r="K43" s="22">
        <f t="shared" si="20"/>
        <v>3.9596273291925464E-2</v>
      </c>
      <c r="L43" s="22">
        <f t="shared" si="21"/>
        <v>5.1050961358969575E-2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2.6392961876832845E-3</v>
      </c>
      <c r="E44" s="22">
        <f t="shared" si="14"/>
        <v>2.5968405107119671E-3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2.1504573455292139E-3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1.1872197309417041</v>
      </c>
      <c r="D47" s="22">
        <f t="shared" si="22"/>
        <v>0.55473790322580652</v>
      </c>
      <c r="E47" s="22">
        <f t="shared" si="22"/>
        <v>0.56491199596047026</v>
      </c>
      <c r="F47" s="22">
        <f t="shared" si="22"/>
        <v>1.7688679245283019</v>
      </c>
      <c r="G47" s="22">
        <f t="shared" si="22"/>
        <v>1.5257932990604501</v>
      </c>
      <c r="H47" s="22">
        <f t="shared" si="22"/>
        <v>1.5504221761988213</v>
      </c>
      <c r="I47" s="22">
        <f t="shared" si="22"/>
        <v>1.2841854934601664</v>
      </c>
      <c r="J47" s="22">
        <f t="shared" si="22"/>
        <v>0.78482047412437905</v>
      </c>
      <c r="K47" s="22">
        <f t="shared" si="22"/>
        <v>0.80990205446727193</v>
      </c>
      <c r="L47" s="22">
        <f t="shared" si="22"/>
        <v>0.64173231286167631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0.11547085201793722</v>
      </c>
      <c r="D51" s="22">
        <f>IFERROR((SUMIFS(KENTSELAG1,KAYNAK,A51,SEBEP,B51,SÜRE,"Uzun",BİLDİRİM,"Bildirimli",İL,$B$10,İLÇE,$B$11)/VLOOKUP($B$11,ABONE1,4,FALSE)),0)</f>
        <v>1.6330645161290323E-2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1.7925412969775661E-2</v>
      </c>
      <c r="F51" s="22">
        <f>IFERROR((SUMIFS(KENTALTIOG1,KAYNAK,A51,SEBEP,B51,SÜRE,"Uzun",BİLDİRİM,"Bildirimli",İL,$B$10,İLÇE,$B$11)/VLOOKUP($B$11,ABONE1,6,FALSE)),0)</f>
        <v>0.54088050314465408</v>
      </c>
      <c r="G51" s="22">
        <f>IFERROR((SUMIFS(KENTALTIAG1,KAYNAK,A51,SEBEP,B51,SÜRE,"Uzun",BİLDİRİM,"Bildirimli",İL,$B$10,İLÇE,$B$11)/VLOOKUP($B$11,ABONE1,7,FALSE)),0)</f>
        <v>0.10352774330792412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0.14784132547395251</v>
      </c>
      <c r="I51" s="22">
        <f>IFERROR((SUMIFS(KIRSALOG1,KAYNAK,A51,SEBEP,B51,SÜRE,"Uzun",BİLDİRİM,"Bildirimli",İL,$B$10,İLÇE,$B$11)/VLOOKUP($B$11,ABONE1,9,FALSE)),0)</f>
        <v>0.36385255648038051</v>
      </c>
      <c r="J51" s="22">
        <f>IFERROR((SUMIFS(KIRSALAG1,KAYNAK,A51,SEBEP,B51,SÜRE,"Uzun",BİLDİRİM,"Bildirimli",İL,$B$10,İLÇE,$B$11)/VLOOKUP($B$11,ABONE1,10,FALSE)),0)</f>
        <v>0.20731937370307491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0.21518155757286192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4.8676498039947731E-2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1.1210762331838565E-3</v>
      </c>
      <c r="D53" s="22">
        <f>IFERROR((SUMIFS(KENTSELAG1,KAYNAK,A53,SEBEP,B53,SÜRE,"Uzun",BİLDİRİM,"Bildirimli",İL,$B$10,İLÇE,$B$11)/VLOOKUP($B$11,ABONE1,4,FALSE)),0)</f>
        <v>3.3907624633431086E-4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3.5165548582557886E-4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1.4181882644921113E-3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1.2744941851202804E-3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8.1116770420675346E-3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7.704252269469661E-3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1.3141683778234085E-3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0.11659192825112108</v>
      </c>
      <c r="D55" s="22">
        <f t="shared" si="23"/>
        <v>1.6669721407624634E-2</v>
      </c>
      <c r="E55" s="22">
        <f t="shared" si="23"/>
        <v>1.8277068455601241E-2</v>
      </c>
      <c r="F55" s="22">
        <f t="shared" si="23"/>
        <v>0.54088050314465408</v>
      </c>
      <c r="G55" s="22">
        <f t="shared" si="23"/>
        <v>0.10494593157241623</v>
      </c>
      <c r="H55" s="22">
        <f t="shared" si="23"/>
        <v>0.14911581965907278</v>
      </c>
      <c r="I55" s="22">
        <f t="shared" si="23"/>
        <v>0.36385255648038051</v>
      </c>
      <c r="J55" s="22">
        <f t="shared" si="23"/>
        <v>0.21543105074514243</v>
      </c>
      <c r="K55" s="22">
        <f t="shared" si="23"/>
        <v>0.22288580984233158</v>
      </c>
      <c r="L55" s="22">
        <f t="shared" si="23"/>
        <v>4.999066641777114E-2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1784</v>
      </c>
      <c r="D66" s="24">
        <f>VLOOKUP($B$11,ABONE1,4,FALSE)</f>
        <v>109120</v>
      </c>
      <c r="E66" s="24">
        <f>VLOOKUP($B$11,ABONE1,5,FALSE)</f>
        <v>110904</v>
      </c>
      <c r="F66" s="24">
        <f>VLOOKUP($B$11,ABONE1,6,FALSE)</f>
        <v>636</v>
      </c>
      <c r="G66" s="24">
        <f>VLOOKUP($B$11,ABONE1,7,FALSE)</f>
        <v>5641</v>
      </c>
      <c r="H66" s="24">
        <f>VLOOKUP($B$11,ABONE1,8,FALSE)</f>
        <v>6277</v>
      </c>
      <c r="I66" s="24">
        <f>VLOOKUP($B$11,ABONE1,9,FALSE)</f>
        <v>841</v>
      </c>
      <c r="J66" s="24">
        <f>VLOOKUP($B$11,ABONE1,10,FALSE)</f>
        <v>15903</v>
      </c>
      <c r="K66" s="24">
        <f>VLOOKUP($B$11,ABONE1,11,FALSE)</f>
        <v>16744</v>
      </c>
      <c r="L66" s="24">
        <f>VLOOKUP($B$11,ABONE1,12,FALSE)</f>
        <v>133925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AE1C418-07A5-419B-8CFF-59F120F4780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FE6B145A-368B-4431-9457-8DFF828C564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34C1E-B6A7-4048-96F7-FAA59863F5E2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108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32.206494464944647</v>
      </c>
      <c r="D18" s="22">
        <f t="shared" si="1"/>
        <v>72.646504227134187</v>
      </c>
      <c r="E18" s="22">
        <f t="shared" si="2"/>
        <v>71.622620426772301</v>
      </c>
      <c r="F18" s="22">
        <f t="shared" si="3"/>
        <v>14.41276595744681</v>
      </c>
      <c r="G18" s="22">
        <f t="shared" si="4"/>
        <v>65.886898395721929</v>
      </c>
      <c r="H18" s="22">
        <f t="shared" si="5"/>
        <v>64.830903535573981</v>
      </c>
      <c r="I18" s="22">
        <f t="shared" si="6"/>
        <v>13.23680981595092</v>
      </c>
      <c r="J18" s="22">
        <f t="shared" si="7"/>
        <v>50.168210976478974</v>
      </c>
      <c r="K18" s="22">
        <f t="shared" si="8"/>
        <v>48.791308325709061</v>
      </c>
      <c r="L18" s="22">
        <f t="shared" si="9"/>
        <v>68.170453593441451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6.3067691658838645E-2</v>
      </c>
      <c r="E19" s="22">
        <f t="shared" si="2"/>
        <v>6.1470906984565941E-2</v>
      </c>
      <c r="F19" s="22">
        <f t="shared" si="3"/>
        <v>5.5595744680851071</v>
      </c>
      <c r="G19" s="22">
        <f t="shared" si="4"/>
        <v>56.020187165775404</v>
      </c>
      <c r="H19" s="22">
        <f t="shared" si="5"/>
        <v>54.984984722828464</v>
      </c>
      <c r="I19" s="22">
        <f t="shared" si="6"/>
        <v>0</v>
      </c>
      <c r="J19" s="22">
        <f t="shared" si="7"/>
        <v>0.62530292230933715</v>
      </c>
      <c r="K19" s="22">
        <f t="shared" si="8"/>
        <v>0.60198993595608419</v>
      </c>
      <c r="L19" s="22">
        <f t="shared" si="9"/>
        <v>3.8970558314882413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2.9586603531238622</v>
      </c>
      <c r="E22" s="22">
        <f t="shared" si="2"/>
        <v>2.8837512612578955</v>
      </c>
      <c r="F22" s="22">
        <f t="shared" si="3"/>
        <v>0</v>
      </c>
      <c r="G22" s="22">
        <f t="shared" si="4"/>
        <v>0.90240641711229963</v>
      </c>
      <c r="H22" s="22">
        <f t="shared" si="5"/>
        <v>0.88389349628982994</v>
      </c>
      <c r="I22" s="22">
        <f t="shared" si="6"/>
        <v>0</v>
      </c>
      <c r="J22" s="22">
        <f t="shared" si="7"/>
        <v>7.5653599429793301</v>
      </c>
      <c r="K22" s="22">
        <f t="shared" si="8"/>
        <v>7.2833028362305585</v>
      </c>
      <c r="L22" s="22">
        <f t="shared" si="9"/>
        <v>3.3221800011968172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2.5005080229281291</v>
      </c>
      <c r="E23" s="22">
        <f t="shared" si="2"/>
        <v>2.4371986995029711</v>
      </c>
      <c r="F23" s="22">
        <f t="shared" si="3"/>
        <v>0</v>
      </c>
      <c r="G23" s="22">
        <f t="shared" si="4"/>
        <v>8.7299465240641722E-2</v>
      </c>
      <c r="H23" s="22">
        <f t="shared" si="5"/>
        <v>8.5508511567001302E-2</v>
      </c>
      <c r="I23" s="22">
        <f t="shared" si="6"/>
        <v>0</v>
      </c>
      <c r="J23" s="22">
        <f t="shared" si="7"/>
        <v>1.8602993585174626E-2</v>
      </c>
      <c r="K23" s="22">
        <f t="shared" si="8"/>
        <v>1.7909423604757547E-2</v>
      </c>
      <c r="L23" s="22">
        <f t="shared" si="9"/>
        <v>1.9595236670456591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32.206494464944647</v>
      </c>
      <c r="D26" s="22">
        <f t="shared" si="10"/>
        <v>78.168740294845023</v>
      </c>
      <c r="E26" s="22">
        <f t="shared" si="10"/>
        <v>77.005041294517738</v>
      </c>
      <c r="F26" s="22">
        <f t="shared" si="10"/>
        <v>19.972340425531918</v>
      </c>
      <c r="G26" s="22">
        <f t="shared" si="10"/>
        <v>122.89679144385028</v>
      </c>
      <c r="H26" s="22">
        <f t="shared" si="10"/>
        <v>120.78529026625928</v>
      </c>
      <c r="I26" s="22">
        <f t="shared" si="10"/>
        <v>13.23680981595092</v>
      </c>
      <c r="J26" s="22">
        <f t="shared" si="10"/>
        <v>58.377476835352816</v>
      </c>
      <c r="K26" s="22">
        <f t="shared" si="10"/>
        <v>56.694510521500462</v>
      </c>
      <c r="L26" s="22">
        <f t="shared" si="10"/>
        <v>77.349213093172168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39.559704797047971</v>
      </c>
      <c r="D29" s="22">
        <f>IFERROR((SUMIFS(KENTSELAG2,KAYNAK,A29,SEBEP,B29,SÜRE,"Uzun",BİLDİRİM,"Bildirimli",İL,$B$10,İLÇE,$B$11)/VLOOKUP($B$11,ABONE1,4,FALSE))*60,0)</f>
        <v>22.276997105227842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22.714570798609813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7.5255167498218096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7.2449451052150042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19.133926754832146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25.499335793357936</v>
      </c>
      <c r="D30" s="22">
        <f>IFERROR((SUMIFS(KENTSELAG2,KAYNAK,A30,SEBEP,B30,SÜRE,"Uzun",BİLDİRİM,"Bildirimli",İL,$B$10,İLÇE,$B$11)/VLOOKUP($B$11,ABONE1,4,FALSE))*60,0)</f>
        <v>20.698959032264248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20.820497776449045</v>
      </c>
      <c r="F30" s="22">
        <f>IFERROR((SUMIFS(KENTALTIOG2,KAYNAK,A30,SEBEP,B30,SÜRE,"Uzun",BİLDİRİM,"Bildirimli",İL,$B$10,İLÇE,$B$11)/VLOOKUP($B$11,ABONE1,6,FALSE))*60,0)</f>
        <v>772.67872340425549</v>
      </c>
      <c r="G30" s="22">
        <f>IFERROR((SUMIFS(KENTALTIAG2,KAYNAK,A30,SEBEP,B30,SÜRE,"Uzun",BİLDİRİM,"Bildirimli",İL,$B$10,İLÇE,$B$11)/VLOOKUP($B$11,ABONE1,7,FALSE))*60,0)</f>
        <v>959.57700534759351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955.74277608031423</v>
      </c>
      <c r="I30" s="22">
        <f>IFERROR((SUMIFS(KIRSALOG2,KAYNAK,A30,SEBEP,B30,SÜRE,"Uzun",BİLDİRİM,"Bildirimli",İL,$B$10,İLÇE,$B$11)/VLOOKUP($B$11,ABONE1,9,FALSE))*60,0)</f>
        <v>410.20490797546006</v>
      </c>
      <c r="J30" s="22">
        <f>IFERROR((SUMIFS(KIRSALAG2,KAYNAK,A30,SEBEP,B30,SÜRE,"Uzun",BİLDİRİM,"Bildirimli",İL,$B$10,İLÇE,$B$11)/VLOOKUP($B$11,ABONE1,10,FALSE))*60,0)</f>
        <v>318.61632216678544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322.03099268069531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124.30919454251688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1.7364837145102852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1.6925184050226092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1.355098438154509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65.059040590405914</v>
      </c>
      <c r="D34" s="22">
        <f t="shared" ref="D34:L34" si="11">SUM(D29:D33)</f>
        <v>44.712439852002376</v>
      </c>
      <c r="E34" s="22">
        <f t="shared" si="11"/>
        <v>45.227586980081469</v>
      </c>
      <c r="F34" s="22">
        <f t="shared" si="11"/>
        <v>772.67872340425549</v>
      </c>
      <c r="G34" s="22">
        <f t="shared" si="11"/>
        <v>959.57700534759351</v>
      </c>
      <c r="H34" s="22">
        <f t="shared" si="11"/>
        <v>955.74277608031423</v>
      </c>
      <c r="I34" s="22">
        <f t="shared" si="11"/>
        <v>410.20490797546006</v>
      </c>
      <c r="J34" s="22">
        <f t="shared" si="11"/>
        <v>326.14183891660724</v>
      </c>
      <c r="K34" s="22">
        <f t="shared" si="11"/>
        <v>329.27593778591029</v>
      </c>
      <c r="L34" s="22">
        <f t="shared" si="11"/>
        <v>144.79821973550352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0.43468634686346863</v>
      </c>
      <c r="D39" s="22">
        <f t="shared" si="13"/>
        <v>0.56773958552997339</v>
      </c>
      <c r="E39" s="22">
        <f t="shared" si="14"/>
        <v>0.56437086587690122</v>
      </c>
      <c r="F39" s="22">
        <f t="shared" si="15"/>
        <v>4.2553191489361701E-2</v>
      </c>
      <c r="G39" s="22">
        <f t="shared" si="16"/>
        <v>0.23083778966131907</v>
      </c>
      <c r="H39" s="22">
        <f t="shared" si="17"/>
        <v>0.22697512003491924</v>
      </c>
      <c r="I39" s="22">
        <f t="shared" si="18"/>
        <v>0.30368098159509205</v>
      </c>
      <c r="J39" s="22">
        <f t="shared" si="19"/>
        <v>0.45557139463055357</v>
      </c>
      <c r="K39" s="22">
        <f t="shared" si="20"/>
        <v>0.44990850869167431</v>
      </c>
      <c r="L39" s="22">
        <f t="shared" si="21"/>
        <v>0.52627012147687147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1.9170676533174856E-4</v>
      </c>
      <c r="E40" s="22">
        <f t="shared" si="14"/>
        <v>1.8685302141335626E-4</v>
      </c>
      <c r="F40" s="22">
        <f t="shared" si="15"/>
        <v>1.0638297872340425E-2</v>
      </c>
      <c r="G40" s="22">
        <f t="shared" si="16"/>
        <v>0.107174688057041</v>
      </c>
      <c r="H40" s="22">
        <f t="shared" si="17"/>
        <v>0.10519423832387603</v>
      </c>
      <c r="I40" s="22">
        <f t="shared" si="18"/>
        <v>0</v>
      </c>
      <c r="J40" s="22">
        <f t="shared" si="19"/>
        <v>1.9006889997624139E-3</v>
      </c>
      <c r="K40" s="22">
        <f t="shared" si="20"/>
        <v>1.8298261665141812E-3</v>
      </c>
      <c r="L40" s="22">
        <f t="shared" si="21"/>
        <v>7.5997845730357248E-3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3.4181316258650771E-2</v>
      </c>
      <c r="E43" s="22">
        <f t="shared" si="14"/>
        <v>3.3315893718001421E-2</v>
      </c>
      <c r="F43" s="22">
        <f t="shared" si="15"/>
        <v>0</v>
      </c>
      <c r="G43" s="22">
        <f t="shared" si="16"/>
        <v>7.575757575757576E-3</v>
      </c>
      <c r="H43" s="22">
        <f t="shared" si="17"/>
        <v>7.4203404626800524E-3</v>
      </c>
      <c r="I43" s="22">
        <f t="shared" si="18"/>
        <v>0</v>
      </c>
      <c r="J43" s="22">
        <f t="shared" si="19"/>
        <v>8.838203848895225E-2</v>
      </c>
      <c r="K43" s="22">
        <f t="shared" si="20"/>
        <v>8.5086916742909427E-2</v>
      </c>
      <c r="L43" s="22">
        <f t="shared" si="21"/>
        <v>3.8313087188079707E-2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1.0313823974848072E-2</v>
      </c>
      <c r="E44" s="22">
        <f t="shared" si="14"/>
        <v>1.0052692552038566E-2</v>
      </c>
      <c r="F44" s="22">
        <f t="shared" si="15"/>
        <v>0</v>
      </c>
      <c r="G44" s="22">
        <f t="shared" si="16"/>
        <v>2.2281639928698753E-3</v>
      </c>
      <c r="H44" s="22">
        <f t="shared" si="17"/>
        <v>2.1824530772588391E-3</v>
      </c>
      <c r="I44" s="22">
        <f t="shared" si="18"/>
        <v>0</v>
      </c>
      <c r="J44" s="22">
        <f t="shared" si="19"/>
        <v>4.7517224994060348E-4</v>
      </c>
      <c r="K44" s="22">
        <f t="shared" si="20"/>
        <v>4.5745654162854531E-4</v>
      </c>
      <c r="L44" s="22">
        <f t="shared" si="21"/>
        <v>8.2580336305427566E-3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0.43468634686346863</v>
      </c>
      <c r="D47" s="22">
        <f t="shared" si="22"/>
        <v>0.61242643252880391</v>
      </c>
      <c r="E47" s="22">
        <f t="shared" si="22"/>
        <v>0.60792630516835455</v>
      </c>
      <c r="F47" s="22">
        <f t="shared" si="22"/>
        <v>5.3191489361702128E-2</v>
      </c>
      <c r="G47" s="22">
        <f t="shared" si="22"/>
        <v>0.34781639928698754</v>
      </c>
      <c r="H47" s="22">
        <f t="shared" si="22"/>
        <v>0.34177215189873411</v>
      </c>
      <c r="I47" s="22">
        <f t="shared" si="22"/>
        <v>0.30368098159509205</v>
      </c>
      <c r="J47" s="22">
        <f t="shared" si="22"/>
        <v>0.54632929436920885</v>
      </c>
      <c r="K47" s="22">
        <f t="shared" si="22"/>
        <v>0.5372827081427265</v>
      </c>
      <c r="L47" s="22">
        <f t="shared" si="22"/>
        <v>0.58044102686852961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0.10553505535055351</v>
      </c>
      <c r="D50" s="22">
        <f>IFERROR((SUMIFS(KENTSELAG1,KAYNAK,A50,SEBEP,B50,SÜRE,"Uzun",BİLDİRİM,"Bildirimli",İL,$B$10,İLÇE,$B$11)/VLOOKUP($B$11,ABONE1,4,FALSE)),0)</f>
        <v>5.9429097252842053E-2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6.0596434844351434E-2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2.0076027559990498E-2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1.9327538883806037E-2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5.1044222368499793E-2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0.37269372693726938</v>
      </c>
      <c r="D51" s="22">
        <f>IFERROR((SUMIFS(KENTSELAG1,KAYNAK,A51,SEBEP,B51,SÜRE,"Uzun",BİLDİRİM,"Bildirimli",İL,$B$10,İLÇE,$B$11)/VLOOKUP($B$11,ABONE1,4,FALSE)),0)</f>
        <v>0.6707436305427219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0.66319742890242539</v>
      </c>
      <c r="F51" s="22">
        <f>IFERROR((SUMIFS(KENTALTIOG1,KAYNAK,A51,SEBEP,B51,SÜRE,"Uzun",BİLDİRİM,"Bildirimli",İL,$B$10,İLÇE,$B$11)/VLOOKUP($B$11,ABONE1,6,FALSE)),0)</f>
        <v>4.0638297872340425</v>
      </c>
      <c r="G51" s="22">
        <f>IFERROR((SUMIFS(KENTALTIAG1,KAYNAK,A51,SEBEP,B51,SÜRE,"Uzun",BİLDİRİM,"Bildirimli",İL,$B$10,İLÇE,$B$11)/VLOOKUP($B$11,ABONE1,7,FALSE)),0)</f>
        <v>4.024064171122995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4.0248799650807507</v>
      </c>
      <c r="I51" s="22">
        <f>IFERROR((SUMIFS(KIRSALOG1,KAYNAK,A51,SEBEP,B51,SÜRE,"Uzun",BİLDİRİM,"Bildirimli",İL,$B$10,İLÇE,$B$11)/VLOOKUP($B$11,ABONE1,9,FALSE)),0)</f>
        <v>2.4877300613496933</v>
      </c>
      <c r="J51" s="22">
        <f>IFERROR((SUMIFS(KIRSALAG1,KAYNAK,A51,SEBEP,B51,SÜRE,"Uzun",BİLDİRİM,"Bildirimli",İL,$B$10,İLÇE,$B$11)/VLOOKUP($B$11,ABONE1,10,FALSE)),0)</f>
        <v>1.8049417913993824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1.8303979871912168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1.0463167973191312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1.2326745010831433E-2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1.2014649276878807E-2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9.619412363114116E-3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0.4782287822878229</v>
      </c>
      <c r="D55" s="22">
        <f t="shared" si="23"/>
        <v>0.74249947280639539</v>
      </c>
      <c r="E55" s="22">
        <f t="shared" si="23"/>
        <v>0.73580851302365557</v>
      </c>
      <c r="F55" s="22">
        <f t="shared" si="23"/>
        <v>4.0638297872340425</v>
      </c>
      <c r="G55" s="22">
        <f t="shared" si="23"/>
        <v>4.024064171122995</v>
      </c>
      <c r="H55" s="22">
        <f t="shared" si="23"/>
        <v>4.0248799650807507</v>
      </c>
      <c r="I55" s="22">
        <f t="shared" si="23"/>
        <v>2.4877300613496933</v>
      </c>
      <c r="J55" s="22">
        <f t="shared" si="23"/>
        <v>1.8250178189593729</v>
      </c>
      <c r="K55" s="22">
        <f t="shared" si="23"/>
        <v>1.8497255260750229</v>
      </c>
      <c r="L55" s="22">
        <f t="shared" si="23"/>
        <v>1.106980432050745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1355</v>
      </c>
      <c r="D66" s="24">
        <f>VLOOKUP($B$11,ABONE1,4,FALSE)</f>
        <v>52163</v>
      </c>
      <c r="E66" s="24">
        <f>VLOOKUP($B$11,ABONE1,5,FALSE)</f>
        <v>53518</v>
      </c>
      <c r="F66" s="24">
        <f>VLOOKUP($B$11,ABONE1,6,FALSE)</f>
        <v>94</v>
      </c>
      <c r="G66" s="24">
        <f>VLOOKUP($B$11,ABONE1,7,FALSE)</f>
        <v>4488</v>
      </c>
      <c r="H66" s="24">
        <f>VLOOKUP($B$11,ABONE1,8,FALSE)</f>
        <v>4582</v>
      </c>
      <c r="I66" s="24">
        <f>VLOOKUP($B$11,ABONE1,9,FALSE)</f>
        <v>326</v>
      </c>
      <c r="J66" s="24">
        <f>VLOOKUP($B$11,ABONE1,10,FALSE)</f>
        <v>8418</v>
      </c>
      <c r="K66" s="24">
        <f>VLOOKUP($B$11,ABONE1,11,FALSE)</f>
        <v>8744</v>
      </c>
      <c r="L66" s="24">
        <f>VLOOKUP($B$11,ABONE1,12,FALSE)</f>
        <v>66844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F3845E5-E254-4859-B929-133793A34DF7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0D6ED6CA-5771-4DEA-9744-5C2707A6A5CA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68DDD-9393-470E-B1CA-48C27A1FC53C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109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0.3622641509433962</v>
      </c>
      <c r="G18" s="22">
        <f t="shared" si="4"/>
        <v>0.13556974789915965</v>
      </c>
      <c r="H18" s="22">
        <f t="shared" si="5"/>
        <v>0.13637459807073954</v>
      </c>
      <c r="I18" s="22">
        <f t="shared" si="6"/>
        <v>37.250381679389314</v>
      </c>
      <c r="J18" s="22">
        <f t="shared" si="7"/>
        <v>43.597800638524305</v>
      </c>
      <c r="K18" s="22">
        <f t="shared" si="8"/>
        <v>43.524905759621298</v>
      </c>
      <c r="L18" s="22">
        <f t="shared" si="9"/>
        <v>18.930108220998676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1.8294857142857144</v>
      </c>
      <c r="H19" s="22">
        <f t="shared" si="5"/>
        <v>1.8229903536977492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1.0333624454148471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1.0744336134453782</v>
      </c>
      <c r="H22" s="22">
        <f t="shared" si="5"/>
        <v>1.0706189710610932</v>
      </c>
      <c r="I22" s="22">
        <f t="shared" si="6"/>
        <v>0</v>
      </c>
      <c r="J22" s="22">
        <f t="shared" si="7"/>
        <v>2.3737140830081591</v>
      </c>
      <c r="K22" s="22">
        <f t="shared" si="8"/>
        <v>2.3464539317962654</v>
      </c>
      <c r="L22" s="22">
        <f t="shared" si="9"/>
        <v>1.6232466299601291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0.3622641509433962</v>
      </c>
      <c r="G26" s="22">
        <f t="shared" si="10"/>
        <v>3.0394890756302519</v>
      </c>
      <c r="H26" s="22">
        <f t="shared" si="10"/>
        <v>3.0299839228295822</v>
      </c>
      <c r="I26" s="22">
        <f t="shared" si="10"/>
        <v>37.250381679389314</v>
      </c>
      <c r="J26" s="22">
        <f t="shared" si="10"/>
        <v>45.971514721532465</v>
      </c>
      <c r="K26" s="22">
        <f t="shared" si="10"/>
        <v>45.871359691417567</v>
      </c>
      <c r="L26" s="22">
        <f t="shared" si="10"/>
        <v>21.586717296373653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8.0943396226415096</v>
      </c>
      <c r="G30" s="22">
        <f>IFERROR((SUMIFS(KENTALTIAG2,KAYNAK,A30,SEBEP,B30,SÜRE,"Uzun",BİLDİRİM,"Bildirimli",İL,$B$10,İLÇE,$B$11)/VLOOKUP($B$11,ABONE1,7,FALSE))*60,0)</f>
        <v>85.466904201680663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85.19220257234727</v>
      </c>
      <c r="I30" s="22">
        <f>IFERROR((SUMIFS(KIRSALOG2,KAYNAK,A30,SEBEP,B30,SÜRE,"Uzun",BİLDİRİM,"Bildirimli",İL,$B$10,İLÇE,$B$11)/VLOOKUP($B$11,ABONE1,9,FALSE))*60,0)</f>
        <v>91.795419847328233</v>
      </c>
      <c r="J30" s="22">
        <f>IFERROR((SUMIFS(KIRSALAG2,KAYNAK,A30,SEBEP,B30,SÜRE,"Uzun",BİLDİRİM,"Bildirimli",İL,$B$10,İLÇE,$B$11)/VLOOKUP($B$11,ABONE1,10,FALSE))*60,0)</f>
        <v>138.85631429584959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138.31585868326465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108.20270362635276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5.6839836821567937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5.61870781099325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2.4337421682172016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8.0943396226415096</v>
      </c>
      <c r="G34" s="22">
        <f t="shared" si="11"/>
        <v>85.466904201680663</v>
      </c>
      <c r="H34" s="22">
        <f t="shared" si="11"/>
        <v>85.19220257234727</v>
      </c>
      <c r="I34" s="22">
        <f t="shared" si="11"/>
        <v>91.795419847328233</v>
      </c>
      <c r="J34" s="22">
        <f t="shared" si="11"/>
        <v>144.54029797800638</v>
      </c>
      <c r="K34" s="22">
        <f t="shared" si="11"/>
        <v>143.93456649425789</v>
      </c>
      <c r="L34" s="22">
        <f t="shared" si="11"/>
        <v>110.63644579456997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1.8867924528301886E-2</v>
      </c>
      <c r="G39" s="22">
        <f t="shared" si="16"/>
        <v>6.6554621848739495E-3</v>
      </c>
      <c r="H39" s="22">
        <f t="shared" si="17"/>
        <v>6.6988210075026797E-3</v>
      </c>
      <c r="I39" s="22">
        <f t="shared" si="18"/>
        <v>0.6717557251908397</v>
      </c>
      <c r="J39" s="22">
        <f t="shared" si="19"/>
        <v>1.0654487406881874</v>
      </c>
      <c r="K39" s="22">
        <f t="shared" si="20"/>
        <v>1.060927500657491</v>
      </c>
      <c r="L39" s="22">
        <f t="shared" si="21"/>
        <v>0.46333776343269412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6.8907563025210089E-2</v>
      </c>
      <c r="H40" s="22">
        <f t="shared" si="17"/>
        <v>6.8662915326902468E-2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3.8921587241313838E-2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3.1327731092436972E-2</v>
      </c>
      <c r="H43" s="22">
        <f t="shared" si="17"/>
        <v>3.1216505894962488E-2</v>
      </c>
      <c r="I43" s="22">
        <f t="shared" si="18"/>
        <v>0</v>
      </c>
      <c r="J43" s="22">
        <f t="shared" si="19"/>
        <v>2.0663355799929051E-2</v>
      </c>
      <c r="K43" s="22">
        <f t="shared" si="20"/>
        <v>2.0426054177259578E-2</v>
      </c>
      <c r="L43" s="22">
        <f t="shared" si="21"/>
        <v>2.6542623884564267E-2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1.8867924528301886E-2</v>
      </c>
      <c r="G47" s="22">
        <f t="shared" si="22"/>
        <v>0.10689075630252101</v>
      </c>
      <c r="H47" s="22">
        <f t="shared" si="22"/>
        <v>0.10657824222936764</v>
      </c>
      <c r="I47" s="22">
        <f t="shared" si="22"/>
        <v>0.6717557251908397</v>
      </c>
      <c r="J47" s="22">
        <f t="shared" si="22"/>
        <v>1.0861120964881164</v>
      </c>
      <c r="K47" s="22">
        <f t="shared" si="22"/>
        <v>1.0813535548347506</v>
      </c>
      <c r="L47" s="22">
        <f t="shared" si="22"/>
        <v>0.52880197455857225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3.7735849056603772E-2</v>
      </c>
      <c r="G51" s="22">
        <f>IFERROR((SUMIFS(KENTALTIAG1,KAYNAK,A51,SEBEP,B51,SÜRE,"Uzun",BİLDİRİM,"Bildirimli",İL,$B$10,İLÇE,$B$11)/VLOOKUP($B$11,ABONE1,7,FALSE)),0)</f>
        <v>0.43381512605042016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0.43240889603429794</v>
      </c>
      <c r="I51" s="22">
        <f>IFERROR((SUMIFS(KIRSALOG1,KAYNAK,A51,SEBEP,B51,SÜRE,"Uzun",BİLDİRİM,"Bildirimli",İL,$B$10,İLÇE,$B$11)/VLOOKUP($B$11,ABONE1,9,FALSE)),0)</f>
        <v>0.36641221374045801</v>
      </c>
      <c r="J51" s="22">
        <f>IFERROR((SUMIFS(KIRSALAG1,KAYNAK,A51,SEBEP,B51,SÜRE,"Uzun",BİLDİRİM,"Bildirimli",İL,$B$10,İLÇE,$B$11)/VLOOKUP($B$11,ABONE1,10,FALSE)),0)</f>
        <v>0.62291592763391268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0.61997019374068552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0.51365103474463647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1.9510464703795673E-2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1.9286403085824494E-2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8.3539016517941902E-3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3.7735849056603772E-2</v>
      </c>
      <c r="G55" s="22">
        <f t="shared" si="23"/>
        <v>0.43381512605042016</v>
      </c>
      <c r="H55" s="22">
        <f t="shared" si="23"/>
        <v>0.43240889603429794</v>
      </c>
      <c r="I55" s="22">
        <f t="shared" si="23"/>
        <v>0.36641221374045801</v>
      </c>
      <c r="J55" s="22">
        <f t="shared" si="23"/>
        <v>0.64242639233770837</v>
      </c>
      <c r="K55" s="22">
        <f t="shared" si="23"/>
        <v>0.63925659682651004</v>
      </c>
      <c r="L55" s="22">
        <f t="shared" si="23"/>
        <v>0.52200493639643064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53</v>
      </c>
      <c r="G66" s="24">
        <f>VLOOKUP($B$11,ABONE1,7,FALSE)</f>
        <v>14875</v>
      </c>
      <c r="H66" s="24">
        <f>VLOOKUP($B$11,ABONE1,8,FALSE)</f>
        <v>14928</v>
      </c>
      <c r="I66" s="24">
        <f>VLOOKUP($B$11,ABONE1,9,FALSE)</f>
        <v>131</v>
      </c>
      <c r="J66" s="24">
        <f>VLOOKUP($B$11,ABONE1,10,FALSE)</f>
        <v>11276</v>
      </c>
      <c r="K66" s="24">
        <f>VLOOKUP($B$11,ABONE1,11,FALSE)</f>
        <v>11407</v>
      </c>
      <c r="L66" s="24">
        <f>VLOOKUP($B$11,ABONE1,12,FALSE)</f>
        <v>26335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9EA813CC-4C82-4B9C-BB2A-41B3C5B7D94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55061AD2-52F2-4DED-9C79-67B1D52B578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17DA-3AFD-4729-9A88-6F38CE3052AD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111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14.046153846153844</v>
      </c>
      <c r="G18" s="22">
        <f t="shared" si="4"/>
        <v>12.137703356876438</v>
      </c>
      <c r="H18" s="22">
        <f t="shared" si="5"/>
        <v>12.149443962457608</v>
      </c>
      <c r="I18" s="22">
        <f t="shared" si="6"/>
        <v>29.860344827586204</v>
      </c>
      <c r="J18" s="22">
        <f t="shared" si="7"/>
        <v>36.035287836996176</v>
      </c>
      <c r="K18" s="22">
        <f t="shared" si="8"/>
        <v>35.972206076618228</v>
      </c>
      <c r="L18" s="22">
        <f t="shared" si="9"/>
        <v>23.404643421819088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1.5692307692307694</v>
      </c>
      <c r="G19" s="22">
        <f t="shared" si="4"/>
        <v>3.6243314022696609</v>
      </c>
      <c r="H19" s="22">
        <f t="shared" si="5"/>
        <v>3.6116886189762596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1.905325788466339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5.1906356638362041</v>
      </c>
      <c r="H22" s="22">
        <f t="shared" si="5"/>
        <v>5.1587033677734846</v>
      </c>
      <c r="I22" s="22">
        <f t="shared" si="6"/>
        <v>0</v>
      </c>
      <c r="J22" s="22">
        <f t="shared" si="7"/>
        <v>2.6279562238633329</v>
      </c>
      <c r="K22" s="22">
        <f t="shared" si="8"/>
        <v>2.6011096433289298</v>
      </c>
      <c r="L22" s="22">
        <f t="shared" si="9"/>
        <v>3.9503536656403431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0.72454844737076252</v>
      </c>
      <c r="K23" s="22">
        <f t="shared" si="8"/>
        <v>0.71714663143989432</v>
      </c>
      <c r="L23" s="22">
        <f t="shared" si="9"/>
        <v>0.33882000499292669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15.615384615384613</v>
      </c>
      <c r="G26" s="22">
        <f t="shared" si="10"/>
        <v>20.952670422982301</v>
      </c>
      <c r="H26" s="22">
        <f t="shared" si="10"/>
        <v>20.919835949207354</v>
      </c>
      <c r="I26" s="22">
        <f t="shared" si="10"/>
        <v>29.860344827586204</v>
      </c>
      <c r="J26" s="22">
        <f t="shared" si="10"/>
        <v>39.387792508230277</v>
      </c>
      <c r="K26" s="22">
        <f t="shared" si="10"/>
        <v>39.290462351387056</v>
      </c>
      <c r="L26" s="22">
        <f t="shared" si="10"/>
        <v>29.599142880918695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63.95384615384615</v>
      </c>
      <c r="G30" s="22">
        <f>IFERROR((SUMIFS(KENTALTIAG2,KAYNAK,A30,SEBEP,B30,SÜRE,"Uzun",BİLDİRİM,"Bildirimli",İL,$B$10,İLÇE,$B$11)/VLOOKUP($B$11,ABONE1,7,FALSE))*60,0)</f>
        <v>68.000031743512423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67.975139995267753</v>
      </c>
      <c r="I30" s="22">
        <f>IFERROR((SUMIFS(KIRSALOG2,KAYNAK,A30,SEBEP,B30,SÜRE,"Uzun",BİLDİRİM,"Bildirimli",İL,$B$10,İLÇE,$B$11)/VLOOKUP($B$11,ABONE1,9,FALSE))*60,0)</f>
        <v>96.434482758620689</v>
      </c>
      <c r="J30" s="22">
        <f>IFERROR((SUMIFS(KIRSALAG2,KAYNAK,A30,SEBEP,B30,SÜRE,"Uzun",BİLDİRİM,"Bildirimli",İL,$B$10,İLÇE,$B$11)/VLOOKUP($B$11,ABONE1,10,FALSE))*60,0)</f>
        <v>152.28175104546668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151.71122853368558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107.53673129732877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0.16603444171097531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0.16501301364460919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8.7051676791212437E-2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63.95384615384615</v>
      </c>
      <c r="G34" s="22">
        <f t="shared" si="11"/>
        <v>68.1660661852234</v>
      </c>
      <c r="H34" s="22">
        <f t="shared" si="11"/>
        <v>68.140153008912364</v>
      </c>
      <c r="I34" s="22">
        <f t="shared" si="11"/>
        <v>96.434482758620689</v>
      </c>
      <c r="J34" s="22">
        <f t="shared" si="11"/>
        <v>152.28175104546668</v>
      </c>
      <c r="K34" s="22">
        <f t="shared" si="11"/>
        <v>151.71122853368558</v>
      </c>
      <c r="L34" s="22">
        <f t="shared" si="11"/>
        <v>107.62378297411999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0.19230769230769232</v>
      </c>
      <c r="G39" s="22">
        <f t="shared" si="16"/>
        <v>0.14816284421871281</v>
      </c>
      <c r="H39" s="22">
        <f t="shared" si="17"/>
        <v>0.148434419118227</v>
      </c>
      <c r="I39" s="22">
        <f t="shared" si="18"/>
        <v>0.43965517241379309</v>
      </c>
      <c r="J39" s="22">
        <f t="shared" si="19"/>
        <v>0.65851054364267281</v>
      </c>
      <c r="K39" s="22">
        <f t="shared" si="20"/>
        <v>0.65627476882430646</v>
      </c>
      <c r="L39" s="22">
        <f t="shared" si="21"/>
        <v>0.38836648081883995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0.11538461538461539</v>
      </c>
      <c r="G40" s="22">
        <f t="shared" si="16"/>
        <v>0.26616935163875882</v>
      </c>
      <c r="H40" s="22">
        <f t="shared" si="17"/>
        <v>0.26524173830743747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0.13992677040858784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9.2452979922228395E-2</v>
      </c>
      <c r="H43" s="22">
        <f t="shared" si="17"/>
        <v>9.188421799826485E-2</v>
      </c>
      <c r="I43" s="22">
        <f t="shared" si="18"/>
        <v>0</v>
      </c>
      <c r="J43" s="22">
        <f t="shared" si="19"/>
        <v>2.1532164783343712E-2</v>
      </c>
      <c r="K43" s="22">
        <f t="shared" si="20"/>
        <v>2.1312197269925143E-2</v>
      </c>
      <c r="L43" s="22">
        <f t="shared" si="21"/>
        <v>5.8542065407339604E-2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3.1141560637067355E-3</v>
      </c>
      <c r="K44" s="22">
        <f t="shared" si="20"/>
        <v>3.0823425803610744E-3</v>
      </c>
      <c r="L44" s="22">
        <f t="shared" si="21"/>
        <v>1.4562702837646667E-3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0.30769230769230771</v>
      </c>
      <c r="G47" s="22">
        <f t="shared" si="22"/>
        <v>0.50678517577969995</v>
      </c>
      <c r="H47" s="22">
        <f t="shared" si="22"/>
        <v>0.50556037542392929</v>
      </c>
      <c r="I47" s="22">
        <f t="shared" si="22"/>
        <v>0.43965517241379309</v>
      </c>
      <c r="J47" s="22">
        <f t="shared" si="22"/>
        <v>0.68315686448972324</v>
      </c>
      <c r="K47" s="22">
        <f t="shared" si="22"/>
        <v>0.68066930867459274</v>
      </c>
      <c r="L47" s="22">
        <f t="shared" si="22"/>
        <v>0.58829158691853212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1.2564102564102564</v>
      </c>
      <c r="G51" s="22">
        <f>IFERROR((SUMIFS(KENTALTIAG1,KAYNAK,A51,SEBEP,B51,SÜRE,"Uzun",BİLDİRİM,"Bildirimli",İL,$B$10,İLÇE,$B$11)/VLOOKUP($B$11,ABONE1,7,FALSE)),0)</f>
        <v>1.7270851519720658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1.7241896048584273</v>
      </c>
      <c r="I51" s="22">
        <f>IFERROR((SUMIFS(KIRSALOG1,KAYNAK,A51,SEBEP,B51,SÜRE,"Uzun",BİLDİRİM,"Bildirimli",İL,$B$10,İLÇE,$B$11)/VLOOKUP($B$11,ABONE1,9,FALSE)),0)</f>
        <v>1.2931034482758621</v>
      </c>
      <c r="J51" s="22">
        <f>IFERROR((SUMIFS(KIRSALAG1,KAYNAK,A51,SEBEP,B51,SÜRE,"Uzun",BİLDİRİM,"Bildirimli",İL,$B$10,İLÇE,$B$11)/VLOOKUP($B$11,ABONE1,10,FALSE)),0)</f>
        <v>1.8545244238811283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1.8487890797005724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1.7830573354414578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4.8408856439965085E-3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4.8111049767331805E-3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2.5380710659898475E-3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1.2564102564102564</v>
      </c>
      <c r="G55" s="22">
        <f t="shared" si="23"/>
        <v>1.7319260376160623</v>
      </c>
      <c r="H55" s="22">
        <f t="shared" si="23"/>
        <v>1.7290007098351605</v>
      </c>
      <c r="I55" s="22">
        <f t="shared" si="23"/>
        <v>1.2931034482758621</v>
      </c>
      <c r="J55" s="22">
        <f t="shared" si="23"/>
        <v>1.8545244238811283</v>
      </c>
      <c r="K55" s="22">
        <f t="shared" si="23"/>
        <v>1.8487890797005724</v>
      </c>
      <c r="L55" s="22">
        <f t="shared" si="23"/>
        <v>1.7855954065074477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0.38461538461538464</v>
      </c>
      <c r="G59" s="22">
        <f>IFERROR((SUMIFS(KENTALTIAG1,KAYNAK,A59,SÜRE,"Kısa",İL,$B$10,İLÇE,$B$11)/VLOOKUP($B$11,ABONE1,7,FALSE)),0)</f>
        <v>0.13832235536862153</v>
      </c>
      <c r="H59" s="22">
        <f>IFERROR((SUMIFS(KENTALTIOG1,KAYNAK,A59,SÜRE,"Kısa",İL,$B$10,İLÇE,$B$11)+SUMIFS(KENTALTIAG1,KAYNAK,A59,SÜRE,"Kısa",İL,$B$10,İLÇE,$B$11))/VLOOKUP($B$11,ABONE1,8,FALSE),0)</f>
        <v>0.13983752661881851</v>
      </c>
      <c r="I59" s="22">
        <f>IFERROR((SUMIFS(KIRSALOG1,KAYNAK,A59,SÜRE,"Kısa",İL,$B$10,İLÇE,$B$11)/VLOOKUP($B$11,ABONE1,9,FALSE)),0)</f>
        <v>0.21551724137931033</v>
      </c>
      <c r="J59" s="22">
        <f>IFERROR((SUMIFS(KIRSALAG1,KAYNAK,A59,SÜRE,"Kısa",İL,$B$10,İLÇE,$B$11)/VLOOKUP($B$11,ABONE1,10,FALSE)),0)</f>
        <v>8.0968057656375117E-2</v>
      </c>
      <c r="K59" s="22">
        <f>IFERROR((SUMIFS(KIRSALOG1,KAYNAK,A59,SÜRE,"Kısa",İL,$B$10,İLÇE,$B$11)+SUMIFS(KIRSALAG1,KAYNAK,A59,SÜRE,"Kısa",İL,$B$10,İLÇE,$B$11))/VLOOKUP($B$11,ABONE1,11,FALSE),0)</f>
        <v>8.2342580361074419E-2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0.11267371224099193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0.38461538461538464</v>
      </c>
      <c r="G61" s="22">
        <f t="shared" si="24"/>
        <v>0.13832235536862153</v>
      </c>
      <c r="H61" s="22">
        <f t="shared" si="24"/>
        <v>0.13983752661881851</v>
      </c>
      <c r="I61" s="22">
        <f t="shared" si="24"/>
        <v>0.21551724137931033</v>
      </c>
      <c r="J61" s="22">
        <f t="shared" si="24"/>
        <v>8.0968057656375117E-2</v>
      </c>
      <c r="K61" s="22">
        <f t="shared" si="24"/>
        <v>8.2342580361074419E-2</v>
      </c>
      <c r="L61" s="22">
        <f t="shared" si="24"/>
        <v>0.11267371224099193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78</v>
      </c>
      <c r="G66" s="24">
        <f>VLOOKUP($B$11,ABONE1,7,FALSE)</f>
        <v>12601</v>
      </c>
      <c r="H66" s="24">
        <f>VLOOKUP($B$11,ABONE1,8,FALSE)</f>
        <v>12679</v>
      </c>
      <c r="I66" s="24">
        <f>VLOOKUP($B$11,ABONE1,9,FALSE)</f>
        <v>116</v>
      </c>
      <c r="J66" s="24">
        <f>VLOOKUP($B$11,ABONE1,10,FALSE)</f>
        <v>11239</v>
      </c>
      <c r="K66" s="24">
        <f>VLOOKUP($B$11,ABONE1,11,FALSE)</f>
        <v>11355</v>
      </c>
      <c r="L66" s="24">
        <f>VLOOKUP($B$11,ABONE1,12,FALSE)</f>
        <v>24034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AA27F2EC-9E8B-4233-9150-345D73847B4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D2B54143-EF87-49F0-A462-7ACC2DD4D15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7CD40-2A34-497E-B0BC-6BE1B5DD6564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112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49.034876033057856</v>
      </c>
      <c r="G18" s="22">
        <f t="shared" si="4"/>
        <v>59.485801937567274</v>
      </c>
      <c r="H18" s="22">
        <f t="shared" si="5"/>
        <v>58.846811520970185</v>
      </c>
      <c r="I18" s="22">
        <f t="shared" si="6"/>
        <v>28.356603773584908</v>
      </c>
      <c r="J18" s="22">
        <f t="shared" si="7"/>
        <v>94.16193261284171</v>
      </c>
      <c r="K18" s="22">
        <f t="shared" si="8"/>
        <v>91.604668214591243</v>
      </c>
      <c r="L18" s="22">
        <f t="shared" si="9"/>
        <v>68.461108926464817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0.41447793326157156</v>
      </c>
      <c r="H22" s="22">
        <f t="shared" si="5"/>
        <v>0.38913592723597779</v>
      </c>
      <c r="I22" s="22">
        <f t="shared" si="6"/>
        <v>0</v>
      </c>
      <c r="J22" s="22">
        <f t="shared" si="7"/>
        <v>6.2149777495232037</v>
      </c>
      <c r="K22" s="22">
        <f t="shared" si="8"/>
        <v>5.9734571672980561</v>
      </c>
      <c r="L22" s="22">
        <f t="shared" si="9"/>
        <v>2.0227290601651591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49.034876033057856</v>
      </c>
      <c r="G26" s="22">
        <f t="shared" si="10"/>
        <v>59.900279870828847</v>
      </c>
      <c r="H26" s="22">
        <f t="shared" si="10"/>
        <v>59.235947448206161</v>
      </c>
      <c r="I26" s="22">
        <f t="shared" si="10"/>
        <v>28.356603773584908</v>
      </c>
      <c r="J26" s="22">
        <f t="shared" si="10"/>
        <v>100.37691036236491</v>
      </c>
      <c r="K26" s="22">
        <f t="shared" si="10"/>
        <v>97.578125381889294</v>
      </c>
      <c r="L26" s="22">
        <f t="shared" si="10"/>
        <v>70.483837986629979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215.15256198347106</v>
      </c>
      <c r="G30" s="22">
        <f>IFERROR((SUMIFS(KENTALTIAG2,KAYNAK,A30,SEBEP,B30,SÜRE,"Uzun",BİLDİRİM,"Bildirimli",İL,$B$10,İLÇE,$B$11)/VLOOKUP($B$11,ABONE1,7,FALSE))*60,0)</f>
        <v>52.804973089343385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62.731227892875182</v>
      </c>
      <c r="I30" s="22">
        <f>IFERROR((SUMIFS(KIRSALOG2,KAYNAK,A30,SEBEP,B30,SÜRE,"Uzun",BİLDİRİM,"Bildirimli",İL,$B$10,İLÇE,$B$11)/VLOOKUP($B$11,ABONE1,9,FALSE))*60,0)</f>
        <v>294.28679245283024</v>
      </c>
      <c r="J30" s="22">
        <f>IFERROR((SUMIFS(KIRSALAG2,KAYNAK,A30,SEBEP,B30,SÜRE,"Uzun",BİLDİRİM,"Bildirimli",İL,$B$10,İLÇE,$B$11)/VLOOKUP($B$11,ABONE1,10,FALSE))*60,0)</f>
        <v>371.58057215511758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368.57685445435658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152.36986379723302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215.15256198347106</v>
      </c>
      <c r="G34" s="22">
        <f t="shared" si="11"/>
        <v>52.804973089343385</v>
      </c>
      <c r="H34" s="22">
        <f t="shared" si="11"/>
        <v>62.731227892875182</v>
      </c>
      <c r="I34" s="22">
        <f t="shared" si="11"/>
        <v>294.28679245283024</v>
      </c>
      <c r="J34" s="22">
        <f t="shared" si="11"/>
        <v>371.58057215511758</v>
      </c>
      <c r="K34" s="22">
        <f t="shared" si="11"/>
        <v>368.57685445435658</v>
      </c>
      <c r="L34" s="22">
        <f t="shared" si="11"/>
        <v>152.36986379723302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1.1487603305785123</v>
      </c>
      <c r="G39" s="22">
        <f t="shared" si="16"/>
        <v>0.64677072120559742</v>
      </c>
      <c r="H39" s="22">
        <f t="shared" si="17"/>
        <v>0.67746336533602824</v>
      </c>
      <c r="I39" s="22">
        <f t="shared" si="18"/>
        <v>0.81446540880503149</v>
      </c>
      <c r="J39" s="22">
        <f t="shared" si="19"/>
        <v>1.4787031150667513</v>
      </c>
      <c r="K39" s="22">
        <f t="shared" si="20"/>
        <v>1.4528901380911645</v>
      </c>
      <c r="L39" s="22">
        <f t="shared" si="21"/>
        <v>0.90565902834876488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6.3509149623250808E-3</v>
      </c>
      <c r="H43" s="22">
        <f t="shared" si="17"/>
        <v>5.9626073774633652E-3</v>
      </c>
      <c r="I43" s="22">
        <f t="shared" si="18"/>
        <v>0</v>
      </c>
      <c r="J43" s="22">
        <f t="shared" si="19"/>
        <v>9.0909090909090912E-2</v>
      </c>
      <c r="K43" s="22">
        <f t="shared" si="20"/>
        <v>8.7376267872418423E-2</v>
      </c>
      <c r="L43" s="22">
        <f t="shared" si="21"/>
        <v>2.977871518964716E-2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1.1487603305785123</v>
      </c>
      <c r="G47" s="22">
        <f t="shared" si="22"/>
        <v>0.65312163616792251</v>
      </c>
      <c r="H47" s="22">
        <f t="shared" si="22"/>
        <v>0.68342597271349159</v>
      </c>
      <c r="I47" s="22">
        <f t="shared" si="22"/>
        <v>0.81446540880503149</v>
      </c>
      <c r="J47" s="22">
        <f t="shared" si="22"/>
        <v>1.5696122059758422</v>
      </c>
      <c r="K47" s="22">
        <f t="shared" si="22"/>
        <v>1.5402664059635829</v>
      </c>
      <c r="L47" s="22">
        <f t="shared" si="22"/>
        <v>0.93543774353841203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0.50330578512396695</v>
      </c>
      <c r="G51" s="22">
        <f>IFERROR((SUMIFS(KENTALTIAG1,KAYNAK,A51,SEBEP,B51,SÜRE,"Uzun",BİLDİRİM,"Bildirimli",İL,$B$10,İLÇE,$B$11)/VLOOKUP($B$11,ABONE1,7,FALSE)),0)</f>
        <v>0.16151776103336921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0.18241536129358263</v>
      </c>
      <c r="I51" s="22">
        <f>IFERROR((SUMIFS(KIRSALOG1,KAYNAK,A51,SEBEP,B51,SÜRE,"Uzun",BİLDİRİM,"Bildirimli",İL,$B$10,İLÇE,$B$11)/VLOOKUP($B$11,ABONE1,9,FALSE)),0)</f>
        <v>0.62893081761006286</v>
      </c>
      <c r="J51" s="22">
        <f>IFERROR((SUMIFS(KIRSALAG1,KAYNAK,A51,SEBEP,B51,SÜRE,"Uzun",BİLDİRİM,"Bildirimli",İL,$B$10,İLÇE,$B$11)/VLOOKUP($B$11,ABONE1,10,FALSE)),0)</f>
        <v>0.84094087730451372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0.8327019430526702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0.3730025381617989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0.50330578512396695</v>
      </c>
      <c r="G55" s="22">
        <f t="shared" si="23"/>
        <v>0.16151776103336921</v>
      </c>
      <c r="H55" s="22">
        <f t="shared" si="23"/>
        <v>0.18241536129358263</v>
      </c>
      <c r="I55" s="22">
        <f t="shared" si="23"/>
        <v>0.62893081761006286</v>
      </c>
      <c r="J55" s="22">
        <f t="shared" si="23"/>
        <v>0.84094087730451372</v>
      </c>
      <c r="K55" s="22">
        <f t="shared" si="23"/>
        <v>0.8327019430526702</v>
      </c>
      <c r="L55" s="22">
        <f t="shared" si="23"/>
        <v>0.3730025381617989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1210</v>
      </c>
      <c r="G66" s="24">
        <f>VLOOKUP($B$11,ABONE1,7,FALSE)</f>
        <v>18580</v>
      </c>
      <c r="H66" s="24">
        <f>VLOOKUP($B$11,ABONE1,8,FALSE)</f>
        <v>19790</v>
      </c>
      <c r="I66" s="24">
        <f>VLOOKUP($B$11,ABONE1,9,FALSE)</f>
        <v>318</v>
      </c>
      <c r="J66" s="24">
        <f>VLOOKUP($B$11,ABONE1,10,FALSE)</f>
        <v>7865</v>
      </c>
      <c r="K66" s="24">
        <f>VLOOKUP($B$11,ABONE1,11,FALSE)</f>
        <v>8183</v>
      </c>
      <c r="L66" s="24">
        <f>VLOOKUP($B$11,ABONE1,12,FALSE)</f>
        <v>27973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4CB4EA6-FAA2-48CC-A1B4-8689371BEBD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A39239E2-5A64-46BF-BBD6-2E91B2EC491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C5986-99EF-ED4D-867A-E9D589E43C8F}">
  <dimension ref="A1:V70"/>
  <sheetViews>
    <sheetView zoomScale="70" zoomScaleNormal="70" workbookViewId="0">
      <selection activeCell="A2" sqref="A1:A1048576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ht="13.8" customHeight="1" x14ac:dyDescent="0.3">
      <c r="A11" s="2"/>
      <c r="B11" s="7"/>
      <c r="C11" s="7"/>
      <c r="D11" s="4"/>
      <c r="E11" s="4"/>
      <c r="F11" s="4"/>
    </row>
    <row r="12" spans="1:22" x14ac:dyDescent="0.3">
      <c r="A12" s="8" t="s">
        <v>43</v>
      </c>
      <c r="B12" s="9"/>
      <c r="H12" s="10"/>
    </row>
    <row r="13" spans="1:22" x14ac:dyDescent="0.3">
      <c r="A13" s="58" t="s">
        <v>44</v>
      </c>
      <c r="B13" s="59"/>
      <c r="C13" s="60" t="s">
        <v>45</v>
      </c>
      <c r="D13" s="61"/>
      <c r="E13" s="62"/>
      <c r="F13" s="60" t="s">
        <v>46</v>
      </c>
      <c r="G13" s="61"/>
      <c r="H13" s="62"/>
      <c r="I13" s="60" t="s">
        <v>47</v>
      </c>
      <c r="J13" s="61"/>
      <c r="K13" s="62"/>
      <c r="L13" s="40" t="s">
        <v>48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20" t="s">
        <v>49</v>
      </c>
      <c r="B14" s="20" t="s">
        <v>50</v>
      </c>
      <c r="C14" s="21" t="s">
        <v>51</v>
      </c>
      <c r="D14" s="21" t="s">
        <v>52</v>
      </c>
      <c r="E14" s="21" t="s">
        <v>53</v>
      </c>
      <c r="F14" s="21" t="s">
        <v>51</v>
      </c>
      <c r="G14" s="21" t="s">
        <v>52</v>
      </c>
      <c r="H14" s="21" t="s">
        <v>53</v>
      </c>
      <c r="I14" s="21" t="s">
        <v>54</v>
      </c>
      <c r="J14" s="21" t="s">
        <v>55</v>
      </c>
      <c r="K14" s="21" t="s">
        <v>53</v>
      </c>
      <c r="L14" s="41"/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56</v>
      </c>
      <c r="B15" s="20" t="s">
        <v>57</v>
      </c>
      <c r="C15" s="22">
        <f t="shared" ref="C15:C24" si="0">(SUMIFS(KENTSELOG2,KAYNAK,A15,SEBEP,B15,SÜRE,"Uzun",BİLDİRİM,"Bildirimsiz",İL,$B$10)/VLOOKUP($B$10,ABONE1,3,FALSE))*60</f>
        <v>0.84045261669024052</v>
      </c>
      <c r="D15" s="22">
        <f t="shared" ref="D15:D24" si="1">(SUMIFS(KENTSELAG2,KAYNAK,A15,SEBEP,B15,SÜRE,"Uzun",BİLDİRİM,"Bildirimsiz",İL,$B$10)/VLOOKUP($B$10,ABONE1,4,FALSE))*60</f>
        <v>1.7672168847391478</v>
      </c>
      <c r="E15" s="22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1.7478295053140451</v>
      </c>
      <c r="F15" s="22">
        <f t="shared" ref="F15:F24" si="3">(SUMIFS(KENTALTIOG2,KAYNAK,A15,SEBEP,B15,SÜRE,"Uzun",BİLDİRİM,"Bildirimsiz",İL,$B$10)/VLOOKUP($B$10,ABONE1,6,FALSE))*60</f>
        <v>0</v>
      </c>
      <c r="G15" s="22">
        <f t="shared" ref="G15:G24" si="4">(SUMIFS(KENTALTIAG2,KAYNAK,A15,SEBEP,B15,SÜRE,"Uzun",BİLDİRİM,"Bildirimsiz",İL,$B$10)/VLOOKUP($B$10,ABONE1,7,FALSE))*60</f>
        <v>0</v>
      </c>
      <c r="H15" s="22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2">
        <f t="shared" ref="I15:I24" si="6">(SUMIFS(KIRSALOG2,KAYNAK,A15,SEBEP,B15,SÜRE,"Uzun",BİLDİRİM,"Bildirimsiz",İL,$B$10)/VLOOKUP($B$10,ABONE1,9,FALSE))*60</f>
        <v>0.61179245283018868</v>
      </c>
      <c r="J15" s="22">
        <f t="shared" ref="J15:J24" si="7">(SUMIFS(KIRSALAG2,KAYNAK,A15,SEBEP,B15,SÜRE,"Uzun",BİLDİRİM,"Bildirimsiz",İL,$B$10)/VLOOKUP($B$10,ABONE1,10,FALSE))*60</f>
        <v>1.0125417374494758</v>
      </c>
      <c r="K15" s="22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0.99357665048272792</v>
      </c>
      <c r="L15" s="22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1.4175386580447769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124</v>
      </c>
      <c r="B16" s="20" t="s">
        <v>125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  <c r="J16" s="22">
        <f t="shared" si="7"/>
        <v>0</v>
      </c>
      <c r="K16" s="22">
        <f t="shared" si="8"/>
        <v>0</v>
      </c>
      <c r="L16" s="22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20" t="s">
        <v>58</v>
      </c>
      <c r="B17" s="20" t="s">
        <v>57</v>
      </c>
      <c r="C17" s="22">
        <f>(SUMIFS(KENTSELOG2,KAYNAK,A17,SEBEP,B17,SÜRE,"Uzun",BİLDİRİM,"Bildirimsiz")/VLOOKUP($B$10,ABONE1,3,FALSE))*60</f>
        <v>188.19745403111716</v>
      </c>
      <c r="D17" s="22">
        <f t="shared" si="1"/>
        <v>31.124437453588829</v>
      </c>
      <c r="E17" s="22">
        <f t="shared" si="2"/>
        <v>32.985366967112512</v>
      </c>
      <c r="F17" s="22">
        <f t="shared" si="3"/>
        <v>88.231463414634121</v>
      </c>
      <c r="G17" s="22">
        <f t="shared" si="4"/>
        <v>70.781523018774351</v>
      </c>
      <c r="H17" s="22">
        <f t="shared" si="5"/>
        <v>71.31859742365549</v>
      </c>
      <c r="I17" s="22">
        <f t="shared" si="6"/>
        <v>78.570283018867926</v>
      </c>
      <c r="J17" s="22">
        <f t="shared" si="7"/>
        <v>74.918909261320351</v>
      </c>
      <c r="K17" s="22">
        <f t="shared" si="8"/>
        <v>75.091707126513754</v>
      </c>
      <c r="L17" s="22">
        <f t="shared" si="9"/>
        <v>43.121068463431477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59</v>
      </c>
      <c r="C18" s="22">
        <f t="shared" si="0"/>
        <v>4.4491008284501916</v>
      </c>
      <c r="D18" s="22">
        <f t="shared" si="1"/>
        <v>1.5784715546370862</v>
      </c>
      <c r="E18" s="22">
        <f t="shared" si="2"/>
        <v>1.6385234802873798</v>
      </c>
      <c r="F18" s="22">
        <f t="shared" si="3"/>
        <v>0.15731707317073171</v>
      </c>
      <c r="G18" s="22">
        <f t="shared" si="4"/>
        <v>2.5117913129685858</v>
      </c>
      <c r="H18" s="22">
        <f t="shared" si="5"/>
        <v>2.4393252860102694</v>
      </c>
      <c r="I18" s="22">
        <f t="shared" si="6"/>
        <v>0.12334905660377359</v>
      </c>
      <c r="J18" s="22">
        <f t="shared" si="7"/>
        <v>0.90740436998418372</v>
      </c>
      <c r="K18" s="22">
        <f t="shared" si="8"/>
        <v>0.87029968190189189</v>
      </c>
      <c r="L18" s="22">
        <f t="shared" si="9"/>
        <v>1.6638605543274809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125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60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61</v>
      </c>
      <c r="B21" s="20" t="s">
        <v>57</v>
      </c>
      <c r="C21" s="22">
        <f t="shared" si="0"/>
        <v>0</v>
      </c>
      <c r="D21" s="22">
        <f t="shared" si="1"/>
        <v>6.9478073785826506</v>
      </c>
      <c r="E21" s="22">
        <f t="shared" si="2"/>
        <v>6.8024632145217199</v>
      </c>
      <c r="F21" s="22">
        <f t="shared" si="3"/>
        <v>0</v>
      </c>
      <c r="G21" s="22">
        <f t="shared" si="4"/>
        <v>2.663032096164569</v>
      </c>
      <c r="H21" s="22">
        <f t="shared" si="5"/>
        <v>2.5810692730384641</v>
      </c>
      <c r="I21" s="22">
        <f t="shared" si="6"/>
        <v>0</v>
      </c>
      <c r="J21" s="22">
        <f t="shared" si="7"/>
        <v>4.8769257805635275</v>
      </c>
      <c r="K21" s="22">
        <f t="shared" si="8"/>
        <v>4.6461298063507996</v>
      </c>
      <c r="L21" s="22">
        <f t="shared" si="9"/>
        <v>5.9668830205513368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59</v>
      </c>
      <c r="C22" s="22">
        <f t="shared" si="0"/>
        <v>0</v>
      </c>
      <c r="D22" s="22">
        <f t="shared" si="1"/>
        <v>0.25504464105826069</v>
      </c>
      <c r="E22" s="22">
        <f t="shared" si="2"/>
        <v>0.24970925276481101</v>
      </c>
      <c r="F22" s="22">
        <f t="shared" si="3"/>
        <v>0</v>
      </c>
      <c r="G22" s="22">
        <f t="shared" si="4"/>
        <v>0.13692298159737284</v>
      </c>
      <c r="H22" s="22">
        <f t="shared" si="5"/>
        <v>0.1327087649761283</v>
      </c>
      <c r="I22" s="22">
        <f t="shared" si="6"/>
        <v>0</v>
      </c>
      <c r="J22" s="22">
        <f t="shared" si="7"/>
        <v>8.1032159803174991E-2</v>
      </c>
      <c r="K22" s="22">
        <f t="shared" si="8"/>
        <v>7.7197388247112017E-2</v>
      </c>
      <c r="L22" s="22">
        <f t="shared" si="9"/>
        <v>0.21379642674146634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125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60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63" t="s">
        <v>62</v>
      </c>
      <c r="B25" s="64"/>
      <c r="C25" s="22">
        <f t="shared" ref="C25:L25" si="10">SUM(C15:C24)</f>
        <v>193.48700747625759</v>
      </c>
      <c r="D25" s="22">
        <f t="shared" si="10"/>
        <v>41.672977912605973</v>
      </c>
      <c r="E25" s="22">
        <f t="shared" si="10"/>
        <v>43.42389242000047</v>
      </c>
      <c r="F25" s="22">
        <f t="shared" si="10"/>
        <v>88.388780487804851</v>
      </c>
      <c r="G25" s="22">
        <f t="shared" si="10"/>
        <v>76.093269409504884</v>
      </c>
      <c r="H25" s="22">
        <f t="shared" si="10"/>
        <v>76.471700747680359</v>
      </c>
      <c r="I25" s="22">
        <f t="shared" si="10"/>
        <v>79.305424528301884</v>
      </c>
      <c r="J25" s="22">
        <f t="shared" si="10"/>
        <v>81.796813309120708</v>
      </c>
      <c r="K25" s="22">
        <f t="shared" si="10"/>
        <v>81.678910653496288</v>
      </c>
      <c r="L25" s="22">
        <f t="shared" si="10"/>
        <v>52.383147123096535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58" t="s">
        <v>63</v>
      </c>
      <c r="B26" s="59"/>
      <c r="C26" s="60" t="s">
        <v>45</v>
      </c>
      <c r="D26" s="61"/>
      <c r="E26" s="62"/>
      <c r="F26" s="60" t="s">
        <v>46</v>
      </c>
      <c r="G26" s="61"/>
      <c r="H26" s="62"/>
      <c r="I26" s="60" t="s">
        <v>47</v>
      </c>
      <c r="J26" s="61"/>
      <c r="K26" s="62"/>
      <c r="L26" s="40" t="s">
        <v>62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20" t="s">
        <v>49</v>
      </c>
      <c r="B27" s="20" t="s">
        <v>50</v>
      </c>
      <c r="C27" s="21" t="s">
        <v>51</v>
      </c>
      <c r="D27" s="21" t="s">
        <v>52</v>
      </c>
      <c r="E27" s="21" t="s">
        <v>53</v>
      </c>
      <c r="F27" s="21" t="s">
        <v>51</v>
      </c>
      <c r="G27" s="21" t="s">
        <v>52</v>
      </c>
      <c r="H27" s="21" t="s">
        <v>53</v>
      </c>
      <c r="I27" s="21" t="s">
        <v>54</v>
      </c>
      <c r="J27" s="21" t="s">
        <v>55</v>
      </c>
      <c r="K27" s="21" t="s">
        <v>53</v>
      </c>
      <c r="L27" s="41"/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56</v>
      </c>
      <c r="B28" s="20" t="s">
        <v>57</v>
      </c>
      <c r="C28" s="22">
        <f>(SUMIFS(KENTSELOG2,KAYNAK,A28,SEBEP,B28,SÜRE,"Uzun",BİLDİRİM,"Bildirimli",İL,$B$10)/VLOOKUP($B$10,ABONE1,3,FALSE))*60</f>
        <v>3.6103859365528388</v>
      </c>
      <c r="D28" s="22">
        <f>(SUMIFS(KENTSELAG2,KAYNAK,A28,SEBEP,B28,SÜRE,"Uzun",BİLDİRİM,"Bildirimli",İL,$B$10)/VLOOKUP($B$10,ABONE1,4,FALSE))*60</f>
        <v>1.672291171374461</v>
      </c>
      <c r="E28" s="22">
        <f>((SUMIFS(KENTSELOG2,KAYNAK,A28,SEBEP,B28,SÜRE,"Uzun",BİLDİRİM,"Bildirimli",İL,$B$10)+SUMIFS(KENTSELAG2,KAYNAK,A28,SEBEP,B28,SÜRE,"Uzun",BİLDİRİM,"Bildirimli",İL,$B$10))/VLOOKUP($B$10,ABONE1,5,FALSE))*60</f>
        <v>1.7128350074606571</v>
      </c>
      <c r="F28" s="22">
        <f>(SUMIFS(KENTALTIOG2,KAYNAK,A28,SEBEP,B28,SÜRE,"Uzun",BİLDİRİM,"Bildirimli",İL,$B$10)/VLOOKUP($B$10,ABONE1,6,FALSE))*60</f>
        <v>0</v>
      </c>
      <c r="G28" s="22">
        <f>(SUMIFS(KENTALTIAG2,KAYNAK,A28,SEBEP,B28,SÜRE,"Uzun",BİLDİRİM,"Bildirimli",İL,$B$10)/VLOOKUP($B$10,ABONE1,7,FALSE))*60</f>
        <v>0</v>
      </c>
      <c r="H28" s="22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2">
        <f>(SUMIFS(KIRSALOG2,KAYNAK,A28,SEBEP,B28,SÜRE,"Uzun",BİLDİRİM,"Bildirimli",İL,$B$10)/VLOOKUP($B$10,ABONE1,9,FALSE))*60</f>
        <v>0</v>
      </c>
      <c r="J28" s="22">
        <f>(SUMIFS(KIRSALAG2,KAYNAK,A28,SEBEP,B28,SÜRE,"Uzun",BİLDİRİM,"Bildirimli",İL,$B$10)/VLOOKUP($B$10,ABONE1,10,FALSE))*60</f>
        <v>0.61849335129752214</v>
      </c>
      <c r="K28" s="22">
        <f>((SUMIFS(KIRSALOG2,KAYNAK,A28,SEBEP,B28,SÜRE,"Uzun",BİLDİRİM,"Bildirimli",İL,$B$10)+SUMIFS(KIRSALAG2,KAYNAK,A28,SEBEP,B28,SÜRE,"Uzun",BİLDİRİM,"Bildirimli",İL,$B$10))/VLOOKUP($B$10,ABONE1,11,FALSE))*60</f>
        <v>0.58922372900273456</v>
      </c>
      <c r="L28" s="22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1.3456673635302894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58</v>
      </c>
      <c r="B29" s="20" t="s">
        <v>57</v>
      </c>
      <c r="C29" s="22">
        <f>(SUMIFS(KENTSELOG2,KAYNAK,A29,SEBEP,B29,SÜRE,"Uzun",BİLDİRİM,"Bildirimli",İL,$B$10)/VLOOKUP($B$10,ABONE1,3,FALSE))*60</f>
        <v>151.75118205698115</v>
      </c>
      <c r="D29" s="22">
        <f>(SUMIFS(KENTSELAG2,KAYNAK,A29,SEBEP,B29,SÜRE,"Uzun",BİLDİRİM,"Bildirimli",İL,$B$10)/VLOOKUP($B$10,ABONE1,4,FALSE))*60</f>
        <v>49.159782464785089</v>
      </c>
      <c r="E29" s="22">
        <f>((SUMIFS(KENTSELOG2,KAYNAK,A29,SEBEP,B29,SÜRE,"Uzun",BİLDİRİM,"Bildirimli",İL,$B$10)+SUMIFS(KENTSELAG2,KAYNAK,A29,SEBEP,B29,SÜRE,"Uzun",BİLDİRİM,"Bildirimli",İL,$B$10))/VLOOKUP($B$10,ABONE1,5,FALSE))*60</f>
        <v>51.305935977839241</v>
      </c>
      <c r="F29" s="22">
        <f>(SUMIFS(KENTALTIOG2,KAYNAK,A29,SEBEP,B29,SÜRE,"Uzun",BİLDİRİM,"Bildirimli",İL,$B$10)/VLOOKUP($B$10,ABONE1,6,FALSE))*60</f>
        <v>168.03614634146342</v>
      </c>
      <c r="G29" s="22">
        <f>(SUMIFS(KENTALTIAG2,KAYNAK,A29,SEBEP,B29,SÜRE,"Uzun",BİLDİRİM,"Bildirimli",İL,$B$10)/VLOOKUP($B$10,ABONE1,7,FALSE))*60</f>
        <v>123.17931408389616</v>
      </c>
      <c r="H29" s="22">
        <f>((SUMIFS(KENTALTIOG2,KAYNAK,A29,SEBEP,B29,SÜRE,"Uzun",BİLDİRİM,"Bildirimli",İL,$B$10)+SUMIFS(KENTALTIAG2,KAYNAK,A29,SEBEP,B29,SÜRE,"Uzun",BİLDİRİM,"Bildirimli",İL,$B$10))/VLOOKUP($B$10,ABONE1,8,FALSE))*60</f>
        <v>124.55991802540311</v>
      </c>
      <c r="I29" s="22">
        <f>(SUMIFS(KIRSALOG2,KAYNAK,A29,SEBEP,B29,SÜRE,"Uzun",BİLDİRİM,"Bildirimli",İL,$B$10)/VLOOKUP($B$10,ABONE1,9,FALSE))*60</f>
        <v>137.40707547169811</v>
      </c>
      <c r="J29" s="22">
        <f>(SUMIFS(KIRSALAG2,KAYNAK,A29,SEBEP,B29,SÜRE,"Uzun",BİLDİRİM,"Bildirimli",İL,$B$10)/VLOOKUP($B$10,ABONE1,10,FALSE))*60</f>
        <v>174.57105031925491</v>
      </c>
      <c r="K29" s="22">
        <f>((SUMIFS(KIRSALOG2,KAYNAK,A29,SEBEP,B29,SÜRE,"Uzun",BİLDİRİM,"Bildirimli",İL,$B$10)+SUMIFS(KIRSALAG2,KAYNAK,A29,SEBEP,B29,SÜRE,"Uzun",BİLDİRİM,"Bildirimli",İL,$B$10))/VLOOKUP($B$10,ABONE1,11,FALSE))*60</f>
        <v>172.81229979351528</v>
      </c>
      <c r="L29" s="22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75.317686903768646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60</v>
      </c>
      <c r="C30" s="22">
        <f>(SUMIFS(KENTSELOG2,KAYNAK,A30,SEBEP,B30,SÜRE,"Uzun",BİLDİRİM,"Bildirimli",İL,$B$10)/VLOOKUP($B$10,ABONE1,3,FALSE))*60</f>
        <v>0</v>
      </c>
      <c r="D30" s="22">
        <f>(SUMIFS(KENTSELAG2,KAYNAK,A30,SEBEP,B30,SÜRE,"Uzun",BİLDİRİM,"Bildirimli",İL,$B$10)/VLOOKUP($B$10,ABONE1,4,FALSE))*60</f>
        <v>0</v>
      </c>
      <c r="E30" s="22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2">
        <f>(SUMIFS(KENTALTIOG2,KAYNAK,A30,SEBEP,B30,SÜRE,"Uzun",BİLDİRİM,"Bildirimli",İL,$B$10)/VLOOKUP($B$10,ABONE1,6,FALSE))*60</f>
        <v>0</v>
      </c>
      <c r="G30" s="22">
        <f>(SUMIFS(KENTALTIAG2,KAYNAK,A30,SEBEP,B30,SÜRE,"Uzun",BİLDİRİM,"Bildirimli",İL,$B$10)/VLOOKUP($B$10,ABONE1,7,FALSE))*60</f>
        <v>0</v>
      </c>
      <c r="H30" s="22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2">
        <f>(SUMIFS(KIRSALOG2,KAYNAK,A30,SEBEP,B30,SÜRE,"Uzun",BİLDİRİM,"Bildirimli",İL,$B$10)/VLOOKUP($B$10,ABONE1,9,FALSE))*60</f>
        <v>0</v>
      </c>
      <c r="J30" s="22">
        <f>(SUMIFS(KIRSALAG2,KAYNAK,A30,SEBEP,B30,SÜRE,"Uzun",BİLDİRİM,"Bildirimli",İL,$B$10)/VLOOKUP($B$10,ABONE1,10,FALSE))*60</f>
        <v>0</v>
      </c>
      <c r="K30" s="22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2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61</v>
      </c>
      <c r="B31" s="20" t="s">
        <v>57</v>
      </c>
      <c r="C31" s="22">
        <f>(SUMIFS(KENTSELOG2,KAYNAK,A31,SEBEP,B31,SÜRE,"Uzun",BİLDİRİM,"Bildirimli",İL,$B$10)/VLOOKUP($B$10,ABONE1,3,FALSE))*60</f>
        <v>7.225702162052941E-2</v>
      </c>
      <c r="D31" s="22">
        <f>(SUMIFS(KENTSELAG2,KAYNAK,A31,SEBEP,B31,SÜRE,"Uzun",BİLDİRİM,"Bildirimli",İL,$B$10)/VLOOKUP($B$10,ABONE1,4,FALSE))*60</f>
        <v>2.5858639527052314</v>
      </c>
      <c r="E31" s="22">
        <f>((SUMIFS(KENTSELOG2,KAYNAK,A31,SEBEP,B31,SÜRE,"Uzun",BİLDİRİM,"Bildirimli",İL,$B$10)+SUMIFS(KENTSELAG2,KAYNAK,A31,SEBEP,B31,SÜRE,"Uzun",BİLDİRİM,"Bildirimli",İL,$B$10))/VLOOKUP($B$10,ABONE1,5,FALSE))*60</f>
        <v>2.5332807306512546</v>
      </c>
      <c r="F31" s="22">
        <f>(SUMIFS(KENTALTIOG2,KAYNAK,A31,SEBEP,B31,SÜRE,"Uzun",BİLDİRİM,"Bildirimli",İL,$B$10)/VLOOKUP($B$10,ABONE1,6,FALSE))*60</f>
        <v>0</v>
      </c>
      <c r="G31" s="22">
        <f>(SUMIFS(KENTALTIAG2,KAYNAK,A31,SEBEP,B31,SÜRE,"Uzun",BİLDİRİM,"Bildirimli",İL,$B$10)/VLOOKUP($B$10,ABONE1,7,FALSE))*60</f>
        <v>2.10202150071256</v>
      </c>
      <c r="H31" s="22">
        <f>((SUMIFS(KENTALTIOG2,KAYNAK,A31,SEBEP,B31,SÜRE,"Uzun",BİLDİRİM,"Bildirimli",İL,$B$10)+SUMIFS(KENTALTIAG2,KAYNAK,A31,SEBEP,B31,SÜRE,"Uzun",BİLDİRİM,"Bildirimli",İL,$B$10))/VLOOKUP($B$10,ABONE1,8,FALSE))*60</f>
        <v>2.0373254661742188</v>
      </c>
      <c r="I31" s="22">
        <f>(SUMIFS(KIRSALOG2,KAYNAK,A31,SEBEP,B31,SÜRE,"Uzun",BİLDİRİM,"Bildirimli",İL,$B$10)/VLOOKUP($B$10,ABONE1,9,FALSE))*60</f>
        <v>0</v>
      </c>
      <c r="J31" s="22">
        <f>(SUMIFS(KIRSALAG2,KAYNAK,A31,SEBEP,B31,SÜRE,"Uzun",BİLDİRİM,"Bildirimli",İL,$B$10)/VLOOKUP($B$10,ABONE1,10,FALSE))*60</f>
        <v>2.1125124480112474</v>
      </c>
      <c r="K31" s="22">
        <f>((SUMIFS(KIRSALOG2,KAYNAK,A31,SEBEP,B31,SÜRE,"Uzun",BİLDİRİM,"Bildirimli",İL,$B$10)+SUMIFS(KIRSALAG2,KAYNAK,A31,SEBEP,B31,SÜRE,"Uzun",BİLDİRİM,"Bildirimli",İL,$B$10))/VLOOKUP($B$10,ABONE1,11,FALSE))*60</f>
        <v>2.0125397622635193</v>
      </c>
      <c r="L31" s="22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2.4048633856209021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60</v>
      </c>
      <c r="C32" s="22">
        <f>(SUMIFS(KENTSELOG2,KAYNAK,A32,SEBEP,B32,SÜRE,"Uzun",BİLDİRİM,"Bildirimli",İL,$B$10)/VLOOKUP($B$10,ABONE1,3,FALSE))*60</f>
        <v>0</v>
      </c>
      <c r="D32" s="22">
        <f>(SUMIFS(KENTSELAG2,KAYNAK,A32,SEBEP,B32,SÜRE,"Uzun",BİLDİRİM,"Bildirimli",İL,$B$10)/VLOOKUP($B$10,ABONE1,4,FALSE))*60</f>
        <v>0</v>
      </c>
      <c r="E32" s="22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2">
        <f>(SUMIFS(KENTALTIOG2,KAYNAK,A32,SEBEP,B32,SÜRE,"Uzun",BİLDİRİM,"Bildirimli",İL,$B$10)/VLOOKUP($B$10,ABONE1,6,FALSE))*60</f>
        <v>0</v>
      </c>
      <c r="G32" s="22">
        <f>(SUMIFS(KENTALTIAG2,KAYNAK,A32,SEBEP,B32,SÜRE,"Uzun",BİLDİRİM,"Bildirimli",İL,$B$10)/VLOOKUP($B$10,ABONE1,7,FALSE))*60</f>
        <v>0</v>
      </c>
      <c r="H32" s="22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2">
        <f>(SUMIFS(KIRSALOG2,KAYNAK,A32,SEBEP,B32,SÜRE,"Uzun",BİLDİRİM,"Bildirimli",İL,$B$10)/VLOOKUP($B$10,ABONE1,9,FALSE))*60</f>
        <v>0</v>
      </c>
      <c r="J32" s="22">
        <f>(SUMIFS(KIRSALAG2,KAYNAK,A32,SEBEP,B32,SÜRE,"Uzun",BİLDİRİM,"Bildirimli",İL,$B$10)/VLOOKUP($B$10,ABONE1,10,FALSE))*60</f>
        <v>0</v>
      </c>
      <c r="K32" s="22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2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63" t="s">
        <v>62</v>
      </c>
      <c r="B33" s="64"/>
      <c r="C33" s="22">
        <f>SUM(C28:C32)</f>
        <v>155.4338250151545</v>
      </c>
      <c r="D33" s="22">
        <f t="shared" ref="D33:L33" si="11">SUM(D28:D32)</f>
        <v>53.417937588864781</v>
      </c>
      <c r="E33" s="22">
        <f t="shared" si="11"/>
        <v>55.552051715951151</v>
      </c>
      <c r="F33" s="22">
        <f t="shared" si="11"/>
        <v>168.03614634146342</v>
      </c>
      <c r="G33" s="22">
        <f t="shared" si="11"/>
        <v>125.28133558460871</v>
      </c>
      <c r="H33" s="22">
        <f t="shared" si="11"/>
        <v>126.59724349157733</v>
      </c>
      <c r="I33" s="22">
        <f t="shared" si="11"/>
        <v>137.40707547169811</v>
      </c>
      <c r="J33" s="22">
        <f t="shared" si="11"/>
        <v>177.30205611856368</v>
      </c>
      <c r="K33" s="22">
        <f t="shared" si="11"/>
        <v>175.41406328478152</v>
      </c>
      <c r="L33" s="22">
        <f t="shared" si="11"/>
        <v>79.068217652919841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58" t="s">
        <v>64</v>
      </c>
      <c r="B34" s="59"/>
      <c r="C34" s="60" t="s">
        <v>45</v>
      </c>
      <c r="D34" s="61"/>
      <c r="E34" s="62"/>
      <c r="F34" s="60" t="s">
        <v>46</v>
      </c>
      <c r="G34" s="61"/>
      <c r="H34" s="62"/>
      <c r="I34" s="60" t="s">
        <v>47</v>
      </c>
      <c r="J34" s="61"/>
      <c r="K34" s="62"/>
      <c r="L34" s="40" t="s">
        <v>62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20" t="s">
        <v>49</v>
      </c>
      <c r="B35" s="20" t="s">
        <v>50</v>
      </c>
      <c r="C35" s="21" t="s">
        <v>51</v>
      </c>
      <c r="D35" s="21" t="s">
        <v>52</v>
      </c>
      <c r="E35" s="21" t="s">
        <v>53</v>
      </c>
      <c r="F35" s="21" t="s">
        <v>51</v>
      </c>
      <c r="G35" s="21" t="s">
        <v>52</v>
      </c>
      <c r="H35" s="21" t="s">
        <v>53</v>
      </c>
      <c r="I35" s="21" t="s">
        <v>54</v>
      </c>
      <c r="J35" s="21" t="s">
        <v>55</v>
      </c>
      <c r="K35" s="21" t="s">
        <v>53</v>
      </c>
      <c r="L35" s="41"/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56</v>
      </c>
      <c r="B36" s="20" t="s">
        <v>57</v>
      </c>
      <c r="C36" s="22">
        <f t="shared" ref="C36:C45" si="12">(SUMIFS(KENTSELOG1,KAYNAK,A36,SEBEP,B36,SÜRE,"Uzun",BİLDİRİM,"Bildirimsiz",İL,$B$10)/VLOOKUP($B$10,ABONE1,3,FALSE))</f>
        <v>1.5356637704586786E-2</v>
      </c>
      <c r="D36" s="22">
        <f t="shared" ref="D36:D45" si="13">(SUMIFS(KENTSELAG1,KAYNAK,A36,SEBEP,B36,SÜRE,"Uzun",BİLDİRİM,"Bildirimsiz",İL,$B$10)/VLOOKUP($B$10,ABONE1,4,FALSE))</f>
        <v>3.1889142811091474E-2</v>
      </c>
      <c r="E36" s="22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3.1543292242184627E-2</v>
      </c>
      <c r="F36" s="22">
        <f t="shared" ref="F36:F45" si="15">(SUMIFS(KENTALTIOG1,KAYNAK,A36,SEBEP,B36,SÜRE,"Uzun",BİLDİRİM,"Bildirimsiz",İL,$B$10)/VLOOKUP($B$10,ABONE1,6,FALSE))</f>
        <v>0</v>
      </c>
      <c r="G36" s="22">
        <f t="shared" ref="G36:G45" si="16">(SUMIFS(KENTALTIAG1,KAYNAK,A36,SEBEP,B36,SÜRE,"Uzun",BİLDİRİM,"Bildirimsiz",İL,$B$10)/VLOOKUP($B$10,ABONE1,7,FALSE))</f>
        <v>0</v>
      </c>
      <c r="H36" s="22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2">
        <f t="shared" ref="I36:I45" si="18">(SUMIFS(KIRSALOG1,KAYNAK,A36,SEBEP,B36,SÜRE,"Uzun",BİLDİRİM,"Bildirimsiz",İL,$B$10)/VLOOKUP($B$10,ABONE1,9,FALSE))</f>
        <v>1.2775157232704403E-2</v>
      </c>
      <c r="J36" s="22">
        <f t="shared" ref="J36:J45" si="19">(SUMIFS(KIRSALAG1,KAYNAK,A36,SEBEP,B36,SÜRE,"Uzun",BİLDİRİM,"Bildirimsiz",İL,$B$10)/VLOOKUP($B$10,ABONE1,10,FALSE))</f>
        <v>2.0922422041278581E-2</v>
      </c>
      <c r="K36" s="22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2.0536860315865841E-2</v>
      </c>
      <c r="L36" s="22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2.5877243281859415E-2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124</v>
      </c>
      <c r="B37" s="20" t="s">
        <v>125</v>
      </c>
      <c r="C37" s="22">
        <f t="shared" si="12"/>
        <v>0</v>
      </c>
      <c r="D37" s="22">
        <f t="shared" si="13"/>
        <v>0</v>
      </c>
      <c r="E37" s="22">
        <f t="shared" si="14"/>
        <v>0</v>
      </c>
      <c r="F37" s="22">
        <f t="shared" si="15"/>
        <v>0</v>
      </c>
      <c r="G37" s="22">
        <f t="shared" si="16"/>
        <v>0</v>
      </c>
      <c r="H37" s="22">
        <f t="shared" si="17"/>
        <v>0</v>
      </c>
      <c r="I37" s="22">
        <f t="shared" si="18"/>
        <v>0</v>
      </c>
      <c r="J37" s="22">
        <f t="shared" si="19"/>
        <v>0</v>
      </c>
      <c r="K37" s="22">
        <f t="shared" si="20"/>
        <v>0</v>
      </c>
      <c r="L37" s="22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58</v>
      </c>
      <c r="B38" s="20" t="s">
        <v>57</v>
      </c>
      <c r="C38" s="22">
        <f t="shared" si="12"/>
        <v>1.6198558631373341</v>
      </c>
      <c r="D38" s="22">
        <f t="shared" si="13"/>
        <v>0.49108761851035293</v>
      </c>
      <c r="E38" s="22">
        <f t="shared" si="14"/>
        <v>0.51470080580733613</v>
      </c>
      <c r="F38" s="22">
        <f t="shared" si="15"/>
        <v>1.5751219512195123</v>
      </c>
      <c r="G38" s="22">
        <f t="shared" si="16"/>
        <v>0.99185978065555491</v>
      </c>
      <c r="H38" s="22">
        <f t="shared" si="17"/>
        <v>1.0098114283998438</v>
      </c>
      <c r="I38" s="22">
        <f t="shared" si="18"/>
        <v>1.3309748427672956</v>
      </c>
      <c r="J38" s="22">
        <f t="shared" si="19"/>
        <v>1.2093609044578526</v>
      </c>
      <c r="K38" s="22">
        <f t="shared" si="20"/>
        <v>1.215116170917276</v>
      </c>
      <c r="L38" s="22">
        <f t="shared" si="21"/>
        <v>0.66332438668460902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59</v>
      </c>
      <c r="C39" s="22">
        <f t="shared" si="12"/>
        <v>2.0744931636020744E-2</v>
      </c>
      <c r="D39" s="22">
        <f t="shared" si="13"/>
        <v>1.3826927394240124E-2</v>
      </c>
      <c r="E39" s="22">
        <f t="shared" si="14"/>
        <v>1.3971648093692892E-2</v>
      </c>
      <c r="F39" s="22">
        <f t="shared" si="15"/>
        <v>2.4390243902439024E-3</v>
      </c>
      <c r="G39" s="22">
        <f t="shared" si="16"/>
        <v>3.7641737406282919E-2</v>
      </c>
      <c r="H39" s="22">
        <f t="shared" si="17"/>
        <v>3.6558268023901754E-2</v>
      </c>
      <c r="I39" s="22">
        <f t="shared" si="18"/>
        <v>1.3757861635220125E-3</v>
      </c>
      <c r="J39" s="22">
        <f t="shared" si="19"/>
        <v>9.7045671997344433E-3</v>
      </c>
      <c r="K39" s="22">
        <f t="shared" si="20"/>
        <v>9.310415387763454E-3</v>
      </c>
      <c r="L39" s="22">
        <f t="shared" si="21"/>
        <v>1.661004430537567E-2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125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60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61</v>
      </c>
      <c r="B42" s="20" t="s">
        <v>57</v>
      </c>
      <c r="C42" s="22">
        <f t="shared" si="12"/>
        <v>0</v>
      </c>
      <c r="D42" s="22">
        <f t="shared" si="13"/>
        <v>6.1839810268306865E-2</v>
      </c>
      <c r="E42" s="22">
        <f t="shared" si="14"/>
        <v>6.0546156740023928E-2</v>
      </c>
      <c r="F42" s="22">
        <f t="shared" si="15"/>
        <v>0</v>
      </c>
      <c r="G42" s="22">
        <f t="shared" si="16"/>
        <v>3.72854575872111E-2</v>
      </c>
      <c r="H42" s="22">
        <f t="shared" si="17"/>
        <v>3.6137885475782963E-2</v>
      </c>
      <c r="I42" s="22">
        <f t="shared" si="18"/>
        <v>0</v>
      </c>
      <c r="J42" s="22">
        <f t="shared" si="19"/>
        <v>4.9918965887567612E-2</v>
      </c>
      <c r="K42" s="22">
        <f t="shared" si="20"/>
        <v>4.7556597280354183E-2</v>
      </c>
      <c r="L42" s="22">
        <f t="shared" si="21"/>
        <v>5.5655800574254906E-2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59</v>
      </c>
      <c r="C43" s="22">
        <f t="shared" si="12"/>
        <v>0</v>
      </c>
      <c r="D43" s="22">
        <f t="shared" si="13"/>
        <v>1.3642721866923019E-3</v>
      </c>
      <c r="E43" s="22">
        <f t="shared" si="14"/>
        <v>1.3357323913695907E-3</v>
      </c>
      <c r="F43" s="22">
        <f t="shared" si="15"/>
        <v>0</v>
      </c>
      <c r="G43" s="22">
        <f t="shared" si="16"/>
        <v>1.1153107379639382E-3</v>
      </c>
      <c r="H43" s="22">
        <f t="shared" si="17"/>
        <v>1.080983695162598E-3</v>
      </c>
      <c r="I43" s="22">
        <f t="shared" si="18"/>
        <v>0</v>
      </c>
      <c r="J43" s="22">
        <f t="shared" si="19"/>
        <v>3.8076269697147211E-4</v>
      </c>
      <c r="K43" s="22">
        <f t="shared" si="20"/>
        <v>3.6274345666610858E-4</v>
      </c>
      <c r="L43" s="22">
        <f t="shared" si="21"/>
        <v>1.1899639012719252E-3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125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60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63" t="s">
        <v>62</v>
      </c>
      <c r="B46" s="64"/>
      <c r="C46" s="22">
        <f t="shared" ref="C46:L46" si="22">SUM(C36:C45)</f>
        <v>1.6559574324779416</v>
      </c>
      <c r="D46" s="22">
        <f t="shared" si="22"/>
        <v>0.60000777117068371</v>
      </c>
      <c r="E46" s="22">
        <f t="shared" si="22"/>
        <v>0.62209763527460726</v>
      </c>
      <c r="F46" s="22">
        <f t="shared" si="22"/>
        <v>1.5775609756097562</v>
      </c>
      <c r="G46" s="22">
        <f t="shared" si="22"/>
        <v>1.0679022863870129</v>
      </c>
      <c r="H46" s="22">
        <f t="shared" si="22"/>
        <v>1.0835885655946913</v>
      </c>
      <c r="I46" s="22">
        <f t="shared" si="22"/>
        <v>1.345125786163522</v>
      </c>
      <c r="J46" s="22">
        <f t="shared" si="22"/>
        <v>1.2902876222834045</v>
      </c>
      <c r="K46" s="22">
        <f t="shared" si="22"/>
        <v>1.2928827873579256</v>
      </c>
      <c r="L46" s="22">
        <f t="shared" si="22"/>
        <v>0.76265743874737091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58" t="s">
        <v>65</v>
      </c>
      <c r="B47" s="59"/>
      <c r="C47" s="60" t="s">
        <v>45</v>
      </c>
      <c r="D47" s="61"/>
      <c r="E47" s="62"/>
      <c r="F47" s="60" t="s">
        <v>46</v>
      </c>
      <c r="G47" s="61"/>
      <c r="H47" s="62"/>
      <c r="I47" s="60" t="s">
        <v>47</v>
      </c>
      <c r="J47" s="61"/>
      <c r="K47" s="62"/>
      <c r="L47" s="40" t="s">
        <v>62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20" t="s">
        <v>49</v>
      </c>
      <c r="B48" s="20" t="s">
        <v>50</v>
      </c>
      <c r="C48" s="21" t="s">
        <v>51</v>
      </c>
      <c r="D48" s="21" t="s">
        <v>52</v>
      </c>
      <c r="E48" s="21" t="s">
        <v>53</v>
      </c>
      <c r="F48" s="21" t="s">
        <v>51</v>
      </c>
      <c r="G48" s="21" t="s">
        <v>52</v>
      </c>
      <c r="H48" s="21" t="s">
        <v>53</v>
      </c>
      <c r="I48" s="21" t="s">
        <v>54</v>
      </c>
      <c r="J48" s="21" t="s">
        <v>55</v>
      </c>
      <c r="K48" s="21" t="s">
        <v>53</v>
      </c>
      <c r="L48" s="41"/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56</v>
      </c>
      <c r="B49" s="20" t="s">
        <v>57</v>
      </c>
      <c r="C49" s="22">
        <f>(SUMIFS(KENTSELOG1,KAYNAK,A49,SEBEP,B49,SÜRE,"Uzun",BİLDİRİM,"Bildirimli",İL,$B$10)/VLOOKUP($B$10,ABONE1,3,FALSE))</f>
        <v>9.6315754024382024E-3</v>
      </c>
      <c r="D49" s="22">
        <f>(SUMIFS(KENTSELAG1,KAYNAK,A49,SEBEP,B49,SÜRE,"Uzun",BİLDİRİM,"Bildirimli",İL,$B$10)/VLOOKUP($B$10,ABONE1,4,FALSE))</f>
        <v>4.4612276147111135E-3</v>
      </c>
      <c r="E49" s="22">
        <f>((SUMIFS(KENTSELOG1,KAYNAK,A49,SEBEP,B49,SÜRE,"Uzun",BİLDİRİM,"Bildirimli",İL,$B$10)+SUMIFS(KENTSELAG1,KAYNAK,A49,SEBEP,B49,SÜRE,"Uzun",BİLDİRİM,"Bildirimli",İL,$B$10))/VLOOKUP($B$10,ABONE1,5,FALSE))</f>
        <v>4.5693883388307835E-3</v>
      </c>
      <c r="F49" s="22">
        <f>(SUMIFS(KENTALTIOG1,KAYNAK,A49,SEBEP,B49,SÜRE,"Uzun",BİLDİRİM,"Bildirimli",İL,$B$10)/VLOOKUP($B$10,ABONE1,6,FALSE))</f>
        <v>0</v>
      </c>
      <c r="G49" s="22">
        <f>(SUMIFS(KENTALTIAG1,KAYNAK,A49,SEBEP,B49,SÜRE,"Uzun",BİLDİRİM,"Bildirimli",İL,$B$10)/VLOOKUP($B$10,ABONE1,7,FALSE))</f>
        <v>0</v>
      </c>
      <c r="H49" s="22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2">
        <f>(SUMIFS(KIRSALOG1,KAYNAK,A49,SEBEP,B49,SÜRE,"Uzun",BİLDİRİM,"Bildirimli",İL,$B$10)/VLOOKUP($B$10,ABONE1,9,FALSE))</f>
        <v>0</v>
      </c>
      <c r="J49" s="22">
        <f>(SUMIFS(KIRSALAG1,KAYNAK,A49,SEBEP,B49,SÜRE,"Uzun",BİLDİRİM,"Bildirimli",İL,$B$10)/VLOOKUP($B$10,ABONE1,10,FALSE))</f>
        <v>1.649971686876379E-3</v>
      </c>
      <c r="K49" s="22">
        <f>((SUMIFS(KIRSALOG1,KAYNAK,A49,SEBEP,B49,SÜRE,"Uzun",BİLDİRİM,"Bildirimli",İL,$B$10)+SUMIFS(KIRSALAG1,KAYNAK,A49,SEBEP,B49,SÜRE,"Uzun",BİLDİRİM,"Bildirimli",İL,$B$10))/VLOOKUP($B$10,ABONE1,11,FALSE))</f>
        <v>1.5718883122198038E-3</v>
      </c>
      <c r="L49" s="22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3.589882255649698E-3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58</v>
      </c>
      <c r="B50" s="20" t="s">
        <v>57</v>
      </c>
      <c r="C50" s="22">
        <f>(SUMIFS(KENTSELOG1,KAYNAK,A50,SEBEP,B50,SÜRE,"Uzun",BİLDİRİM,"Bildirimli",İL,$B$10)/VLOOKUP($B$10,ABONE1,3,FALSE))</f>
        <v>0.51976830336094837</v>
      </c>
      <c r="D50" s="22">
        <f>(SUMIFS(KENTSELAG1,KAYNAK,A50,SEBEP,B50,SÜRE,"Uzun",BİLDİRİM,"Bildirimli",İL,$B$10)/VLOOKUP($B$10,ABONE1,4,FALSE))</f>
        <v>0.34134147675268683</v>
      </c>
      <c r="E50" s="22">
        <f>((SUMIFS(KENTSELOG1,KAYNAK,A50,SEBEP,B50,SÜRE,"Uzun",BİLDİRİM,"Bildirimli",İL,$B$10)+SUMIFS(KENTSELAG1,KAYNAK,A50,SEBEP,B50,SÜRE,"Uzun",BİLDİRİM,"Bildirimli",İL,$B$10))/VLOOKUP($B$10,ABONE1,5,FALSE))</f>
        <v>0.34507406410670077</v>
      </c>
      <c r="F50" s="22">
        <f>(SUMIFS(KENTALTIOG1,KAYNAK,A50,SEBEP,B50,SÜRE,"Uzun",BİLDİRİM,"Bildirimli",İL,$B$10)/VLOOKUP($B$10,ABONE1,6,FALSE))</f>
        <v>0.86951219512195121</v>
      </c>
      <c r="G50" s="22">
        <f>(SUMIFS(KENTALTIAG1,KAYNAK,A50,SEBEP,B50,SÜRE,"Uzun",BİLDİRİM,"Bildirimli",İL,$B$10)/VLOOKUP($B$10,ABONE1,7,FALSE))</f>
        <v>1.1552915298345623</v>
      </c>
      <c r="H50" s="22">
        <f>((SUMIFS(KENTALTIOG1,KAYNAK,A50,SEBEP,B50,SÜRE,"Uzun",BİLDİRİM,"Bildirimli",İL,$B$10)+SUMIFS(KENTALTIAG1,KAYNAK,A50,SEBEP,B50,SÜRE,"Uzun",BİLDİRİM,"Bildirimli",İL,$B$10))/VLOOKUP($B$10,ABONE1,8,FALSE))</f>
        <v>1.1464958111881813</v>
      </c>
      <c r="I50" s="22">
        <f>(SUMIFS(KIRSALOG1,KAYNAK,A50,SEBEP,B50,SÜRE,"Uzun",BİLDİRİM,"Bildirimli",İL,$B$10)/VLOOKUP($B$10,ABONE1,9,FALSE))</f>
        <v>0.80483490566037741</v>
      </c>
      <c r="J50" s="22">
        <f>(SUMIFS(KIRSALAG1,KAYNAK,A50,SEBEP,B50,SÜRE,"Uzun",BİLDİRİM,"Bildirimli",İL,$B$10)/VLOOKUP($B$10,ABONE1,10,FALSE))</f>
        <v>1.0722277546716654</v>
      </c>
      <c r="K50" s="22">
        <f>((SUMIFS(KIRSALOG1,KAYNAK,A50,SEBEP,B50,SÜRE,"Uzun",BİLDİRİM,"Bildirimli",İL,$B$10)+SUMIFS(KIRSALAG1,KAYNAK,A50,SEBEP,B50,SÜRE,"Uzun",BİLDİRİM,"Bildirimli",İL,$B$10))/VLOOKUP($B$10,ABONE1,11,FALSE))</f>
        <v>1.0595736369217033</v>
      </c>
      <c r="L50" s="22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0.53822246117361372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60</v>
      </c>
      <c r="C51" s="22">
        <f>(SUMIFS(KENTSELOG1,KAYNAK,A51,SEBEP,B51,SÜRE,"Uzun",BİLDİRİM,"Bildirimli",İL,$B$10)/VLOOKUP($B$10,ABONE1,3,FALSE))</f>
        <v>0</v>
      </c>
      <c r="D51" s="22">
        <f>(SUMIFS(KENTSELAG1,KAYNAK,A51,SEBEP,B51,SÜRE,"Uzun",BİLDİRİM,"Bildirimli",İL,$B$10)/VLOOKUP($B$10,ABONE1,4,FALSE))</f>
        <v>0</v>
      </c>
      <c r="E51" s="22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2">
        <f>(SUMIFS(KENTALTIOG1,KAYNAK,A51,SEBEP,B51,SÜRE,"Uzun",BİLDİRİM,"Bildirimli",İL,$B$10)/VLOOKUP($B$10,ABONE1,6,FALSE))</f>
        <v>0</v>
      </c>
      <c r="G51" s="22">
        <f>(SUMIFS(KENTALTIAG1,KAYNAK,A51,SEBEP,B51,SÜRE,"Uzun",BİLDİRİM,"Bildirimli",İL,$B$10)/VLOOKUP($B$10,ABONE1,7,FALSE))</f>
        <v>0</v>
      </c>
      <c r="H51" s="22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2">
        <f>(SUMIFS(KIRSALOG1,KAYNAK,A51,SEBEP,B51,SÜRE,"Uzun",BİLDİRİM,"Bildirimli",İL,$B$10)/VLOOKUP($B$10,ABONE1,9,FALSE))</f>
        <v>0</v>
      </c>
      <c r="J51" s="22">
        <f>(SUMIFS(KIRSALAG1,KAYNAK,A51,SEBEP,B51,SÜRE,"Uzun",BİLDİRİM,"Bildirimli",İL,$B$10)/VLOOKUP($B$10,ABONE1,10,FALSE))</f>
        <v>0</v>
      </c>
      <c r="K51" s="22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2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61</v>
      </c>
      <c r="B52" s="20" t="s">
        <v>57</v>
      </c>
      <c r="C52" s="22">
        <f>(SUMIFS(KENTSELOG1,KAYNAK,A52,SEBEP,B52,SÜRE,"Uzun",BİLDİRİM,"Bildirimli",İL,$B$10)/VLOOKUP($B$10,ABONE1,3,FALSE))</f>
        <v>3.367683707146225E-4</v>
      </c>
      <c r="D52" s="22">
        <f>(SUMIFS(KENTSELAG1,KAYNAK,A52,SEBEP,B52,SÜRE,"Uzun",BİLDİRİM,"Bildirimli",İL,$B$10)/VLOOKUP($B$10,ABONE1,4,FALSE))</f>
        <v>9.2448149022271598E-3</v>
      </c>
      <c r="E52" s="22">
        <f>((SUMIFS(KENTSELOG1,KAYNAK,A52,SEBEP,B52,SÜRE,"Uzun",BİLDİRİM,"Bildirimli",İL,$B$10)+SUMIFS(KENTSELAG1,KAYNAK,A52,SEBEP,B52,SÜRE,"Uzun",BİLDİRİM,"Bildirimli",İL,$B$10))/VLOOKUP($B$10,ABONE1,5,FALSE))</f>
        <v>9.0584636541298502E-3</v>
      </c>
      <c r="F52" s="22">
        <f>(SUMIFS(KENTALTIOG1,KAYNAK,A52,SEBEP,B52,SÜRE,"Uzun",BİLDİRİM,"Bildirimli",İL,$B$10)/VLOOKUP($B$10,ABONE1,6,FALSE))</f>
        <v>0</v>
      </c>
      <c r="G52" s="22">
        <f>(SUMIFS(KENTALTIAG1,KAYNAK,A52,SEBEP,B52,SÜRE,"Uzun",BİLDİRİM,"Bildirimli",İL,$B$10)/VLOOKUP($B$10,ABONE1,7,FALSE))</f>
        <v>8.6126773653881893E-3</v>
      </c>
      <c r="H52" s="22">
        <f>((SUMIFS(KENTALTIOG1,KAYNAK,A52,SEBEP,B52,SÜRE,"Uzun",BİLDİRİM,"Bildirimli",İL,$B$10)+SUMIFS(KENTALTIAG1,KAYNAK,A52,SEBEP,B52,SÜRE,"Uzun",BİLDİRİM,"Bildirimli",İL,$B$10))/VLOOKUP($B$10,ABONE1,8,FALSE))</f>
        <v>8.3475963126445063E-3</v>
      </c>
      <c r="I52" s="22">
        <f>(SUMIFS(KIRSALOG1,KAYNAK,A52,SEBEP,B52,SÜRE,"Uzun",BİLDİRİM,"Bildirimli",İL,$B$10)/VLOOKUP($B$10,ABONE1,9,FALSE))</f>
        <v>0</v>
      </c>
      <c r="J52" s="22">
        <f>(SUMIFS(KIRSALAG1,KAYNAK,A52,SEBEP,B52,SÜRE,"Uzun",BİLDİRİM,"Bildirimli",İL,$B$10)/VLOOKUP($B$10,ABONE1,10,FALSE))</f>
        <v>6.8634916915626893E-3</v>
      </c>
      <c r="K52" s="22">
        <f>((SUMIFS(KIRSALOG1,KAYNAK,A52,SEBEP,B52,SÜRE,"Uzun",BİLDİRİM,"Bildirimli",İL,$B$10)+SUMIFS(KIRSALAG1,KAYNAK,A52,SEBEP,B52,SÜRE,"Uzun",BİLDİRİM,"Bildirimli",İL,$B$10))/VLOOKUP($B$10,ABONE1,11,FALSE))</f>
        <v>6.538683334263445E-3</v>
      </c>
      <c r="L52" s="22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8.6737952273083559E-3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60</v>
      </c>
      <c r="C53" s="22">
        <f>(SUMIFS(KENTSELOG1,KAYNAK,A53,SEBEP,B53,SÜRE,"Uzun",BİLDİRİM,"Bildirimli",İL,$B$10)/VLOOKUP($B$10,ABONE1,3,FALSE))</f>
        <v>0</v>
      </c>
      <c r="D53" s="22">
        <f>(SUMIFS(KENTSELAG1,KAYNAK,A53,SEBEP,B53,SÜRE,"Uzun",BİLDİRİM,"Bildirimli",İL,$B$10)/VLOOKUP($B$10,ABONE1,4,FALSE))</f>
        <v>0</v>
      </c>
      <c r="E53" s="22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2">
        <f>(SUMIFS(KENTALTIOG1,KAYNAK,A53,SEBEP,B53,SÜRE,"Uzun",BİLDİRİM,"Bildirimli",İL,$B$10)/VLOOKUP($B$10,ABONE1,6,FALSE))</f>
        <v>0</v>
      </c>
      <c r="G53" s="22">
        <f>(SUMIFS(KENTALTIAG1,KAYNAK,A53,SEBEP,B53,SÜRE,"Uzun",BİLDİRİM,"Bildirimli",İL,$B$10)/VLOOKUP($B$10,ABONE1,7,FALSE))</f>
        <v>0</v>
      </c>
      <c r="H53" s="22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2">
        <f>(SUMIFS(KIRSALOG1,KAYNAK,A53,SEBEP,B53,SÜRE,"Uzun",BİLDİRİM,"Bildirimli",İL,$B$10)/VLOOKUP($B$10,ABONE1,9,FALSE))</f>
        <v>0</v>
      </c>
      <c r="J53" s="22">
        <f>(SUMIFS(KIRSALAG1,KAYNAK,A53,SEBEP,B53,SÜRE,"Uzun",BİLDİRİM,"Bildirimli",İL,$B$10)/VLOOKUP($B$10,ABONE1,10,FALSE))</f>
        <v>0</v>
      </c>
      <c r="K53" s="22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2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63" t="s">
        <v>62</v>
      </c>
      <c r="B54" s="64"/>
      <c r="C54" s="22">
        <f t="shared" ref="C54:L54" si="23">SUM(C49:C53)</f>
        <v>0.52973664713410118</v>
      </c>
      <c r="D54" s="22">
        <f t="shared" si="23"/>
        <v>0.35504751926962513</v>
      </c>
      <c r="E54" s="22">
        <f t="shared" si="23"/>
        <v>0.3587019160996614</v>
      </c>
      <c r="F54" s="22">
        <f t="shared" si="23"/>
        <v>0.86951219512195121</v>
      </c>
      <c r="G54" s="22">
        <f t="shared" si="23"/>
        <v>1.1639042071999506</v>
      </c>
      <c r="H54" s="22">
        <f t="shared" si="23"/>
        <v>1.1548434075008258</v>
      </c>
      <c r="I54" s="22">
        <f t="shared" si="23"/>
        <v>0.80483490566037741</v>
      </c>
      <c r="J54" s="22">
        <f t="shared" si="23"/>
        <v>1.0807412180501044</v>
      </c>
      <c r="K54" s="22">
        <f t="shared" si="23"/>
        <v>1.0676842085681866</v>
      </c>
      <c r="L54" s="22">
        <f t="shared" si="23"/>
        <v>0.55048613865657181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4" t="s">
        <v>66</v>
      </c>
      <c r="B55" s="45"/>
      <c r="C55" s="60" t="s">
        <v>45</v>
      </c>
      <c r="D55" s="61"/>
      <c r="E55" s="62"/>
      <c r="F55" s="60" t="s">
        <v>46</v>
      </c>
      <c r="G55" s="61"/>
      <c r="H55" s="62"/>
      <c r="I55" s="60" t="s">
        <v>47</v>
      </c>
      <c r="J55" s="61"/>
      <c r="K55" s="62"/>
      <c r="L55" s="40" t="s">
        <v>62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4" t="s">
        <v>49</v>
      </c>
      <c r="B56" s="45"/>
      <c r="C56" s="21" t="s">
        <v>51</v>
      </c>
      <c r="D56" s="21" t="s">
        <v>52</v>
      </c>
      <c r="E56" s="21" t="s">
        <v>53</v>
      </c>
      <c r="F56" s="21" t="s">
        <v>51</v>
      </c>
      <c r="G56" s="21" t="s">
        <v>52</v>
      </c>
      <c r="H56" s="21" t="s">
        <v>53</v>
      </c>
      <c r="I56" s="21" t="s">
        <v>54</v>
      </c>
      <c r="J56" s="21" t="s">
        <v>55</v>
      </c>
      <c r="K56" s="21" t="s">
        <v>53</v>
      </c>
      <c r="L56" s="41"/>
      <c r="M56"/>
      <c r="N56"/>
      <c r="O56"/>
      <c r="P56"/>
      <c r="Q56"/>
      <c r="R56"/>
      <c r="S56"/>
      <c r="T56"/>
      <c r="U56"/>
      <c r="V56"/>
    </row>
    <row r="57" spans="1:22" x14ac:dyDescent="0.3">
      <c r="A57" s="44" t="s">
        <v>56</v>
      </c>
      <c r="B57" s="45"/>
      <c r="C57" s="22">
        <f>(SUMIFS(KENTSELOG1,KAYNAK,A57,SÜRE,"Kısa",İL,$B$10)/VLOOKUP($B$10,ABONE1,3,FALSE))</f>
        <v>0</v>
      </c>
      <c r="D57" s="22">
        <f>(SUMIFS(KENTSELAG1,KAYNAK,A57,SÜRE,"Kısa",İL,$B$10)/VLOOKUP($B$10,ABONE1,4,FALSE))</f>
        <v>0</v>
      </c>
      <c r="E57" s="22">
        <f>(SUMIFS(KENTSELOG1,KAYNAK,A57,SÜRE,"Kısa",İL,$B$10)/VLOOKUP($B$10,ABONE1,5,FALSE))</f>
        <v>0</v>
      </c>
      <c r="F57" s="22">
        <f>(SUMIFS(KENTALTIOG1,KAYNAK,A57,SÜRE,"Kısa",İL,$B$10)/VLOOKUP($B$10,ABONE1,6,FALSE))</f>
        <v>0</v>
      </c>
      <c r="G57" s="22">
        <f>(SUMIFS(KENTALTIAG1,KAYNAK,A57,SÜRE,"Kısa",İL,$B$10)/VLOOKUP($B$10,ABONE1,7,FALSE))</f>
        <v>0</v>
      </c>
      <c r="H57" s="22">
        <f>(SUMIFS(KENTALTIOG1,KAYNAK,A57,SÜRE,"Kısa",İL,$B$10))/VLOOKUP($B$10,ABONE1,8,FALSE)</f>
        <v>0</v>
      </c>
      <c r="I57" s="22">
        <f>(SUMIFS(KIRSALOG1,KAYNAK,A57,SÜRE,"Kısa",İL,$B$10)/VLOOKUP($B$10,ABONE1,9,FALSE))</f>
        <v>0</v>
      </c>
      <c r="J57" s="22">
        <f>(SUMIFS(KIRSALAG1,KAYNAK,A57,SÜRE,"Kısa",İL,$B$10)/VLOOKUP($B$10,ABONE1,10,FALSE))</f>
        <v>0</v>
      </c>
      <c r="K57" s="22">
        <f>(SUMIFS(KIRSALOG1,KAYNAK,A57,SÜRE,"Kısa",İL,$B$10))/VLOOKUP($B$10,ABONE1,11,FALSE)</f>
        <v>0</v>
      </c>
      <c r="L57" s="22">
        <f>(SUMIFS(KENTSELOG1,KAYNAK,A57,SÜRE,"Kısa",İL,$B$10))/VLOOKUP($B$10,ABONE1,12,FALSE)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58</v>
      </c>
      <c r="B58" s="45"/>
      <c r="C58" s="22">
        <f>(SUMIFS(KENTSELOG1,KAYNAK,A58,SÜRE,"Kısa",İL,$B$10)/VLOOKUP($B$10,ABONE1,3,FALSE))</f>
        <v>2.1822590422307536E-2</v>
      </c>
      <c r="D58" s="22">
        <f>(SUMIFS(KENTSELAG1,KAYNAK,A58,SÜRE,"Kısa",İL,$B$10)/VLOOKUP($B$10,ABONE1,4,FALSE))</f>
        <v>3.4840748565211637E-3</v>
      </c>
      <c r="E58" s="22">
        <f>(SUMIFS(KENTSELOG1,KAYNAK,A58,SÜRE,"Kısa",İL,$B$10))/VLOOKUP($B$10,ABONE1,5,FALSE)</f>
        <v>4.5651613375922718E-4</v>
      </c>
      <c r="F58" s="22">
        <f>(SUMIFS(KENTALTIOG1,KAYNAK,A58,SÜRE,"Kısa",İL,$B$10)/VLOOKUP($B$10,ABONE1,6,FALSE))</f>
        <v>8.0731707317073173E-2</v>
      </c>
      <c r="G58" s="22">
        <f>(SUMIFS(KENTALTIAG1,KAYNAK,A58,SÜRE,"Kısa",İL,$B$10)/VLOOKUP($B$10,ABONE1,7,FALSE))</f>
        <v>5.2644215874589506E-2</v>
      </c>
      <c r="H58" s="22">
        <f>(SUMIFS(KENTALTIOG1,KAYNAK,A58,SÜRE,"Kısa",İL,$B$10))/VLOOKUP($B$10,ABONE1,8,FALSE)</f>
        <v>2.484761132630694E-3</v>
      </c>
      <c r="I58" s="22">
        <f>(SUMIFS(KIRSALOG1,KAYNAK,A58,SÜRE,"Kısa",İL,$B$10)/VLOOKUP($B$10,ABONE1,9,FALSE))</f>
        <v>4.8938679245283022E-2</v>
      </c>
      <c r="J58" s="22">
        <f>(SUMIFS(KIRSALAG1,KAYNAK,A58,SÜRE,"Kısa",İL,$B$10)/VLOOKUP($B$10,ABONE1,10,FALSE))</f>
        <v>2.3763497549450334E-2</v>
      </c>
      <c r="K58" s="22">
        <f>(SUMIFS(KIRSALOG1,KAYNAK,A58,SÜRE,"Kısa",İL,$B$10))/VLOOKUP($B$10,ABONE1,11,FALSE)</f>
        <v>2.3159774540990009E-3</v>
      </c>
      <c r="L58" s="22">
        <f>(SUMIFS(KENTSELOG1,KAYNAK,A58,SÜRE,"Kısa",İL,$B$10))/VLOOKUP($B$10,ABONE1,12,FALSE)</f>
        <v>3.4089151548373454E-4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61</v>
      </c>
      <c r="B59" s="45"/>
      <c r="C59" s="22">
        <f>(SUMIFS(KENTSELOG1,KAYNAK,A59,SÜRE,"Kısa",İL,$B$10)/VLOOKUP($B$10,ABONE1,3,FALSE))</f>
        <v>0</v>
      </c>
      <c r="D59" s="22">
        <f>(SUMIFS(KENTSELAG1,KAYNAK,A59,SÜRE,"Kısa",İL,$B$10)/VLOOKUP($B$10,ABONE1,4,FALSE))</f>
        <v>9.2246674226768518E-4</v>
      </c>
      <c r="E59" s="22">
        <f>(SUMIFS(KENTSELOG1,KAYNAK,A59,SÜRE,"Kısa",İL,$B$10))/VLOOKUP($B$10,ABONE1,5,FALSE)</f>
        <v>0</v>
      </c>
      <c r="F59" s="22">
        <f>(SUMIFS(KENTALTIOG1,KAYNAK,A59,SÜRE,"Kısa",İL,$B$10)/VLOOKUP($B$10,ABONE1,6,FALSE))</f>
        <v>0</v>
      </c>
      <c r="G59" s="22">
        <f>(SUMIFS(KENTALTIAG1,KAYNAK,A59,SÜRE,"Kısa",İL,$B$10)/VLOOKUP($B$10,ABONE1,7,FALSE))</f>
        <v>0</v>
      </c>
      <c r="H59" s="22">
        <f>(SUMIFS(KENTALTIOG1,KAYNAK,A59,SÜRE,"Kısa",İL,$B$10))/VLOOKUP($B$10,ABONE1,8,FALSE)</f>
        <v>0</v>
      </c>
      <c r="I59" s="22">
        <f>(SUMIFS(KIRSALOG1,KAYNAK,A59,SÜRE,"Kısa",İL,$B$10)/VLOOKUP($B$10,ABONE1,9,FALSE))</f>
        <v>0</v>
      </c>
      <c r="J59" s="22">
        <f>(SUMIFS(KIRSALAG1,KAYNAK,A59,SÜRE,"Kısa",İL,$B$10)/VLOOKUP($B$10,ABONE1,10,FALSE))</f>
        <v>2.2455235975240662E-4</v>
      </c>
      <c r="K59" s="22">
        <f>(SUMIFS(KIRSALOG1,KAYNAK,A59,SÜRE,"Kısa",İL,$B$10))/VLOOKUP($B$10,ABONE1,11,FALSE)</f>
        <v>0</v>
      </c>
      <c r="L59" s="22">
        <f>(SUMIFS(KENTSELOG1,KAYNAK,A59,SÜRE,"Kısa",İL,$B$10))/VLOOKUP($B$10,ABONE1,12,FALSE)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62</v>
      </c>
      <c r="B60" s="45"/>
      <c r="C60" s="22">
        <f>SUM(C57:C59)</f>
        <v>2.1822590422307536E-2</v>
      </c>
      <c r="D60" s="22">
        <f t="shared" ref="D60:L60" si="24">SUM(D57:D59)</f>
        <v>4.4065415987888492E-3</v>
      </c>
      <c r="E60" s="22">
        <f t="shared" si="24"/>
        <v>4.5651613375922718E-4</v>
      </c>
      <c r="F60" s="22">
        <f t="shared" si="24"/>
        <v>8.0731707317073173E-2</v>
      </c>
      <c r="G60" s="22">
        <f t="shared" si="24"/>
        <v>5.2644215874589506E-2</v>
      </c>
      <c r="H60" s="22">
        <f t="shared" si="24"/>
        <v>2.484761132630694E-3</v>
      </c>
      <c r="I60" s="22">
        <f t="shared" si="24"/>
        <v>4.8938679245283022E-2</v>
      </c>
      <c r="J60" s="22">
        <f t="shared" si="24"/>
        <v>2.3988049909202742E-2</v>
      </c>
      <c r="K60" s="22">
        <f t="shared" si="24"/>
        <v>2.3159774540990009E-3</v>
      </c>
      <c r="L60" s="22">
        <f t="shared" si="24"/>
        <v>3.4089151548373454E-4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1"/>
      <c r="D61" s="11"/>
      <c r="E61" s="11"/>
      <c r="F61" s="11"/>
      <c r="G61" s="11"/>
      <c r="H61" s="11"/>
      <c r="I61" s="11"/>
      <c r="J61" s="11"/>
      <c r="K61" s="11"/>
      <c r="L61" s="11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2"/>
      <c r="B62" s="14" t="s">
        <v>67</v>
      </c>
      <c r="L62" s="11"/>
      <c r="M62"/>
      <c r="N62"/>
      <c r="O62"/>
      <c r="P62"/>
      <c r="Q62"/>
      <c r="R62"/>
      <c r="S62"/>
      <c r="T62"/>
      <c r="U62"/>
      <c r="V62"/>
    </row>
    <row r="63" spans="1:22" x14ac:dyDescent="0.3">
      <c r="A63" s="13"/>
      <c r="B63" s="65"/>
      <c r="C63" s="60" t="s">
        <v>45</v>
      </c>
      <c r="D63" s="61"/>
      <c r="E63" s="62"/>
      <c r="F63" s="60" t="s">
        <v>46</v>
      </c>
      <c r="G63" s="61"/>
      <c r="H63" s="62"/>
      <c r="I63" s="60" t="s">
        <v>47</v>
      </c>
      <c r="J63" s="61"/>
      <c r="K63" s="62"/>
      <c r="L63" s="19" t="s">
        <v>62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66"/>
      <c r="C64" s="19" t="s">
        <v>51</v>
      </c>
      <c r="D64" s="19" t="s">
        <v>52</v>
      </c>
      <c r="E64" s="19" t="s">
        <v>53</v>
      </c>
      <c r="F64" s="19" t="s">
        <v>51</v>
      </c>
      <c r="G64" s="19" t="s">
        <v>52</v>
      </c>
      <c r="H64" s="19" t="s">
        <v>53</v>
      </c>
      <c r="I64" s="19" t="s">
        <v>54</v>
      </c>
      <c r="J64" s="19" t="s">
        <v>55</v>
      </c>
      <c r="K64" s="19" t="s">
        <v>53</v>
      </c>
      <c r="L64" s="19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3" t="s">
        <v>68</v>
      </c>
      <c r="C65" s="24">
        <f>VLOOKUP($B$10,ABONE1,3,FALSE)</f>
        <v>14847</v>
      </c>
      <c r="D65" s="24">
        <f>VLOOKUP($B$10,ABONE1,4,FALSE)</f>
        <v>694876</v>
      </c>
      <c r="E65" s="24">
        <f>VLOOKUP($B$10,ABONE1,5,FALSE)</f>
        <v>709723</v>
      </c>
      <c r="F65" s="24">
        <f>VLOOKUP($B$10,ABONE1,6,FALSE)</f>
        <v>4100</v>
      </c>
      <c r="G65" s="24">
        <f>VLOOKUP($B$10,ABONE1,7,FALSE)</f>
        <v>129112</v>
      </c>
      <c r="H65" s="24">
        <f>VLOOKUP($B$10,ABONE1,8,FALSE)</f>
        <v>133212</v>
      </c>
      <c r="I65" s="24">
        <f>VLOOKUP($B$10,ABONE1,9,FALSE)</f>
        <v>5088</v>
      </c>
      <c r="J65" s="24">
        <f>VLOOKUP($B$10,ABONE1,10,FALSE)</f>
        <v>102426</v>
      </c>
      <c r="K65" s="24">
        <f>VLOOKUP($B$10,ABONE1,11,FALSE)</f>
        <v>107514</v>
      </c>
      <c r="L65" s="24">
        <f>VLOOKUP($B$10,ABONE1,12,FALSE)</f>
        <v>950449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1"/>
      <c r="D66" s="11"/>
      <c r="E66" s="11"/>
      <c r="F66" s="11"/>
      <c r="G66" s="11"/>
      <c r="H66" s="11"/>
      <c r="I66" s="11"/>
      <c r="J66" s="11"/>
      <c r="K66" s="11"/>
      <c r="L66" s="11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2" t="s">
        <v>69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47" t="s">
        <v>70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71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72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</row>
  </sheetData>
  <mergeCells count="51">
    <mergeCell ref="B70:L70"/>
    <mergeCell ref="C63:E63"/>
    <mergeCell ref="F63:H63"/>
    <mergeCell ref="I63:K63"/>
    <mergeCell ref="B68:L68"/>
    <mergeCell ref="B69:L69"/>
    <mergeCell ref="A57:B57"/>
    <mergeCell ref="A58:B58"/>
    <mergeCell ref="A59:B59"/>
    <mergeCell ref="A60:B60"/>
    <mergeCell ref="B63:B64"/>
    <mergeCell ref="L47:L48"/>
    <mergeCell ref="A54:B54"/>
    <mergeCell ref="A55:B55"/>
    <mergeCell ref="C55:E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26:L27"/>
    <mergeCell ref="A33:B33"/>
    <mergeCell ref="A34:B34"/>
    <mergeCell ref="C34:E34"/>
    <mergeCell ref="F34:H34"/>
    <mergeCell ref="I34:K34"/>
    <mergeCell ref="L34:L35"/>
    <mergeCell ref="A25:B25"/>
    <mergeCell ref="A26:B26"/>
    <mergeCell ref="C26:E26"/>
    <mergeCell ref="F26:H26"/>
    <mergeCell ref="I26:K26"/>
    <mergeCell ref="A13:B13"/>
    <mergeCell ref="C13:E13"/>
    <mergeCell ref="F13:H13"/>
    <mergeCell ref="I13:K13"/>
    <mergeCell ref="L13:L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FE525DD0-CFAA-479F-9AB5-3AB7BD0BA9D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6867DF1-A6F6-40A0-96D6-FE09EF300B2A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12343-A872-4153-8FB2-F31D36907746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114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15.750920245398774</v>
      </c>
      <c r="G18" s="22">
        <f t="shared" si="4"/>
        <v>10.138411428039644</v>
      </c>
      <c r="H18" s="22">
        <f t="shared" si="5"/>
        <v>10.222276206627857</v>
      </c>
      <c r="I18" s="22">
        <f t="shared" si="6"/>
        <v>47.851928020565566</v>
      </c>
      <c r="J18" s="22">
        <f t="shared" si="7"/>
        <v>42.511072056239016</v>
      </c>
      <c r="K18" s="22">
        <f t="shared" si="8"/>
        <v>42.74388166741371</v>
      </c>
      <c r="L18" s="22">
        <f t="shared" si="9"/>
        <v>19.663179467161122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2.1818156437578522</v>
      </c>
      <c r="H22" s="22">
        <f t="shared" si="5"/>
        <v>2.1492139157537702</v>
      </c>
      <c r="I22" s="22">
        <f t="shared" si="6"/>
        <v>0</v>
      </c>
      <c r="J22" s="22">
        <f t="shared" si="7"/>
        <v>1.7309666080843584</v>
      </c>
      <c r="K22" s="22">
        <f t="shared" si="8"/>
        <v>1.6555132227700582</v>
      </c>
      <c r="L22" s="22">
        <f t="shared" si="9"/>
        <v>2.0058944081194499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15.750920245398774</v>
      </c>
      <c r="G26" s="22">
        <f t="shared" si="10"/>
        <v>12.320227071797497</v>
      </c>
      <c r="H26" s="22">
        <f t="shared" si="10"/>
        <v>12.371490122381626</v>
      </c>
      <c r="I26" s="22">
        <f t="shared" si="10"/>
        <v>47.851928020565566</v>
      </c>
      <c r="J26" s="22">
        <f t="shared" si="10"/>
        <v>44.242038664323374</v>
      </c>
      <c r="K26" s="22">
        <f t="shared" si="10"/>
        <v>44.399394890183771</v>
      </c>
      <c r="L26" s="22">
        <f t="shared" si="10"/>
        <v>21.669073875280571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108.35521472392638</v>
      </c>
      <c r="G30" s="22">
        <f>IFERROR((SUMIFS(KENTALTIAG2,KAYNAK,A30,SEBEP,B30,SÜRE,"Uzun",BİLDİRİM,"Bildirimli",İL,$B$10,İLÇE,$B$11)/VLOOKUP($B$11,ABONE1,7,FALSE))*60,0)</f>
        <v>218.92883532641568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217.27659164871426</v>
      </c>
      <c r="I30" s="22">
        <f>IFERROR((SUMIFS(KIRSALOG2,KAYNAK,A30,SEBEP,B30,SÜRE,"Uzun",BİLDİRİM,"Bildirimli",İL,$B$10,İLÇE,$B$11)/VLOOKUP($B$11,ABONE1,9,FALSE))*60,0)</f>
        <v>228.35167095115682</v>
      </c>
      <c r="J30" s="22">
        <f>IFERROR((SUMIFS(KIRSALAG2,KAYNAK,A30,SEBEP,B30,SÜRE,"Uzun",BİLDİRİM,"Bildirimli",İL,$B$10,İLÇE,$B$11)/VLOOKUP($B$11,ABONE1,10,FALSE))*60,0)</f>
        <v>359.31374340949037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353.60506499327659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256.98614228554692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1.5808664091945466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1.557244350735665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1.1051820044891187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108.35521472392638</v>
      </c>
      <c r="G34" s="22">
        <f t="shared" si="11"/>
        <v>220.50970173561024</v>
      </c>
      <c r="H34" s="22">
        <f t="shared" si="11"/>
        <v>218.83383599944992</v>
      </c>
      <c r="I34" s="22">
        <f t="shared" si="11"/>
        <v>228.35167095115682</v>
      </c>
      <c r="J34" s="22">
        <f t="shared" si="11"/>
        <v>359.31374340949037</v>
      </c>
      <c r="K34" s="22">
        <f t="shared" si="11"/>
        <v>353.60506499327659</v>
      </c>
      <c r="L34" s="22">
        <f t="shared" si="11"/>
        <v>258.09132429003603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0.51226993865030679</v>
      </c>
      <c r="G39" s="22">
        <f t="shared" si="16"/>
        <v>0.30519752454515842</v>
      </c>
      <c r="H39" s="22">
        <f t="shared" si="17"/>
        <v>0.30829169913370308</v>
      </c>
      <c r="I39" s="22">
        <f t="shared" si="18"/>
        <v>0.76349614395886889</v>
      </c>
      <c r="J39" s="22">
        <f t="shared" si="19"/>
        <v>0.47768014059753955</v>
      </c>
      <c r="K39" s="22">
        <f t="shared" si="20"/>
        <v>0.49013895114298522</v>
      </c>
      <c r="L39" s="22">
        <f t="shared" si="21"/>
        <v>0.36108129208548845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3.2432180912940298E-2</v>
      </c>
      <c r="H43" s="22">
        <f t="shared" si="17"/>
        <v>3.1947563826373926E-2</v>
      </c>
      <c r="I43" s="22">
        <f t="shared" si="18"/>
        <v>0</v>
      </c>
      <c r="J43" s="22">
        <f t="shared" si="19"/>
        <v>1.4059753954305799E-2</v>
      </c>
      <c r="K43" s="22">
        <f t="shared" si="20"/>
        <v>1.344688480502017E-2</v>
      </c>
      <c r="L43" s="22">
        <f t="shared" si="21"/>
        <v>2.6576884291337304E-2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0.51226993865030679</v>
      </c>
      <c r="G47" s="22">
        <f t="shared" si="22"/>
        <v>0.33762970545809873</v>
      </c>
      <c r="H47" s="22">
        <f t="shared" si="22"/>
        <v>0.340239262960077</v>
      </c>
      <c r="I47" s="22">
        <f t="shared" si="22"/>
        <v>0.76349614395886889</v>
      </c>
      <c r="J47" s="22">
        <f t="shared" si="22"/>
        <v>0.49173989455184536</v>
      </c>
      <c r="K47" s="22">
        <f t="shared" si="22"/>
        <v>0.50358583594800543</v>
      </c>
      <c r="L47" s="22">
        <f t="shared" si="22"/>
        <v>0.38765817637682576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0.87116564417177911</v>
      </c>
      <c r="G51" s="22">
        <f>IFERROR((SUMIFS(KENTALTIAG1,KAYNAK,A51,SEBEP,B51,SÜRE,"Uzun",BİLDİRİM,"Bildirimli",İL,$B$10,İLÇE,$B$11)/VLOOKUP($B$11,ABONE1,7,FALSE)),0)</f>
        <v>1.8591968731096737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1.8444332401338406</v>
      </c>
      <c r="I51" s="22">
        <f>IFERROR((SUMIFS(KIRSALOG1,KAYNAK,A51,SEBEP,B51,SÜRE,"Uzun",BİLDİRİM,"Bildirimli",İL,$B$10,İLÇE,$B$11)/VLOOKUP($B$11,ABONE1,9,FALSE)),0)</f>
        <v>1.1876606683804627</v>
      </c>
      <c r="J51" s="22">
        <f>IFERROR((SUMIFS(KIRSALAG1,KAYNAK,A51,SEBEP,B51,SÜRE,"Uzun",BİLDİRİM,"Bildirimli",İL,$B$10,İLÇE,$B$11)/VLOOKUP($B$11,ABONE1,10,FALSE)),0)</f>
        <v>1.6189806678383127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1.6001792917974003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1.7743079275235027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1.0562561072076683E-2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1.0404730256222213E-2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7.3842750723789076E-3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0.87116564417177911</v>
      </c>
      <c r="G55" s="22">
        <f t="shared" si="23"/>
        <v>1.8697594341817505</v>
      </c>
      <c r="H55" s="22">
        <f t="shared" si="23"/>
        <v>1.8548379703900628</v>
      </c>
      <c r="I55" s="22">
        <f t="shared" si="23"/>
        <v>1.1876606683804627</v>
      </c>
      <c r="J55" s="22">
        <f t="shared" si="23"/>
        <v>1.6189806678383127</v>
      </c>
      <c r="K55" s="22">
        <f t="shared" si="23"/>
        <v>1.6001792917974003</v>
      </c>
      <c r="L55" s="22">
        <f t="shared" si="23"/>
        <v>1.7816922025958817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326</v>
      </c>
      <c r="G66" s="24">
        <f>VLOOKUP($B$11,ABONE1,7,FALSE)</f>
        <v>21491</v>
      </c>
      <c r="H66" s="24">
        <f>VLOOKUP($B$11,ABONE1,8,FALSE)</f>
        <v>21817</v>
      </c>
      <c r="I66" s="24">
        <f>VLOOKUP($B$11,ABONE1,9,FALSE)</f>
        <v>389</v>
      </c>
      <c r="J66" s="24">
        <f>VLOOKUP($B$11,ABONE1,10,FALSE)</f>
        <v>8535</v>
      </c>
      <c r="K66" s="24">
        <f>VLOOKUP($B$11,ABONE1,11,FALSE)</f>
        <v>8924</v>
      </c>
      <c r="L66" s="24">
        <f>VLOOKUP($B$11,ABONE1,12,FALSE)</f>
        <v>30741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86D4271-56FD-450D-AA2A-07DA38C9E65F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8253638D-9612-42E8-A50A-0D9D4ED7F1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CB56-03A5-49C5-9DC5-D68F1012C5F5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115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81.309178164367154</v>
      </c>
      <c r="D18" s="22">
        <f t="shared" si="1"/>
        <v>15.060988660975919</v>
      </c>
      <c r="E18" s="22">
        <f t="shared" si="2"/>
        <v>16.213101038026185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72.36208459214501</v>
      </c>
      <c r="J18" s="22">
        <f t="shared" si="7"/>
        <v>60.720766176127064</v>
      </c>
      <c r="K18" s="22">
        <f t="shared" si="8"/>
        <v>61.808724500599979</v>
      </c>
      <c r="L18" s="22">
        <f t="shared" si="9"/>
        <v>22.749762774717787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6.7620843419543881</v>
      </c>
      <c r="E22" s="22">
        <f t="shared" si="2"/>
        <v>6.6444859423086946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6.6933893950011685</v>
      </c>
      <c r="K22" s="22">
        <f t="shared" si="8"/>
        <v>6.0678478153455213</v>
      </c>
      <c r="L22" s="22">
        <f t="shared" si="9"/>
        <v>6.5702350439003094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8.906867116830168E-2</v>
      </c>
      <c r="E23" s="22">
        <f t="shared" si="2"/>
        <v>8.7519691200250382E-2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8.6360909636254563E-2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81.309178164367154</v>
      </c>
      <c r="D26" s="22">
        <f t="shared" si="10"/>
        <v>21.91214167409861</v>
      </c>
      <c r="E26" s="22">
        <f t="shared" si="10"/>
        <v>22.945106671535129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72.36208459214501</v>
      </c>
      <c r="J26" s="22">
        <f t="shared" si="10"/>
        <v>67.414155571128234</v>
      </c>
      <c r="K26" s="22">
        <f t="shared" si="10"/>
        <v>67.876572315945495</v>
      </c>
      <c r="L26" s="22">
        <f t="shared" si="10"/>
        <v>29.406358728254354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129.50137972405517</v>
      </c>
      <c r="D30" s="22">
        <f>IFERROR((SUMIFS(KENTSELAG2,KAYNAK,A30,SEBEP,B30,SÜRE,"Uzun",BİLDİRİM,"Bildirimli",İL,$B$10,İLÇE,$B$11)/VLOOKUP($B$11,ABONE1,4,FALSE))*60,0)</f>
        <v>36.317460823034779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37.938008450263411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77.528247734138972</v>
      </c>
      <c r="J30" s="22">
        <f>IFERROR((SUMIFS(KIRSALAG2,KAYNAK,A30,SEBEP,B30,SÜRE,"Uzun",BİLDİRİM,"Bildirimli",İL,$B$10,İLÇE,$B$11)/VLOOKUP($B$11,ABONE1,10,FALSE))*60,0)</f>
        <v>59.767344078486332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61.42721818310158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42.93888858591918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3.1953369856032614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3.1397673569453861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2.7354747232371706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129.50137972405517</v>
      </c>
      <c r="D34" s="22">
        <f t="shared" ref="D34:L34" si="11">SUM(D29:D33)</f>
        <v>39.512797808638041</v>
      </c>
      <c r="E34" s="22">
        <f t="shared" si="11"/>
        <v>41.077775807208795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77.528247734138972</v>
      </c>
      <c r="J34" s="22">
        <f t="shared" si="11"/>
        <v>59.767344078486332</v>
      </c>
      <c r="K34" s="22">
        <f t="shared" si="11"/>
        <v>61.42721818310158</v>
      </c>
      <c r="L34" s="22">
        <f t="shared" si="11"/>
        <v>45.674363309156348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1.3137372525494901</v>
      </c>
      <c r="D39" s="22">
        <f t="shared" si="13"/>
        <v>0.25322758737843459</v>
      </c>
      <c r="E39" s="22">
        <f t="shared" si="14"/>
        <v>0.27167075269938973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1.7137462235649548</v>
      </c>
      <c r="J39" s="22">
        <f t="shared" si="19"/>
        <v>1.5140543486724285</v>
      </c>
      <c r="K39" s="22">
        <f t="shared" si="20"/>
        <v>1.5327168772499471</v>
      </c>
      <c r="L39" s="22">
        <f t="shared" si="21"/>
        <v>0.49471014887931503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6.3957191998980756E-2</v>
      </c>
      <c r="E43" s="22">
        <f t="shared" si="14"/>
        <v>6.2844922017630797E-2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6.6028186560772403E-2</v>
      </c>
      <c r="K43" s="22">
        <f t="shared" si="20"/>
        <v>5.9857415119644243E-2</v>
      </c>
      <c r="L43" s="22">
        <f t="shared" si="21"/>
        <v>6.2460235225682136E-2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8.2813097209835651E-4</v>
      </c>
      <c r="E44" s="22">
        <f t="shared" si="14"/>
        <v>8.1372906994940273E-4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9.1799821853811052E-4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1.3137372525494901</v>
      </c>
      <c r="D47" s="22">
        <f t="shared" si="22"/>
        <v>0.31801291034951373</v>
      </c>
      <c r="E47" s="22">
        <f t="shared" si="22"/>
        <v>0.33532940378696996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1.7137462235649548</v>
      </c>
      <c r="J47" s="22">
        <f t="shared" si="22"/>
        <v>1.5800825352332009</v>
      </c>
      <c r="K47" s="22">
        <f t="shared" si="22"/>
        <v>1.5925742923695914</v>
      </c>
      <c r="L47" s="22">
        <f t="shared" si="22"/>
        <v>0.5580883823235353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0.41511697660467906</v>
      </c>
      <c r="D51" s="22">
        <f>IFERROR((SUMIFS(KENTSELAG1,KAYNAK,A51,SEBEP,B51,SÜRE,"Uzun",BİLDİRİM,"Bildirimli",İL,$B$10,İLÇE,$B$11)/VLOOKUP($B$11,ABONE1,4,FALSE)),0)</f>
        <v>0.12909287807363995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0.13406708048615096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0.26057401812688824</v>
      </c>
      <c r="J51" s="22">
        <f>IFERROR((SUMIFS(KIRSALAG1,KAYNAK,A51,SEBEP,B51,SÜRE,"Uzun",BİLDİRİM,"Bildirimli",İL,$B$10,İLÇE,$B$11)/VLOOKUP($B$11,ABONE1,10,FALSE)),0)</f>
        <v>0.17955306392587403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0.18712500882332181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0.14551635127519952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1.1700004246825498E-2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1.1496531219028742E-2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1.0016178582465325E-2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0.41511697660467906</v>
      </c>
      <c r="D55" s="22">
        <f t="shared" si="23"/>
        <v>0.14079288232046544</v>
      </c>
      <c r="E55" s="22">
        <f t="shared" si="23"/>
        <v>0.1455636117051797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0.26057401812688824</v>
      </c>
      <c r="J55" s="22">
        <f t="shared" si="23"/>
        <v>0.17955306392587403</v>
      </c>
      <c r="K55" s="22">
        <f t="shared" si="23"/>
        <v>0.18712500882332181</v>
      </c>
      <c r="L55" s="22">
        <f t="shared" si="23"/>
        <v>0.15553252985766483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0.11397720455908818</v>
      </c>
      <c r="D59" s="22">
        <f>IFERROR((SUMIFS(KENTSELAG1,KAYNAK,A59,SÜRE,"Kısa",İL,$B$10,İLÇE,$B$11)/VLOOKUP($B$11,ABONE1,4,FALSE)),0)</f>
        <v>8.2282244022593119E-3</v>
      </c>
      <c r="E59" s="22">
        <f>IFERROR((SUMIFS(KENTSELOG1,KAYNAK,A59,SÜRE,"Kısa",İL,$B$10,İLÇE,$B$11)+SUMIFS(KENTSELAG1,KAYNAK,A59,SÜRE,"Kısa",İL,$B$10,İLÇE,$B$11))/VLOOKUP($B$11,ABONE1,5,FALSE),0)</f>
        <v>1.0067289134630432E-2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0.16087613293051359</v>
      </c>
      <c r="J59" s="22">
        <f>IFERROR((SUMIFS(KIRSALAG1,KAYNAK,A59,SÜRE,"Kısa",İL,$B$10,İLÇE,$B$11)/VLOOKUP($B$11,ABONE1,10,FALSE)),0)</f>
        <v>0.10122245581250487</v>
      </c>
      <c r="K59" s="22">
        <f>IFERROR((SUMIFS(KIRSALOG1,KAYNAK,A59,SÜRE,"Kısa",İL,$B$10,İLÇE,$B$11)+SUMIFS(KIRSALAG1,KAYNAK,A59,SÜRE,"Kısa",İL,$B$10,İLÇE,$B$11))/VLOOKUP($B$11,ABONE1,11,FALSE),0)</f>
        <v>0.10679748711795016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2.2550035447455964E-2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0.11397720455908818</v>
      </c>
      <c r="D61" s="22">
        <f t="shared" ref="D61:L61" si="24">SUM(D58:D60)</f>
        <v>8.2282244022593119E-3</v>
      </c>
      <c r="E61" s="22">
        <f t="shared" si="24"/>
        <v>1.0067289134630432E-2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0.16087613293051359</v>
      </c>
      <c r="J61" s="22">
        <f t="shared" si="24"/>
        <v>0.10122245581250487</v>
      </c>
      <c r="K61" s="22">
        <f t="shared" si="24"/>
        <v>0.10679748711795016</v>
      </c>
      <c r="L61" s="22">
        <f t="shared" si="24"/>
        <v>2.2550035447455964E-2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1667</v>
      </c>
      <c r="D66" s="24">
        <f>VLOOKUP($B$11,ABONE1,4,FALSE)</f>
        <v>94188</v>
      </c>
      <c r="E66" s="24">
        <f>VLOOKUP($B$11,ABONE1,5,FALSE)</f>
        <v>95855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1324</v>
      </c>
      <c r="J66" s="24">
        <f>VLOOKUP($B$11,ABONE1,10,FALSE)</f>
        <v>12843</v>
      </c>
      <c r="K66" s="24">
        <f>VLOOKUP($B$11,ABONE1,11,FALSE)</f>
        <v>14167</v>
      </c>
      <c r="L66" s="24">
        <f>VLOOKUP($B$11,ABONE1,12,FALSE)</f>
        <v>110022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CFC6E3D1-D34D-46A4-902C-C885F316855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DAF66E2B-639F-4872-9DDB-751BEB3D81A8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3FB7-742D-4C08-A444-1014721C7E23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116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105.48067542213882</v>
      </c>
      <c r="G18" s="22">
        <f t="shared" si="4"/>
        <v>176.42265060240962</v>
      </c>
      <c r="H18" s="22">
        <f t="shared" si="5"/>
        <v>174.16089245125013</v>
      </c>
      <c r="I18" s="22">
        <f t="shared" si="6"/>
        <v>140.70716723549486</v>
      </c>
      <c r="J18" s="22">
        <f t="shared" si="7"/>
        <v>214.67642793537718</v>
      </c>
      <c r="K18" s="22">
        <f t="shared" si="8"/>
        <v>209.54490351604122</v>
      </c>
      <c r="L18" s="22">
        <f t="shared" si="9"/>
        <v>186.15006556725609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4.9103614457831322</v>
      </c>
      <c r="H22" s="22">
        <f t="shared" si="5"/>
        <v>4.7538102643856917</v>
      </c>
      <c r="I22" s="22">
        <f t="shared" si="6"/>
        <v>0</v>
      </c>
      <c r="J22" s="22">
        <f t="shared" si="7"/>
        <v>2.8846711614298437</v>
      </c>
      <c r="K22" s="22">
        <f t="shared" si="8"/>
        <v>2.6845507280691367</v>
      </c>
      <c r="L22" s="22">
        <f t="shared" si="9"/>
        <v>4.0592330617921712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7.1547729379054681E-2</v>
      </c>
      <c r="H23" s="22">
        <f t="shared" si="5"/>
        <v>6.9266658691231012E-2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4.6016292469699981E-2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105.48067542213882</v>
      </c>
      <c r="G26" s="22">
        <f t="shared" si="10"/>
        <v>181.40455977757182</v>
      </c>
      <c r="H26" s="22">
        <f t="shared" si="10"/>
        <v>178.98396937432705</v>
      </c>
      <c r="I26" s="22">
        <f t="shared" si="10"/>
        <v>140.70716723549486</v>
      </c>
      <c r="J26" s="22">
        <f t="shared" si="10"/>
        <v>217.56109909680703</v>
      </c>
      <c r="K26" s="22">
        <f t="shared" si="10"/>
        <v>212.22945424411034</v>
      </c>
      <c r="L26" s="22">
        <f t="shared" si="10"/>
        <v>190.25531492151796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106.85966228893058</v>
      </c>
      <c r="G30" s="22">
        <f>IFERROR((SUMIFS(KENTALTIAG2,KAYNAK,A30,SEBEP,B30,SÜRE,"Uzun",BİLDİRİM,"Bildirimli",İL,$B$10,İLÇE,$B$11)/VLOOKUP($B$11,ABONE1,7,FALSE))*60,0)</f>
        <v>95.079147358665423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95.454731427204209</v>
      </c>
      <c r="I30" s="22">
        <f>IFERROR((SUMIFS(KIRSALOG2,KAYNAK,A30,SEBEP,B30,SÜRE,"Uzun",BİLDİRİM,"Bildirimli",İL,$B$10,İLÇE,$B$11)/VLOOKUP($B$11,ABONE1,9,FALSE))*60,0)</f>
        <v>129.76382252559728</v>
      </c>
      <c r="J30" s="22">
        <f>IFERROR((SUMIFS(KIRSALAG2,KAYNAK,A30,SEBEP,B30,SÜRE,"Uzun",BİLDİRİM,"Bildirimli",İL,$B$10,İLÇE,$B$11)/VLOOKUP($B$11,ABONE1,10,FALSE))*60,0)</f>
        <v>193.16191324259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188.76375044394459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126.79226703755215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3.8719925857275257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3.7485464768512982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9.8611881440020355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9.1770806203385824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5.5707132922710114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106.85966228893058</v>
      </c>
      <c r="G34" s="22">
        <f t="shared" si="11"/>
        <v>98.951139944392949</v>
      </c>
      <c r="H34" s="22">
        <f t="shared" si="11"/>
        <v>99.203277904055511</v>
      </c>
      <c r="I34" s="22">
        <f t="shared" si="11"/>
        <v>129.76382252559728</v>
      </c>
      <c r="J34" s="22">
        <f t="shared" si="11"/>
        <v>203.02310138659203</v>
      </c>
      <c r="K34" s="22">
        <f t="shared" si="11"/>
        <v>197.94083106428317</v>
      </c>
      <c r="L34" s="22">
        <f t="shared" si="11"/>
        <v>132.36298032982316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0.94746716697936206</v>
      </c>
      <c r="G39" s="22">
        <f t="shared" si="16"/>
        <v>1.6063639172072908</v>
      </c>
      <c r="H39" s="22">
        <f t="shared" si="17"/>
        <v>1.5853571001315947</v>
      </c>
      <c r="I39" s="22">
        <f t="shared" si="18"/>
        <v>1.0085324232081911</v>
      </c>
      <c r="J39" s="22">
        <f t="shared" si="19"/>
        <v>1.742908026968579</v>
      </c>
      <c r="K39" s="22">
        <f t="shared" si="20"/>
        <v>1.6919616431869302</v>
      </c>
      <c r="L39" s="22">
        <f t="shared" si="21"/>
        <v>1.6216570633816809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6.0611677479147356E-2</v>
      </c>
      <c r="H43" s="22">
        <f t="shared" si="17"/>
        <v>5.867926785500658E-2</v>
      </c>
      <c r="I43" s="22">
        <f t="shared" si="18"/>
        <v>0</v>
      </c>
      <c r="J43" s="22">
        <f t="shared" si="19"/>
        <v>3.5873298562523852E-2</v>
      </c>
      <c r="K43" s="22">
        <f t="shared" si="20"/>
        <v>3.3384633597727004E-2</v>
      </c>
      <c r="L43" s="22">
        <f t="shared" si="21"/>
        <v>5.0188754222133918E-2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4.3249922767995056E-4</v>
      </c>
      <c r="H44" s="22">
        <f t="shared" si="17"/>
        <v>4.1871037205407346E-4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2.7816411682892909E-4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0.94746716697936206</v>
      </c>
      <c r="G47" s="22">
        <f t="shared" si="22"/>
        <v>1.667408093914118</v>
      </c>
      <c r="H47" s="22">
        <f t="shared" si="22"/>
        <v>1.6444550783586553</v>
      </c>
      <c r="I47" s="22">
        <f t="shared" si="22"/>
        <v>1.0085324232081911</v>
      </c>
      <c r="J47" s="22">
        <f t="shared" si="22"/>
        <v>1.7787813255311029</v>
      </c>
      <c r="K47" s="22">
        <f t="shared" si="22"/>
        <v>1.7253462767846572</v>
      </c>
      <c r="L47" s="22">
        <f t="shared" si="22"/>
        <v>1.6721239817206439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1.5328330206378986</v>
      </c>
      <c r="G51" s="22">
        <f>IFERROR((SUMIFS(KENTALTIAG1,KAYNAK,A51,SEBEP,B51,SÜRE,"Uzun",BİLDİRİM,"Bildirimli",İL,$B$10,İLÇE,$B$11)/VLOOKUP($B$11,ABONE1,7,FALSE)),0)</f>
        <v>2.1257337040469571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2.1068309606412252</v>
      </c>
      <c r="I51" s="22">
        <f>IFERROR((SUMIFS(KIRSALOG1,KAYNAK,A51,SEBEP,B51,SÜRE,"Uzun",BİLDİRİM,"Bildirimli",İL,$B$10,İLÇE,$B$11)/VLOOKUP($B$11,ABONE1,9,FALSE)),0)</f>
        <v>1.9658703071672354</v>
      </c>
      <c r="J51" s="22">
        <f>IFERROR((SUMIFS(KIRSALAG1,KAYNAK,A51,SEBEP,B51,SÜRE,"Uzun",BİLDİRİM,"Bildirimli",İL,$B$10,İLÇE,$B$11)/VLOOKUP($B$11,ABONE1,10,FALSE)),0)</f>
        <v>2.8804223381249203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2.8169764413401208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2.3462348499900654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2.3602100710534445E-2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2.2849623160665151E-2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3.0276046304541407E-2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2.8175683674677401E-2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2.4637393204848004E-2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1.5328330206378986</v>
      </c>
      <c r="G55" s="22">
        <f t="shared" si="23"/>
        <v>2.1493358047574915</v>
      </c>
      <c r="H55" s="22">
        <f t="shared" si="23"/>
        <v>2.1296805838018904</v>
      </c>
      <c r="I55" s="22">
        <f t="shared" si="23"/>
        <v>1.9658703071672354</v>
      </c>
      <c r="J55" s="22">
        <f t="shared" si="23"/>
        <v>2.9106983844294616</v>
      </c>
      <c r="K55" s="22">
        <f t="shared" si="23"/>
        <v>2.8451521250147982</v>
      </c>
      <c r="L55" s="22">
        <f t="shared" si="23"/>
        <v>2.3708722431949134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533</v>
      </c>
      <c r="G66" s="24">
        <f>VLOOKUP($B$11,ABONE1,7,FALSE)</f>
        <v>16185</v>
      </c>
      <c r="H66" s="24">
        <f>VLOOKUP($B$11,ABONE1,8,FALSE)</f>
        <v>16718</v>
      </c>
      <c r="I66" s="24">
        <f>VLOOKUP($B$11,ABONE1,9,FALSE)</f>
        <v>586</v>
      </c>
      <c r="J66" s="24">
        <f>VLOOKUP($B$11,ABONE1,10,FALSE)</f>
        <v>7861</v>
      </c>
      <c r="K66" s="24">
        <f>VLOOKUP($B$11,ABONE1,11,FALSE)</f>
        <v>8447</v>
      </c>
      <c r="L66" s="24">
        <f>VLOOKUP($B$11,ABONE1,12,FALSE)</f>
        <v>25165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E77658C3-D447-4E4A-BE66-580FB9EBC62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8F61540B-852A-4154-B449-0DD28F336F23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00ECA-AB73-4715-8263-4F6F3E5A70C2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117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82.223643807574206</v>
      </c>
      <c r="D18" s="22">
        <f t="shared" si="1"/>
        <v>42.633535668242367</v>
      </c>
      <c r="E18" s="22">
        <f t="shared" si="2"/>
        <v>44.60768641861889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31.454237288135594</v>
      </c>
      <c r="J18" s="22">
        <f t="shared" si="7"/>
        <v>34.013805970149257</v>
      </c>
      <c r="K18" s="22">
        <f t="shared" si="8"/>
        <v>33.76</v>
      </c>
      <c r="L18" s="22">
        <f t="shared" si="9"/>
        <v>44.135080910888185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0.86837256908904814</v>
      </c>
      <c r="D19" s="22">
        <f t="shared" si="1"/>
        <v>3.0377094972067038</v>
      </c>
      <c r="E19" s="22">
        <f t="shared" si="2"/>
        <v>2.9295360587965087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2.801903785604452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9.3944671250537173</v>
      </c>
      <c r="E22" s="22">
        <f t="shared" si="2"/>
        <v>8.9260143928954214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4.8723880597014935</v>
      </c>
      <c r="K22" s="22">
        <f t="shared" si="8"/>
        <v>4.3892436974789923</v>
      </c>
      <c r="L22" s="22">
        <f t="shared" si="9"/>
        <v>8.7283590832540092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83.092016376663253</v>
      </c>
      <c r="D26" s="22">
        <f t="shared" si="10"/>
        <v>55.065712290502788</v>
      </c>
      <c r="E26" s="22">
        <f t="shared" si="10"/>
        <v>56.463236870310823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31.454237288135594</v>
      </c>
      <c r="J26" s="22">
        <f t="shared" si="10"/>
        <v>38.886194029850749</v>
      </c>
      <c r="K26" s="22">
        <f t="shared" si="10"/>
        <v>38.149243697478994</v>
      </c>
      <c r="L26" s="22">
        <f t="shared" si="10"/>
        <v>55.665343779746649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25.42937563971341</v>
      </c>
      <c r="D30" s="22">
        <f>IFERROR((SUMIFS(KENTSELAG2,KAYNAK,A30,SEBEP,B30,SÜRE,"Uzun",BİLDİRİM,"Bildirimli",İL,$B$10,İLÇE,$B$11)/VLOOKUP($B$11,ABONE1,4,FALSE))*60,0)</f>
        <v>10.141550279329609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10.903873832491197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7.145762711864406</v>
      </c>
      <c r="J30" s="22">
        <f>IFERROR((SUMIFS(KIRSALAG2,KAYNAK,A30,SEBEP,B30,SÜRE,"Uzun",BİLDİRİM,"Bildirimli",İL,$B$10,İLÇE,$B$11)/VLOOKUP($B$11,ABONE1,10,FALSE))*60,0)</f>
        <v>20.227611940298509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18.930420168067229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11.253569598008347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25.42937563971341</v>
      </c>
      <c r="D34" s="22">
        <f t="shared" ref="D34:L34" si="11">SUM(D29:D33)</f>
        <v>10.141550279329609</v>
      </c>
      <c r="E34" s="22">
        <f t="shared" si="11"/>
        <v>10.903873832491197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7.145762711864406</v>
      </c>
      <c r="J34" s="22">
        <f t="shared" si="11"/>
        <v>20.227611940298509</v>
      </c>
      <c r="K34" s="22">
        <f t="shared" si="11"/>
        <v>18.930420168067229</v>
      </c>
      <c r="L34" s="22">
        <f t="shared" si="11"/>
        <v>11.253569598008347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1.6683725690890481</v>
      </c>
      <c r="D39" s="22">
        <f t="shared" si="13"/>
        <v>0.74742157284056721</v>
      </c>
      <c r="E39" s="22">
        <f t="shared" si="14"/>
        <v>0.79334456183330782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0.1864406779661017</v>
      </c>
      <c r="J39" s="22">
        <f t="shared" si="19"/>
        <v>0.1896766169154229</v>
      </c>
      <c r="K39" s="22">
        <f t="shared" si="20"/>
        <v>0.18935574229691876</v>
      </c>
      <c r="L39" s="22">
        <f t="shared" si="21"/>
        <v>0.76703033853213254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1.9959058341862845E-2</v>
      </c>
      <c r="D40" s="22">
        <f t="shared" si="13"/>
        <v>6.9832402234636867E-2</v>
      </c>
      <c r="E40" s="22">
        <f t="shared" si="14"/>
        <v>6.7345480528760271E-2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6.4411412950623609E-2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9.0808981521272022E-2</v>
      </c>
      <c r="E43" s="22">
        <f t="shared" si="14"/>
        <v>8.6280814576634515E-2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0.13743781094527363</v>
      </c>
      <c r="K43" s="22">
        <f t="shared" si="20"/>
        <v>0.12380952380952381</v>
      </c>
      <c r="L43" s="22">
        <f t="shared" si="21"/>
        <v>8.7915842913280126E-2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1.688331627430911</v>
      </c>
      <c r="D47" s="22">
        <f t="shared" si="22"/>
        <v>0.90806295659647607</v>
      </c>
      <c r="E47" s="22">
        <f t="shared" si="22"/>
        <v>0.94697085693870253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0.1864406779661017</v>
      </c>
      <c r="J47" s="22">
        <f t="shared" si="22"/>
        <v>0.32711442786069655</v>
      </c>
      <c r="K47" s="22">
        <f t="shared" si="22"/>
        <v>0.31316526610644257</v>
      </c>
      <c r="L47" s="22">
        <f t="shared" si="22"/>
        <v>0.91935759439603626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0.13203684749232344</v>
      </c>
      <c r="D51" s="22">
        <f>IFERROR((SUMIFS(KENTSELAG1,KAYNAK,A51,SEBEP,B51,SÜRE,"Uzun",BİLDİRİM,"Bildirimli",İL,$B$10,İLÇE,$B$11)/VLOOKUP($B$11,ABONE1,4,FALSE)),0)</f>
        <v>4.673399226471852E-2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5.0987597611391822E-2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7.909604519774012E-2</v>
      </c>
      <c r="J51" s="22">
        <f>IFERROR((SUMIFS(KIRSALAG1,KAYNAK,A51,SEBEP,B51,SÜRE,"Uzun",BİLDİRİM,"Bildirimli",İL,$B$10,İLÇE,$B$11)/VLOOKUP($B$11,ABONE1,10,FALSE)),0)</f>
        <v>0.22388059701492538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0.20952380952380953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5.7894608381538162E-2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0.13203684749232344</v>
      </c>
      <c r="D55" s="22">
        <f t="shared" si="23"/>
        <v>4.673399226471852E-2</v>
      </c>
      <c r="E55" s="22">
        <f t="shared" si="23"/>
        <v>5.0987597611391822E-2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7.909604519774012E-2</v>
      </c>
      <c r="J55" s="22">
        <f t="shared" si="23"/>
        <v>0.22388059701492538</v>
      </c>
      <c r="K55" s="22">
        <f t="shared" si="23"/>
        <v>0.20952380952380953</v>
      </c>
      <c r="L55" s="22">
        <f t="shared" si="23"/>
        <v>5.7894608381538162E-2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6.8577277379733875E-2</v>
      </c>
      <c r="D59" s="22">
        <f>IFERROR((SUMIFS(KENTSELAG1,KAYNAK,A59,SÜRE,"Kısa",İL,$B$10,İLÇE,$B$11)/VLOOKUP($B$11,ABONE1,4,FALSE)),0)</f>
        <v>4.4209282337773957E-2</v>
      </c>
      <c r="E59" s="22">
        <f>IFERROR((SUMIFS(KENTSELOG1,KAYNAK,A59,SÜRE,"Kısa",İL,$B$10,İLÇE,$B$11)+SUMIFS(KENTSELAG1,KAYNAK,A59,SÜRE,"Kısa",İL,$B$10,İLÇE,$B$11))/VLOOKUP($B$11,ABONE1,5,FALSE),0)</f>
        <v>4.5424386260399123E-2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7.0895522388059698E-2</v>
      </c>
      <c r="K59" s="22">
        <f>IFERROR((SUMIFS(KIRSALOG1,KAYNAK,A59,SÜRE,"Kısa",İL,$B$10,İLÇE,$B$11)+SUMIFS(KIRSALAG1,KAYNAK,A59,SÜRE,"Kısa",İL,$B$10,İLÇE,$B$11))/VLOOKUP($B$11,ABONE1,11,FALSE),0)</f>
        <v>6.386554621848739E-2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4.6227819677332749E-2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6.8577277379733875E-2</v>
      </c>
      <c r="D61" s="22">
        <f t="shared" ref="D61:L61" si="24">SUM(D58:D60)</f>
        <v>4.4209282337773957E-2</v>
      </c>
      <c r="E61" s="22">
        <f t="shared" si="24"/>
        <v>4.5424386260399123E-2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7.0895522388059698E-2</v>
      </c>
      <c r="K61" s="22">
        <f t="shared" si="24"/>
        <v>6.386554621848739E-2</v>
      </c>
      <c r="L61" s="22">
        <f t="shared" si="24"/>
        <v>4.6227819677332749E-2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1954</v>
      </c>
      <c r="D66" s="24">
        <f>VLOOKUP($B$11,ABONE1,4,FALSE)</f>
        <v>37232</v>
      </c>
      <c r="E66" s="24">
        <f>VLOOKUP($B$11,ABONE1,5,FALSE)</f>
        <v>39186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177</v>
      </c>
      <c r="J66" s="24">
        <f>VLOOKUP($B$11,ABONE1,10,FALSE)</f>
        <v>1608</v>
      </c>
      <c r="K66" s="24">
        <f>VLOOKUP($B$11,ABONE1,11,FALSE)</f>
        <v>1785</v>
      </c>
      <c r="L66" s="24">
        <f>VLOOKUP($B$11,ABONE1,12,FALSE)</f>
        <v>40971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610B452B-E39D-40AB-86ED-2182FFE847A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0645F1DF-C6EB-4711-9B1A-667DE95F39C3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6DF30-B384-4820-BF38-BDFDE07B62B2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118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57.02</v>
      </c>
      <c r="G18" s="22">
        <f t="shared" si="4"/>
        <v>118.18449655947202</v>
      </c>
      <c r="H18" s="22">
        <f t="shared" si="5"/>
        <v>117.67344381005434</v>
      </c>
      <c r="I18" s="22">
        <f t="shared" si="6"/>
        <v>32.811428571428571</v>
      </c>
      <c r="J18" s="22">
        <f t="shared" si="7"/>
        <v>111.38241160471443</v>
      </c>
      <c r="K18" s="22">
        <f t="shared" si="8"/>
        <v>109.91444839857652</v>
      </c>
      <c r="L18" s="22">
        <f t="shared" si="9"/>
        <v>114.26702601359271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7.0734447409071759</v>
      </c>
      <c r="H22" s="22">
        <f t="shared" si="5"/>
        <v>7.0143434062108341</v>
      </c>
      <c r="I22" s="22">
        <f t="shared" si="6"/>
        <v>0</v>
      </c>
      <c r="J22" s="22">
        <f t="shared" si="7"/>
        <v>3.0616863100634637</v>
      </c>
      <c r="K22" s="22">
        <f t="shared" si="8"/>
        <v>3.0044839857651247</v>
      </c>
      <c r="L22" s="22">
        <f t="shared" si="9"/>
        <v>5.2539020389032105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2.1087206852970093</v>
      </c>
      <c r="H23" s="22">
        <f t="shared" si="5"/>
        <v>2.0911015178944439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1.1730489805483948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57.02</v>
      </c>
      <c r="G26" s="22">
        <f t="shared" si="10"/>
        <v>127.36666198567622</v>
      </c>
      <c r="H26" s="22">
        <f t="shared" si="10"/>
        <v>126.77888873415962</v>
      </c>
      <c r="I26" s="22">
        <f t="shared" si="10"/>
        <v>32.811428571428571</v>
      </c>
      <c r="J26" s="22">
        <f t="shared" si="10"/>
        <v>114.4440979147779</v>
      </c>
      <c r="K26" s="22">
        <f t="shared" si="10"/>
        <v>112.91893238434164</v>
      </c>
      <c r="L26" s="22">
        <f t="shared" si="10"/>
        <v>120.69397703304432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109.71</v>
      </c>
      <c r="G30" s="22">
        <f>IFERROR((SUMIFS(KENTALTIAG2,KAYNAK,A30,SEBEP,B30,SÜRE,"Uzun",BİLDİRİM,"Bildirimli",İL,$B$10,İLÇE,$B$11)/VLOOKUP($B$11,ABONE1,7,FALSE))*60,0)</f>
        <v>71.466142395730941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71.785684445063367</v>
      </c>
      <c r="I30" s="22">
        <f>IFERROR((SUMIFS(KIRSALOG2,KAYNAK,A30,SEBEP,B30,SÜRE,"Uzun",BİLDİRİM,"Bildirimli",İL,$B$10,İLÇE,$B$11)/VLOOKUP($B$11,ABONE1,9,FALSE))*60,0)</f>
        <v>136.45142857142858</v>
      </c>
      <c r="J30" s="22">
        <f>IFERROR((SUMIFS(KIRSALAG2,KAYNAK,A30,SEBEP,B30,SÜRE,"Uzun",BİLDİRİM,"Bildirimli",İL,$B$10,İLÇE,$B$11)/VLOOKUP($B$11,ABONE1,10,FALSE))*60,0)</f>
        <v>357.51350861287392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353.38334519572948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195.41499882821651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109.71</v>
      </c>
      <c r="G34" s="22">
        <f t="shared" si="11"/>
        <v>71.466142395730941</v>
      </c>
      <c r="H34" s="22">
        <f t="shared" si="11"/>
        <v>71.785684445063367</v>
      </c>
      <c r="I34" s="22">
        <f t="shared" si="11"/>
        <v>136.45142857142858</v>
      </c>
      <c r="J34" s="22">
        <f t="shared" si="11"/>
        <v>357.51350861287392</v>
      </c>
      <c r="K34" s="22">
        <f t="shared" si="11"/>
        <v>353.38334519572948</v>
      </c>
      <c r="L34" s="22">
        <f t="shared" si="11"/>
        <v>195.41499882821651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1.1833333333333333</v>
      </c>
      <c r="G39" s="22">
        <f t="shared" si="16"/>
        <v>2.116697093104901</v>
      </c>
      <c r="H39" s="22">
        <f t="shared" si="17"/>
        <v>2.1088984821055563</v>
      </c>
      <c r="I39" s="22">
        <f t="shared" si="18"/>
        <v>0.80952380952380953</v>
      </c>
      <c r="J39" s="22">
        <f t="shared" si="19"/>
        <v>1.971350861287398</v>
      </c>
      <c r="K39" s="22">
        <f t="shared" si="20"/>
        <v>1.949644128113879</v>
      </c>
      <c r="L39" s="22">
        <f t="shared" si="21"/>
        <v>2.0389813295836263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6.5861536301081311E-2</v>
      </c>
      <c r="H43" s="22">
        <f t="shared" si="17"/>
        <v>6.5311237989138002E-2</v>
      </c>
      <c r="I43" s="22">
        <f t="shared" si="18"/>
        <v>0</v>
      </c>
      <c r="J43" s="22">
        <f t="shared" si="19"/>
        <v>3.7533998186763375E-2</v>
      </c>
      <c r="K43" s="22">
        <f t="shared" si="20"/>
        <v>3.6832740213523132E-2</v>
      </c>
      <c r="L43" s="22">
        <f t="shared" si="21"/>
        <v>5.2808374345754236E-2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1.4604690352478585E-2</v>
      </c>
      <c r="H44" s="22">
        <f t="shared" si="17"/>
        <v>1.4482662581813117E-2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8.1243652839621903E-3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1.1833333333333333</v>
      </c>
      <c r="G47" s="22">
        <f t="shared" si="22"/>
        <v>2.1971633197584608</v>
      </c>
      <c r="H47" s="22">
        <f t="shared" si="22"/>
        <v>2.1886923826765075</v>
      </c>
      <c r="I47" s="22">
        <f t="shared" si="22"/>
        <v>0.80952380952380953</v>
      </c>
      <c r="J47" s="22">
        <f t="shared" si="22"/>
        <v>2.0088848594741613</v>
      </c>
      <c r="K47" s="22">
        <f t="shared" si="22"/>
        <v>1.9864768683274021</v>
      </c>
      <c r="L47" s="22">
        <f t="shared" si="22"/>
        <v>2.0999140692133427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0.6</v>
      </c>
      <c r="G51" s="22">
        <f>IFERROR((SUMIFS(KENTALTIAG1,KAYNAK,A51,SEBEP,B51,SÜRE,"Uzun",BİLDİRİM,"Bildirimli",İL,$B$10,İLÇE,$B$11)/VLOOKUP($B$11,ABONE1,7,FALSE)),0)</f>
        <v>0.40190984412301645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0.40356496309706169</v>
      </c>
      <c r="I51" s="22">
        <f>IFERROR((SUMIFS(KIRSALOG1,KAYNAK,A51,SEBEP,B51,SÜRE,"Uzun",BİLDİRİM,"Bildirimli",İL,$B$10,İLÇE,$B$11)/VLOOKUP($B$11,ABONE1,9,FALSE)),0)</f>
        <v>0.7142857142857143</v>
      </c>
      <c r="J51" s="22">
        <f>IFERROR((SUMIFS(KIRSALAG1,KAYNAK,A51,SEBEP,B51,SÜRE,"Uzun",BİLDİRİM,"Bildirimli",İL,$B$10,İLÇE,$B$11)/VLOOKUP($B$11,ABONE1,10,FALSE)),0)</f>
        <v>1.6079782411604715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1.5912811387900356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0.92500585891727205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0.6</v>
      </c>
      <c r="G55" s="22">
        <f t="shared" si="23"/>
        <v>0.40190984412301645</v>
      </c>
      <c r="H55" s="22">
        <f t="shared" si="23"/>
        <v>0.40356496309706169</v>
      </c>
      <c r="I55" s="22">
        <f t="shared" si="23"/>
        <v>0.7142857142857143</v>
      </c>
      <c r="J55" s="22">
        <f t="shared" si="23"/>
        <v>1.6079782411604715</v>
      </c>
      <c r="K55" s="22">
        <f t="shared" si="23"/>
        <v>1.5912811387900356</v>
      </c>
      <c r="L55" s="22">
        <f t="shared" si="23"/>
        <v>0.92500585891727205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4.1704442429737077E-3</v>
      </c>
      <c r="K60" s="22">
        <f>IFERROR((SUMIFS(KIRSALOG1,KAYNAK,A60,SÜRE,"Kısa",İL,$B$10,İLÇE,$B$11)+SUMIFS(KIRSALAG1,KAYNAK,A60,SÜRE,"Kısa",İL,$B$10,İLÇE,$B$11))/VLOOKUP($B$11,ABONE1,11,FALSE),0)</f>
        <v>4.0925266903914593E-3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1.7967346301070229E-3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4.1704442429737077E-3</v>
      </c>
      <c r="K61" s="22">
        <f t="shared" si="24"/>
        <v>4.0925266903914593E-3</v>
      </c>
      <c r="L61" s="22">
        <f t="shared" si="24"/>
        <v>1.7967346301070229E-3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60</v>
      </c>
      <c r="G66" s="24">
        <f>VLOOKUP($B$11,ABONE1,7,FALSE)</f>
        <v>7121</v>
      </c>
      <c r="H66" s="24">
        <f>VLOOKUP($B$11,ABONE1,8,FALSE)</f>
        <v>7181</v>
      </c>
      <c r="I66" s="24">
        <f>VLOOKUP($B$11,ABONE1,9,FALSE)</f>
        <v>105</v>
      </c>
      <c r="J66" s="24">
        <f>VLOOKUP($B$11,ABONE1,10,FALSE)</f>
        <v>5515</v>
      </c>
      <c r="K66" s="24">
        <f>VLOOKUP($B$11,ABONE1,11,FALSE)</f>
        <v>5620</v>
      </c>
      <c r="L66" s="24">
        <f>VLOOKUP($B$11,ABONE1,12,FALSE)</f>
        <v>12801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970D751-79A1-40B6-BA49-BFFDC25644B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48173DFB-F7BE-4ACC-947D-86331A13E6F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2FADB-263F-46F1-9370-3E9CD089B179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119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2.4009146341463414</v>
      </c>
      <c r="D16" s="22">
        <f t="shared" ref="D16:D25" si="1">IFERROR((SUMIFS(KENTSELAG2,KAYNAK,A16,SEBEP,B16,SÜRE,"Uzun",BİLDİRİM,"Bildirimsiz",İL,$B$10,İLÇE,$B$11)/VLOOKUP($B$11,ABONE1,4,FALSE))*60,0)</f>
        <v>4.971247613281796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4.9453369189396845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17.521518987341771</v>
      </c>
      <c r="J16" s="22">
        <f t="shared" ref="J16:J25" si="7">IFERROR((SUMIFS(KIRSALAG2,KAYNAK,A16,SEBEP,B16,SÜRE,"Uzun",BİLDİRİM,"Bildirimsiz",İL,$B$10,İLÇE,$B$11)/VLOOKUP($B$11,ABONE1,10,FALSE))*60,0)</f>
        <v>18.286484708977309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18.248702719599876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5.5686703576764218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37.603353658536591</v>
      </c>
      <c r="D18" s="22">
        <f t="shared" si="1"/>
        <v>26.463940762818424</v>
      </c>
      <c r="E18" s="22">
        <f t="shared" si="2"/>
        <v>26.576233576642334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271.01012658227853</v>
      </c>
      <c r="J18" s="22">
        <f t="shared" si="7"/>
        <v>448.60328839197632</v>
      </c>
      <c r="K18" s="22">
        <f t="shared" si="8"/>
        <v>439.83188496405126</v>
      </c>
      <c r="L18" s="22">
        <f t="shared" si="9"/>
        <v>85.232542402671598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8.8241978298328139</v>
      </c>
      <c r="E22" s="22">
        <f t="shared" si="2"/>
        <v>8.7352439492892806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6.9162775402828007</v>
      </c>
      <c r="K22" s="22">
        <f t="shared" si="8"/>
        <v>6.5746795873710528</v>
      </c>
      <c r="L22" s="22">
        <f t="shared" si="9"/>
        <v>8.634010018455049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3.4033437339915242E-2</v>
      </c>
      <c r="E23" s="22">
        <f t="shared" si="2"/>
        <v>3.3690357280061471E-2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3.2111784866860005E-2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40.00426829268293</v>
      </c>
      <c r="D26" s="22">
        <f t="shared" si="10"/>
        <v>40.293419643272948</v>
      </c>
      <c r="E26" s="22">
        <f t="shared" si="10"/>
        <v>40.290504802151354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288.53164556962031</v>
      </c>
      <c r="J26" s="22">
        <f t="shared" si="10"/>
        <v>473.80605064123642</v>
      </c>
      <c r="K26" s="22">
        <f t="shared" si="10"/>
        <v>464.65526727102218</v>
      </c>
      <c r="L26" s="22">
        <f t="shared" si="10"/>
        <v>99.467334563669922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42.061280487804886</v>
      </c>
      <c r="D30" s="22">
        <f>IFERROR((SUMIFS(KENTSELAG2,KAYNAK,A30,SEBEP,B30,SÜRE,"Uzun",BİLDİRİM,"Bildirimli",İL,$B$10,İLÇE,$B$11)/VLOOKUP($B$11,ABONE1,4,FALSE))*60,0)</f>
        <v>47.781735202347129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47.724069150979638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51.125316455696201</v>
      </c>
      <c r="J30" s="22">
        <f>IFERROR((SUMIFS(KIRSALAG2,KAYNAK,A30,SEBEP,B30,SÜRE,"Uzun",BİLDİRİM,"Bildirimli",İL,$B$10,İLÇE,$B$11)/VLOOKUP($B$11,ABONE1,10,FALSE))*60,0)</f>
        <v>79.757579743505417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78.34341981869332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56.661666227260731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3.8271224328226143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3.7885424510180559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6.6688589279842156E-2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6.3394810878399502E-2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3.6139994727128921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42.061280487804886</v>
      </c>
      <c r="D34" s="22">
        <f t="shared" ref="D34:L34" si="11">SUM(D29:D33)</f>
        <v>51.608857635169741</v>
      </c>
      <c r="E34" s="22">
        <f t="shared" si="11"/>
        <v>51.512611601997691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51.125316455696201</v>
      </c>
      <c r="J34" s="22">
        <f t="shared" si="11"/>
        <v>79.824268332785266</v>
      </c>
      <c r="K34" s="22">
        <f t="shared" si="11"/>
        <v>78.406814629571713</v>
      </c>
      <c r="L34" s="22">
        <f t="shared" si="11"/>
        <v>60.275665699973622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5.0304878048780491E-2</v>
      </c>
      <c r="D37" s="22">
        <f t="shared" ref="D37:D46" si="13">IFERROR((SUMIFS(KENTSELAG1,KAYNAK,A37,SEBEP,B37,SÜRE,"Uzun",BİLDİRİM,"Bildirimsiz",İL,$B$10,İLÇE,$B$11)/VLOOKUP($B$11,ABONE1,4,FALSE)),0)</f>
        <v>0.1041462922429718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0.10360353438340376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0.36708860759493672</v>
      </c>
      <c r="J37" s="22">
        <f t="shared" ref="J37:J46" si="19">IFERROR((SUMIFS(KIRSALAG1,KAYNAK,A37,SEBEP,B37,SÜRE,"Uzun",BİLDİRİM,"Bildirimsiz",İL,$B$10,İLÇE,$B$11)/VLOOKUP($B$11,ABONE1,10,FALSE)),0)</f>
        <v>0.38309766524169681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0.38230697092841515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0.11666227260743475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0.87652439024390238</v>
      </c>
      <c r="D39" s="22">
        <f t="shared" si="13"/>
        <v>0.76044334745960041</v>
      </c>
      <c r="E39" s="22">
        <f t="shared" si="14"/>
        <v>0.76161352285824047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4.4050632911392409</v>
      </c>
      <c r="J39" s="22">
        <f t="shared" si="19"/>
        <v>5.9855310753041762</v>
      </c>
      <c r="K39" s="22">
        <f t="shared" si="20"/>
        <v>5.9074710847139729</v>
      </c>
      <c r="L39" s="22">
        <f t="shared" si="21"/>
        <v>1.4621232094208629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6.1814061068939288E-2</v>
      </c>
      <c r="E43" s="22">
        <f t="shared" si="14"/>
        <v>6.1190933538225127E-2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9.9309437684972052E-2</v>
      </c>
      <c r="K43" s="22">
        <f t="shared" si="20"/>
        <v>9.4404501406689587E-2</v>
      </c>
      <c r="L43" s="22">
        <f t="shared" si="21"/>
        <v>6.2747165831795418E-2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2.3285055651283006E-4</v>
      </c>
      <c r="E44" s="22">
        <f t="shared" si="14"/>
        <v>2.305032654629274E-4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2.1970296159592231E-4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0.92682926829268286</v>
      </c>
      <c r="D47" s="22">
        <f t="shared" si="22"/>
        <v>0.92663655132802425</v>
      </c>
      <c r="E47" s="22">
        <f t="shared" si="22"/>
        <v>0.92663849404533227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4.7721518987341778</v>
      </c>
      <c r="J47" s="22">
        <f t="shared" si="22"/>
        <v>6.4679381782308445</v>
      </c>
      <c r="K47" s="22">
        <f t="shared" si="22"/>
        <v>6.3841825570490771</v>
      </c>
      <c r="L47" s="22">
        <f t="shared" si="22"/>
        <v>1.6417523508216891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0.43445121951219512</v>
      </c>
      <c r="D51" s="22">
        <f>IFERROR((SUMIFS(KENTSELAG1,KAYNAK,A51,SEBEP,B51,SÜRE,"Uzun",BİLDİRİM,"Bildirimli",İL,$B$10,İLÇE,$B$11)/VLOOKUP($B$11,ABONE1,4,FALSE)),0)</f>
        <v>0.87685310234558123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0.87239339223972334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1.5822784810126582</v>
      </c>
      <c r="J51" s="22">
        <f>IFERROR((SUMIFS(KIRSALAG1,KAYNAK,A51,SEBEP,B51,SÜRE,"Uzun",BİLDİRİM,"Bildirimli",İL,$B$10,İLÇE,$B$11)/VLOOKUP($B$11,ABONE1,10,FALSE)),0)</f>
        <v>2.270963498849063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2.2369490465770552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1.1616427922781734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1.4809295394215992E-2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1.4660007683442182E-2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3.2883919763235779E-3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3.1259768677711786E-3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1.4119576998564608E-2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0.43445121951219512</v>
      </c>
      <c r="D55" s="22">
        <f t="shared" si="23"/>
        <v>0.89166239773979716</v>
      </c>
      <c r="E55" s="22">
        <f t="shared" si="23"/>
        <v>0.88705339992316556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1.5822784810126582</v>
      </c>
      <c r="J55" s="22">
        <f t="shared" si="23"/>
        <v>2.2742518908253864</v>
      </c>
      <c r="K55" s="22">
        <f t="shared" si="23"/>
        <v>2.2400750234448266</v>
      </c>
      <c r="L55" s="22">
        <f t="shared" si="23"/>
        <v>1.1757623692767381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9.9504804483149384E-3</v>
      </c>
      <c r="E60" s="22">
        <f>IFERROR((SUMIFS(KENTSELOG1,KAYNAK,A60,SÜRE,"Kısa",İL,$B$10,İLÇE,$B$11)+SUMIFS(KENTSELAG1,KAYNAK,A60,SÜRE,"Kısa",İL,$B$10,İLÇE,$B$11))/VLOOKUP($B$11,ABONE1,5,FALSE),0)</f>
        <v>9.8501728774490968E-3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9.3886398921990809E-3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9.9504804483149384E-3</v>
      </c>
      <c r="E61" s="22">
        <f t="shared" si="24"/>
        <v>9.8501728774490968E-3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9.3886398921990809E-3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656</v>
      </c>
      <c r="D66" s="24">
        <f>VLOOKUP($B$11,ABONE1,4,FALSE)</f>
        <v>64419</v>
      </c>
      <c r="E66" s="24">
        <f>VLOOKUP($B$11,ABONE1,5,FALSE)</f>
        <v>65075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158</v>
      </c>
      <c r="J66" s="24">
        <f>VLOOKUP($B$11,ABONE1,10,FALSE)</f>
        <v>3041</v>
      </c>
      <c r="K66" s="24">
        <f>VLOOKUP($B$11,ABONE1,11,FALSE)</f>
        <v>3199</v>
      </c>
      <c r="L66" s="24">
        <f>VLOOKUP($B$11,ABONE1,12,FALSE)</f>
        <v>68274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2ECDE561-2FFA-4B59-91E7-BDBD8FFAD7F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C8222F28-A8D3-4F4F-AA92-78EC50EEE40D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9D269-D37E-4468-A5DB-75CCE4A2A42B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121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1.3008576329331047</v>
      </c>
      <c r="D16" s="22">
        <f t="shared" ref="D16:D25" si="1">IFERROR((SUMIFS(KENTSELAG2,KAYNAK,A16,SEBEP,B16,SÜRE,"Uzun",BİLDİRİM,"Bildirimsiz",İL,$B$10,İLÇE,$B$11)/VLOOKUP($B$11,ABONE1,4,FALSE))*60,0)</f>
        <v>3.3102560875248099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3.265889014079173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3.1992190543323011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134.68739279588337</v>
      </c>
      <c r="D18" s="22">
        <f t="shared" si="1"/>
        <v>27.378142034177277</v>
      </c>
      <c r="E18" s="22">
        <f t="shared" si="2"/>
        <v>29.747506556709617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166.2923076923077</v>
      </c>
      <c r="J18" s="22">
        <f t="shared" si="7"/>
        <v>10.004775280898876</v>
      </c>
      <c r="K18" s="22">
        <f t="shared" si="8"/>
        <v>14.620263516583373</v>
      </c>
      <c r="L18" s="22">
        <f t="shared" si="9"/>
        <v>29.817614869502307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20.966809605488852</v>
      </c>
      <c r="D19" s="22">
        <f t="shared" si="1"/>
        <v>1.5069390521372901</v>
      </c>
      <c r="E19" s="22">
        <f t="shared" si="2"/>
        <v>1.9366086898889385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1.8970746999573356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5.7171515708960667</v>
      </c>
      <c r="E22" s="22">
        <f t="shared" si="2"/>
        <v>5.5909181287103422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3.1716292134831461</v>
      </c>
      <c r="K22" s="22">
        <f t="shared" si="8"/>
        <v>3.0779645615629256</v>
      </c>
      <c r="L22" s="22">
        <f t="shared" si="9"/>
        <v>5.5396186165575338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156.95506003430535</v>
      </c>
      <c r="D26" s="22">
        <f t="shared" si="10"/>
        <v>37.912488744735441</v>
      </c>
      <c r="E26" s="22">
        <f t="shared" si="10"/>
        <v>40.540922389388072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166.2923076923077</v>
      </c>
      <c r="J26" s="22">
        <f t="shared" si="10"/>
        <v>13.176404494382023</v>
      </c>
      <c r="K26" s="22">
        <f t="shared" si="10"/>
        <v>17.6982280781463</v>
      </c>
      <c r="L26" s="22">
        <f t="shared" si="10"/>
        <v>40.45352724034948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35.235591766723843</v>
      </c>
      <c r="D30" s="22">
        <f>IFERROR((SUMIFS(KENTSELAG2,KAYNAK,A30,SEBEP,B30,SÜRE,"Uzun",BİLDİRİM,"Bildirimli",İL,$B$10,İLÇE,$B$11)/VLOOKUP($B$11,ABONE1,4,FALSE))*60,0)</f>
        <v>186.37381420341774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183.03671568024086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179.3001984826281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5.4501621726291326E-2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5.329823797305358E-2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9.9308988764044948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9.6376192639709242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0.24895286501326308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35.235591766723843</v>
      </c>
      <c r="D34" s="22">
        <f t="shared" ref="D34:L34" si="11">SUM(D29:D33)</f>
        <v>186.42831582514404</v>
      </c>
      <c r="E34" s="22">
        <f t="shared" si="11"/>
        <v>183.09001391821391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9.9308988764044948</v>
      </c>
      <c r="K34" s="22">
        <f t="shared" si="11"/>
        <v>9.6376192639709242</v>
      </c>
      <c r="L34" s="22">
        <f t="shared" si="11"/>
        <v>179.54915134764136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1.5008576329331046E-2</v>
      </c>
      <c r="D37" s="22">
        <f t="shared" ref="D37:D46" si="13">IFERROR((SUMIFS(KENTSELAG1,KAYNAK,A37,SEBEP,B37,SÜRE,"Uzun",BİLDİRİM,"Bildirimsiz",İL,$B$10,İLÇE,$B$11)/VLOOKUP($B$11,ABONE1,4,FALSE)),0)</f>
        <v>3.8195284891320132E-2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3.7683327494626814E-2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3.691405887699642E-2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2.0300171526586621</v>
      </c>
      <c r="D39" s="22">
        <f t="shared" si="13"/>
        <v>0.47868519146052185</v>
      </c>
      <c r="E39" s="22">
        <f t="shared" si="14"/>
        <v>0.5129382580455798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4.2615384615384615</v>
      </c>
      <c r="J39" s="22">
        <f t="shared" si="19"/>
        <v>0.26076779026217228</v>
      </c>
      <c r="K39" s="22">
        <f t="shared" si="20"/>
        <v>0.37891867333030443</v>
      </c>
      <c r="L39" s="22">
        <f t="shared" si="21"/>
        <v>0.52743512215029031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6.6037735849056603E-2</v>
      </c>
      <c r="D40" s="22">
        <f t="shared" si="13"/>
        <v>4.6957447838505105E-3</v>
      </c>
      <c r="E40" s="22">
        <f t="shared" si="14"/>
        <v>6.0501623791624458E-3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5.9266541764825906E-3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5.0452631069371159E-2</v>
      </c>
      <c r="E43" s="22">
        <f t="shared" si="14"/>
        <v>4.9338648134296559E-2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1.6853932584269662E-2</v>
      </c>
      <c r="K43" s="22">
        <f t="shared" si="20"/>
        <v>1.6356201726487961E-2</v>
      </c>
      <c r="L43" s="22">
        <f t="shared" si="21"/>
        <v>4.8665343449145783E-2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2.1110634648370494</v>
      </c>
      <c r="D47" s="22">
        <f t="shared" si="22"/>
        <v>0.57202885220506361</v>
      </c>
      <c r="E47" s="22">
        <f t="shared" si="22"/>
        <v>0.60601039605366558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4.2615384615384615</v>
      </c>
      <c r="J47" s="22">
        <f t="shared" si="22"/>
        <v>0.27762172284644193</v>
      </c>
      <c r="K47" s="22">
        <f t="shared" si="22"/>
        <v>0.39527487505679237</v>
      </c>
      <c r="L47" s="22">
        <f t="shared" si="22"/>
        <v>0.61894117865291509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0.13979416809605488</v>
      </c>
      <c r="D51" s="22">
        <f>IFERROR((SUMIFS(KENTSELAG1,KAYNAK,A51,SEBEP,B51,SÜRE,"Uzun",BİLDİRİM,"Bildirimli",İL,$B$10,İLÇE,$B$11)/VLOOKUP($B$11,ABONE1,4,FALSE)),0)</f>
        <v>0.70584305562279126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0.69334482138292131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0.67919085866923889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3.1950428426199352E-4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3.1244970033233289E-4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4.9625468164794011E-2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4.8159927305770102E-2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1.2892095939453522E-3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0.13979416809605488</v>
      </c>
      <c r="D55" s="22">
        <f t="shared" si="23"/>
        <v>0.70616255990705323</v>
      </c>
      <c r="E55" s="22">
        <f t="shared" si="23"/>
        <v>0.69365727108325359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4.9625468164794011E-2</v>
      </c>
      <c r="K55" s="22">
        <f t="shared" si="23"/>
        <v>4.8159927305770102E-2</v>
      </c>
      <c r="L55" s="22">
        <f t="shared" si="23"/>
        <v>0.6804800682631843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2332</v>
      </c>
      <c r="D66" s="24">
        <f>VLOOKUP($B$11,ABONE1,4,FALSE)</f>
        <v>103285</v>
      </c>
      <c r="E66" s="24">
        <f>VLOOKUP($B$11,ABONE1,5,FALSE)</f>
        <v>105617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65</v>
      </c>
      <c r="J66" s="24">
        <f>VLOOKUP($B$11,ABONE1,10,FALSE)</f>
        <v>2136</v>
      </c>
      <c r="K66" s="24">
        <f>VLOOKUP($B$11,ABONE1,11,FALSE)</f>
        <v>2201</v>
      </c>
      <c r="L66" s="24">
        <f>VLOOKUP($B$11,ABONE1,12,FALSE)</f>
        <v>107818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5A5DD7AB-D070-4A41-80CD-E933878D4B8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320CC4F9-3BFB-4B9D-9C77-185731F8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24F4-1FDF-44C4-95DD-3D843F3B152A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105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12.25485436893204</v>
      </c>
      <c r="G18" s="22">
        <f t="shared" si="4"/>
        <v>3.0848879624804586</v>
      </c>
      <c r="H18" s="22">
        <f t="shared" si="5"/>
        <v>3.4016770082173404</v>
      </c>
      <c r="I18" s="22">
        <f t="shared" si="6"/>
        <v>167.5385915492958</v>
      </c>
      <c r="J18" s="22">
        <f t="shared" si="7"/>
        <v>14.319579500657031</v>
      </c>
      <c r="K18" s="22">
        <f t="shared" si="8"/>
        <v>63.058602150537638</v>
      </c>
      <c r="L18" s="22">
        <f t="shared" si="9"/>
        <v>20.380677810151816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1.7749348619072434</v>
      </c>
      <c r="H22" s="22">
        <f t="shared" si="5"/>
        <v>1.7136173067248031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1.5669835914737005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12.25485436893204</v>
      </c>
      <c r="G26" s="22">
        <f t="shared" si="10"/>
        <v>4.8598228243877024</v>
      </c>
      <c r="H26" s="22">
        <f t="shared" si="10"/>
        <v>5.1152943149421439</v>
      </c>
      <c r="I26" s="22">
        <f t="shared" si="10"/>
        <v>167.5385915492958</v>
      </c>
      <c r="J26" s="22">
        <f t="shared" si="10"/>
        <v>14.319579500657031</v>
      </c>
      <c r="K26" s="22">
        <f t="shared" si="10"/>
        <v>63.058602150537638</v>
      </c>
      <c r="L26" s="22">
        <f t="shared" si="10"/>
        <v>21.947661401625517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44.337378640776699</v>
      </c>
      <c r="G30" s="22">
        <f>IFERROR((SUMIFS(KENTALTIAG2,KAYNAK,A30,SEBEP,B30,SÜRE,"Uzun",BİLDİRİM,"Bildirimli",İL,$B$10,İLÇE,$B$11)/VLOOKUP($B$11,ABONE1,7,FALSE))*60,0)</f>
        <v>69.345388223032828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68.48145228911622</v>
      </c>
      <c r="I30" s="22">
        <f>IFERROR((SUMIFS(KIRSALOG2,KAYNAK,A30,SEBEP,B30,SÜRE,"Uzun",BİLDİRİM,"Bildirimli",İL,$B$10,İLÇE,$B$11)/VLOOKUP($B$11,ABONE1,9,FALSE))*60,0)</f>
        <v>201.63718309859155</v>
      </c>
      <c r="J30" s="22">
        <f>IFERROR((SUMIFS(KIRSALAG2,KAYNAK,A30,SEBEP,B30,SÜRE,"Uzun",BİLDİRİM,"Bildirimli",İL,$B$10,İLÇE,$B$11)/VLOOKUP($B$11,ABONE1,10,FALSE))*60,0)</f>
        <v>201.91537450722734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201.82688172043012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82.404263149823635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14.966388744137573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14.449354351836325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13.245407146143229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44.337378640776699</v>
      </c>
      <c r="G34" s="22">
        <f t="shared" si="11"/>
        <v>84.311776967170402</v>
      </c>
      <c r="H34" s="22">
        <f t="shared" si="11"/>
        <v>82.93080664095254</v>
      </c>
      <c r="I34" s="22">
        <f t="shared" si="11"/>
        <v>201.63718309859155</v>
      </c>
      <c r="J34" s="22">
        <f t="shared" si="11"/>
        <v>201.91537450722734</v>
      </c>
      <c r="K34" s="22">
        <f t="shared" si="11"/>
        <v>201.82688172043012</v>
      </c>
      <c r="L34" s="22">
        <f t="shared" si="11"/>
        <v>95.649670295966871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0.17233009708737865</v>
      </c>
      <c r="G39" s="22">
        <f t="shared" si="16"/>
        <v>4.8983845752996351E-2</v>
      </c>
      <c r="H39" s="22">
        <f t="shared" si="17"/>
        <v>5.3245010900553412E-2</v>
      </c>
      <c r="I39" s="22">
        <f t="shared" si="18"/>
        <v>1.5436619718309859</v>
      </c>
      <c r="J39" s="22">
        <f t="shared" si="19"/>
        <v>0.13140604467805519</v>
      </c>
      <c r="K39" s="22">
        <f t="shared" si="20"/>
        <v>0.58064516129032262</v>
      </c>
      <c r="L39" s="22">
        <f t="shared" si="21"/>
        <v>0.28760926238307011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2.9616119506687511E-2</v>
      </c>
      <c r="H43" s="22">
        <f t="shared" si="17"/>
        <v>2.8592990105651517E-2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2.6146296580279099E-2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0.17233009708737865</v>
      </c>
      <c r="G47" s="22">
        <f t="shared" si="22"/>
        <v>7.8599965259683865E-2</v>
      </c>
      <c r="H47" s="22">
        <f t="shared" si="22"/>
        <v>8.1838001006204933E-2</v>
      </c>
      <c r="I47" s="22">
        <f t="shared" si="22"/>
        <v>1.5436619718309859</v>
      </c>
      <c r="J47" s="22">
        <f t="shared" si="22"/>
        <v>0.13140604467805519</v>
      </c>
      <c r="K47" s="22">
        <f t="shared" si="22"/>
        <v>0.58064516129032262</v>
      </c>
      <c r="L47" s="22">
        <f t="shared" si="22"/>
        <v>0.31375555896334922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0.22330097087378642</v>
      </c>
      <c r="G51" s="22">
        <f>IFERROR((SUMIFS(KENTALTIAG1,KAYNAK,A51,SEBEP,B51,SÜRE,"Uzun",BİLDİRİM,"Bildirimli",İL,$B$10,İLÇE,$B$11)/VLOOKUP($B$11,ABONE1,7,FALSE)),0)</f>
        <v>0.57199930519367725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0.5599530437699145</v>
      </c>
      <c r="I51" s="22">
        <f>IFERROR((SUMIFS(KIRSALOG1,KAYNAK,A51,SEBEP,B51,SÜRE,"Uzun",BİLDİRİM,"Bildirimli",İL,$B$10,İLÇE,$B$11)/VLOOKUP($B$11,ABONE1,9,FALSE)),0)</f>
        <v>0.73802816901408452</v>
      </c>
      <c r="J51" s="22">
        <f>IFERROR((SUMIFS(KIRSALAG1,KAYNAK,A51,SEBEP,B51,SÜRE,"Uzun",BİLDİRİM,"Bildirimli",İL,$B$10,İLÇE,$B$11)/VLOOKUP($B$11,ABONE1,10,FALSE)),0)</f>
        <v>0.73193166885676741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0.7338709677419355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0.63195828860604197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3.769324300851138E-2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3.639107831628375E-2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3.3353780095077445E-2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0.22330097087378642</v>
      </c>
      <c r="G55" s="22">
        <f t="shared" si="23"/>
        <v>0.60969254820218866</v>
      </c>
      <c r="H55" s="22">
        <f t="shared" si="23"/>
        <v>0.59634412208619825</v>
      </c>
      <c r="I55" s="22">
        <f t="shared" si="23"/>
        <v>0.73802816901408452</v>
      </c>
      <c r="J55" s="22">
        <f t="shared" si="23"/>
        <v>0.73193166885676741</v>
      </c>
      <c r="K55" s="22">
        <f t="shared" si="23"/>
        <v>0.7338709677419355</v>
      </c>
      <c r="L55" s="22">
        <f t="shared" si="23"/>
        <v>0.66531206870111936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412</v>
      </c>
      <c r="G66" s="24">
        <f>VLOOKUP($B$11,ABONE1,7,FALSE)</f>
        <v>11514</v>
      </c>
      <c r="H66" s="24">
        <f>VLOOKUP($B$11,ABONE1,8,FALSE)</f>
        <v>11926</v>
      </c>
      <c r="I66" s="24">
        <f>VLOOKUP($B$11,ABONE1,9,FALSE)</f>
        <v>355</v>
      </c>
      <c r="J66" s="24">
        <f>VLOOKUP($B$11,ABONE1,10,FALSE)</f>
        <v>761</v>
      </c>
      <c r="K66" s="24">
        <f>VLOOKUP($B$11,ABONE1,11,FALSE)</f>
        <v>1116</v>
      </c>
      <c r="L66" s="24">
        <f>VLOOKUP($B$11,ABONE1,12,FALSE)</f>
        <v>13042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D50AFAD1-8594-4FA8-B8BE-B8934565D7AF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AD82EA92-E061-4884-889E-216E02E782E6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7D2E-328E-4C49-BD92-246E91FF1BE6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110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37.09140767824497</v>
      </c>
      <c r="G18" s="22">
        <f t="shared" si="4"/>
        <v>38.854457451598378</v>
      </c>
      <c r="H18" s="22">
        <f t="shared" si="5"/>
        <v>38.752200190859931</v>
      </c>
      <c r="I18" s="22">
        <f t="shared" si="6"/>
        <v>67.8</v>
      </c>
      <c r="J18" s="22">
        <f t="shared" si="7"/>
        <v>78.996860986547091</v>
      </c>
      <c r="K18" s="22">
        <f t="shared" si="8"/>
        <v>78.402547770700636</v>
      </c>
      <c r="L18" s="22">
        <f t="shared" si="9"/>
        <v>42.622905620360555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2.8247411076091851</v>
      </c>
      <c r="H22" s="22">
        <f t="shared" si="5"/>
        <v>2.6609055243346411</v>
      </c>
      <c r="I22" s="22">
        <f t="shared" si="6"/>
        <v>0</v>
      </c>
      <c r="J22" s="22">
        <f t="shared" si="7"/>
        <v>5.3408071748878934</v>
      </c>
      <c r="K22" s="22">
        <f t="shared" si="8"/>
        <v>5.0573248407643314</v>
      </c>
      <c r="L22" s="22">
        <f t="shared" si="9"/>
        <v>2.8785308011182877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37.09140767824497</v>
      </c>
      <c r="G26" s="22">
        <f t="shared" si="10"/>
        <v>41.679198559207563</v>
      </c>
      <c r="H26" s="22">
        <f t="shared" si="10"/>
        <v>41.413105715194575</v>
      </c>
      <c r="I26" s="22">
        <f t="shared" si="10"/>
        <v>67.8</v>
      </c>
      <c r="J26" s="22">
        <f t="shared" si="10"/>
        <v>84.337668161434991</v>
      </c>
      <c r="K26" s="22">
        <f t="shared" si="10"/>
        <v>83.459872611464974</v>
      </c>
      <c r="L26" s="22">
        <f t="shared" si="10"/>
        <v>45.501436421478843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9.133820840950639</v>
      </c>
      <c r="G30" s="22">
        <f>IFERROR((SUMIFS(KENTALTIAG2,KAYNAK,A30,SEBEP,B30,SÜRE,"Uzun",BİLDİRİM,"Bildirimli",İL,$B$10,İLÇE,$B$11)/VLOOKUP($B$11,ABONE1,7,FALSE))*60,0)</f>
        <v>2.7878658262044125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3.1559325628247268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7.1784753363228697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6.7974522292993633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3.4866287477104017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9.133820840950639</v>
      </c>
      <c r="G34" s="22">
        <f t="shared" si="11"/>
        <v>2.7878658262044125</v>
      </c>
      <c r="H34" s="22">
        <f t="shared" si="11"/>
        <v>3.1559325628247268</v>
      </c>
      <c r="I34" s="22">
        <f t="shared" si="11"/>
        <v>0</v>
      </c>
      <c r="J34" s="22">
        <f t="shared" si="11"/>
        <v>7.1784753363228697</v>
      </c>
      <c r="K34" s="22">
        <f t="shared" si="11"/>
        <v>6.7974522292993633</v>
      </c>
      <c r="L34" s="22">
        <f t="shared" si="11"/>
        <v>3.4866287477104017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1.7513711151736746</v>
      </c>
      <c r="G39" s="22">
        <f t="shared" si="16"/>
        <v>1.2798289058982439</v>
      </c>
      <c r="H39" s="22">
        <f t="shared" si="17"/>
        <v>1.3071784540345668</v>
      </c>
      <c r="I39" s="22">
        <f t="shared" si="18"/>
        <v>2.2400000000000002</v>
      </c>
      <c r="J39" s="22">
        <f t="shared" si="19"/>
        <v>1.655829596412556</v>
      </c>
      <c r="K39" s="22">
        <f t="shared" si="20"/>
        <v>1.6868365180467091</v>
      </c>
      <c r="L39" s="22">
        <f t="shared" si="21"/>
        <v>1.3901474983129278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3.1742458352093654E-2</v>
      </c>
      <c r="H43" s="22">
        <f t="shared" si="17"/>
        <v>2.9901389036157352E-2</v>
      </c>
      <c r="I43" s="22">
        <f t="shared" si="18"/>
        <v>0</v>
      </c>
      <c r="J43" s="22">
        <f t="shared" si="19"/>
        <v>2.5784753363228701E-2</v>
      </c>
      <c r="K43" s="22">
        <f t="shared" si="20"/>
        <v>2.4416135881104035E-2</v>
      </c>
      <c r="L43" s="22">
        <f t="shared" si="21"/>
        <v>2.9403258459462064E-2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1.7513711151736746</v>
      </c>
      <c r="G47" s="22">
        <f t="shared" si="22"/>
        <v>1.3115713642503375</v>
      </c>
      <c r="H47" s="22">
        <f t="shared" si="22"/>
        <v>1.337079843070724</v>
      </c>
      <c r="I47" s="22">
        <f t="shared" si="22"/>
        <v>2.2400000000000002</v>
      </c>
      <c r="J47" s="22">
        <f t="shared" si="22"/>
        <v>1.6816143497757847</v>
      </c>
      <c r="K47" s="22">
        <f t="shared" si="22"/>
        <v>1.7112526539278132</v>
      </c>
      <c r="L47" s="22">
        <f t="shared" si="22"/>
        <v>1.41955075677239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7.3126142595978064E-2</v>
      </c>
      <c r="G51" s="22">
        <f>IFERROR((SUMIFS(KENTALTIAG1,KAYNAK,A51,SEBEP,B51,SÜRE,"Uzun",BİLDİRİM,"Bildirimli",İL,$B$10,İLÇE,$B$11)/VLOOKUP($B$11,ABONE1,7,FALSE)),0)</f>
        <v>2.3075191355245384E-2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2.597815714134238E-2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5.9417040358744393E-2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5.6263269639065819E-2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2.8728429576785886E-2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7.3126142595978064E-2</v>
      </c>
      <c r="G55" s="22">
        <f t="shared" si="23"/>
        <v>2.3075191355245384E-2</v>
      </c>
      <c r="H55" s="22">
        <f t="shared" si="23"/>
        <v>2.597815714134238E-2</v>
      </c>
      <c r="I55" s="22">
        <f t="shared" si="23"/>
        <v>0</v>
      </c>
      <c r="J55" s="22">
        <f t="shared" si="23"/>
        <v>5.9417040358744393E-2</v>
      </c>
      <c r="K55" s="22">
        <f t="shared" si="23"/>
        <v>5.6263269639065819E-2</v>
      </c>
      <c r="L55" s="22">
        <f t="shared" si="23"/>
        <v>2.8728429576785886E-2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0.54478976234003651</v>
      </c>
      <c r="G59" s="22">
        <f>IFERROR((SUMIFS(KENTALTIAG1,KAYNAK,A59,SÜRE,"Kısa",İL,$B$10,İLÇE,$B$11)/VLOOKUP($B$11,ABONE1,7,FALSE)),0)</f>
        <v>0.56888788833858617</v>
      </c>
      <c r="H59" s="22">
        <f>IFERROR((SUMIFS(KENTALTIOG1,KAYNAK,A59,SÜRE,"Kısa",İL,$B$10,İLÇE,$B$11)+SUMIFS(KENTALTIAG1,KAYNAK,A59,SÜRE,"Kısa",İL,$B$10,İLÇE,$B$11))/VLOOKUP($B$11,ABONE1,8,FALSE),0)</f>
        <v>0.56749019192026295</v>
      </c>
      <c r="I59" s="22">
        <f>IFERROR((SUMIFS(KIRSALOG1,KAYNAK,A59,SÜRE,"Kısa",İL,$B$10,İLÇE,$B$11)/VLOOKUP($B$11,ABONE1,9,FALSE)),0)</f>
        <v>0.22</v>
      </c>
      <c r="J59" s="22">
        <f>IFERROR((SUMIFS(KIRSALAG1,KAYNAK,A59,SÜRE,"Kısa",İL,$B$10,İLÇE,$B$11)/VLOOKUP($B$11,ABONE1,10,FALSE)),0)</f>
        <v>0.12331838565022421</v>
      </c>
      <c r="K59" s="22">
        <f>IFERROR((SUMIFS(KIRSALOG1,KAYNAK,A59,SÜRE,"Kısa",İL,$B$10,İLÇE,$B$11)+SUMIFS(KIRSALAG1,KAYNAK,A59,SÜRE,"Kısa",İL,$B$10,İLÇE,$B$11))/VLOOKUP($B$11,ABONE1,11,FALSE),0)</f>
        <v>0.12845010615711253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0.52761978212667504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0.54478976234003651</v>
      </c>
      <c r="G61" s="22">
        <f t="shared" si="24"/>
        <v>0.56888788833858617</v>
      </c>
      <c r="H61" s="22">
        <f t="shared" si="24"/>
        <v>0.56749019192026295</v>
      </c>
      <c r="I61" s="22">
        <f t="shared" si="24"/>
        <v>0.22</v>
      </c>
      <c r="J61" s="22">
        <f t="shared" si="24"/>
        <v>0.12331838565022421</v>
      </c>
      <c r="K61" s="22">
        <f t="shared" si="24"/>
        <v>0.12845010615711253</v>
      </c>
      <c r="L61" s="22">
        <f t="shared" si="24"/>
        <v>0.52761978212667504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547</v>
      </c>
      <c r="G66" s="24">
        <f>VLOOKUP($B$11,ABONE1,7,FALSE)</f>
        <v>8884</v>
      </c>
      <c r="H66" s="24">
        <f>VLOOKUP($B$11,ABONE1,8,FALSE)</f>
        <v>9431</v>
      </c>
      <c r="I66" s="24">
        <f>VLOOKUP($B$11,ABONE1,9,FALSE)</f>
        <v>50</v>
      </c>
      <c r="J66" s="24">
        <f>VLOOKUP($B$11,ABONE1,10,FALSE)</f>
        <v>892</v>
      </c>
      <c r="K66" s="24">
        <f>VLOOKUP($B$11,ABONE1,11,FALSE)</f>
        <v>942</v>
      </c>
      <c r="L66" s="24">
        <f>VLOOKUP($B$11,ABONE1,12,FALSE)</f>
        <v>10373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3E037FA9-A266-40E7-8E86-AD62642C9CB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B3767634-D8F3-4597-8764-EA4FA981CC89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E02F-8001-474F-BF53-9C2B165A597B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113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23.777483443708611</v>
      </c>
      <c r="G18" s="22">
        <f t="shared" si="4"/>
        <v>28.370951888256599</v>
      </c>
      <c r="H18" s="22">
        <f t="shared" si="5"/>
        <v>28.282963338830399</v>
      </c>
      <c r="I18" s="22">
        <f t="shared" si="6"/>
        <v>70.606153846153859</v>
      </c>
      <c r="J18" s="22">
        <f t="shared" si="7"/>
        <v>53.19523951204998</v>
      </c>
      <c r="K18" s="22">
        <f t="shared" si="8"/>
        <v>53.843597822973358</v>
      </c>
      <c r="L18" s="22">
        <f t="shared" si="9"/>
        <v>36.128239845261128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2.5628815312984994</v>
      </c>
      <c r="H22" s="22">
        <f t="shared" si="5"/>
        <v>2.5137891665609535</v>
      </c>
      <c r="I22" s="22">
        <f t="shared" si="6"/>
        <v>0</v>
      </c>
      <c r="J22" s="22">
        <f t="shared" si="7"/>
        <v>0.17030645641178221</v>
      </c>
      <c r="K22" s="22">
        <f t="shared" si="8"/>
        <v>0.16396448009166428</v>
      </c>
      <c r="L22" s="22">
        <f t="shared" si="9"/>
        <v>1.7925619834710744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0</v>
      </c>
      <c r="D26" s="22">
        <f t="shared" si="10"/>
        <v>0</v>
      </c>
      <c r="E26" s="22">
        <f t="shared" si="10"/>
        <v>0</v>
      </c>
      <c r="F26" s="22">
        <f t="shared" si="10"/>
        <v>23.777483443708611</v>
      </c>
      <c r="G26" s="22">
        <f t="shared" si="10"/>
        <v>30.9338334195551</v>
      </c>
      <c r="H26" s="22">
        <f t="shared" si="10"/>
        <v>30.796752505391353</v>
      </c>
      <c r="I26" s="22">
        <f t="shared" si="10"/>
        <v>70.606153846153859</v>
      </c>
      <c r="J26" s="22">
        <f t="shared" si="10"/>
        <v>53.36554596846176</v>
      </c>
      <c r="K26" s="22">
        <f t="shared" si="10"/>
        <v>54.007562303065022</v>
      </c>
      <c r="L26" s="22">
        <f t="shared" si="10"/>
        <v>37.920801828732202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0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0</v>
      </c>
      <c r="F30" s="22">
        <f>IFERROR((SUMIFS(KENTALTIOG2,KAYNAK,A30,SEBEP,B30,SÜRE,"Uzun",BİLDİRİM,"Bildirimli",İL,$B$10,İLÇE,$B$11)/VLOOKUP($B$11,ABONE1,6,FALSE))*60,0)</f>
        <v>59.566887417218545</v>
      </c>
      <c r="G30" s="22">
        <f>IFERROR((SUMIFS(KENTALTIAG2,KAYNAK,A30,SEBEP,B30,SÜRE,"Uzun",BİLDİRİM,"Bildirimli",İL,$B$10,İLÇE,$B$11)/VLOOKUP($B$11,ABONE1,7,FALSE))*60,0)</f>
        <v>9.687221934816348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10.642674108841813</v>
      </c>
      <c r="I30" s="22">
        <f>IFERROR((SUMIFS(KIRSALOG2,KAYNAK,A30,SEBEP,B30,SÜRE,"Uzun",BİLDİRİM,"Bildirimli",İL,$B$10,İLÇE,$B$11)/VLOOKUP($B$11,ABONE1,9,FALSE))*60,0)</f>
        <v>26.386153846153849</v>
      </c>
      <c r="J30" s="22">
        <f>IFERROR((SUMIFS(KIRSALAG2,KAYNAK,A30,SEBEP,B30,SÜRE,"Uzun",BİLDİRİM,"Bildirimli",İL,$B$10,İLÇE,$B$11)/VLOOKUP($B$11,ABONE1,10,FALSE))*60,0)</f>
        <v>28.421898244570066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28.346089945574334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16.076349569192896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0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0</v>
      </c>
      <c r="E34" s="22">
        <f t="shared" si="11"/>
        <v>0</v>
      </c>
      <c r="F34" s="22">
        <f t="shared" si="11"/>
        <v>59.566887417218545</v>
      </c>
      <c r="G34" s="22">
        <f t="shared" si="11"/>
        <v>9.687221934816348</v>
      </c>
      <c r="H34" s="22">
        <f t="shared" si="11"/>
        <v>10.642674108841813</v>
      </c>
      <c r="I34" s="22">
        <f t="shared" si="11"/>
        <v>26.386153846153849</v>
      </c>
      <c r="J34" s="22">
        <f t="shared" si="11"/>
        <v>28.421898244570066</v>
      </c>
      <c r="K34" s="22">
        <f t="shared" si="11"/>
        <v>28.346089945574334</v>
      </c>
      <c r="L34" s="22">
        <f t="shared" si="11"/>
        <v>16.076349569192896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</v>
      </c>
      <c r="D39" s="22">
        <f t="shared" si="13"/>
        <v>0</v>
      </c>
      <c r="E39" s="22">
        <f t="shared" si="14"/>
        <v>0</v>
      </c>
      <c r="F39" s="22">
        <f t="shared" si="15"/>
        <v>0.67549668874172186</v>
      </c>
      <c r="G39" s="22">
        <f t="shared" si="16"/>
        <v>0.91916709777547856</v>
      </c>
      <c r="H39" s="22">
        <f t="shared" si="17"/>
        <v>0.91449955600659649</v>
      </c>
      <c r="I39" s="22">
        <f t="shared" si="18"/>
        <v>2.046153846153846</v>
      </c>
      <c r="J39" s="22">
        <f t="shared" si="19"/>
        <v>1.6364177328176137</v>
      </c>
      <c r="K39" s="22">
        <f t="shared" si="20"/>
        <v>1.6516757376109996</v>
      </c>
      <c r="L39" s="22">
        <f t="shared" si="21"/>
        <v>1.1407596272199754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0</v>
      </c>
      <c r="D40" s="22">
        <f t="shared" si="13"/>
        <v>0</v>
      </c>
      <c r="E40" s="22">
        <f t="shared" si="14"/>
        <v>0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0</v>
      </c>
      <c r="E43" s="22">
        <f t="shared" si="14"/>
        <v>0</v>
      </c>
      <c r="F43" s="22">
        <f t="shared" si="15"/>
        <v>0</v>
      </c>
      <c r="G43" s="22">
        <f t="shared" si="16"/>
        <v>2.2762545266425245E-2</v>
      </c>
      <c r="H43" s="22">
        <f t="shared" si="17"/>
        <v>2.2326525434479258E-2</v>
      </c>
      <c r="I43" s="22">
        <f t="shared" si="18"/>
        <v>0</v>
      </c>
      <c r="J43" s="22">
        <f t="shared" si="19"/>
        <v>2.3802439750074383E-3</v>
      </c>
      <c r="K43" s="22">
        <f t="shared" si="20"/>
        <v>2.2916069894013177E-3</v>
      </c>
      <c r="L43" s="22">
        <f t="shared" si="21"/>
        <v>1.6177246351327588E-2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0</v>
      </c>
      <c r="E44" s="22">
        <f t="shared" si="14"/>
        <v>0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</v>
      </c>
      <c r="D47" s="22">
        <f t="shared" si="22"/>
        <v>0</v>
      </c>
      <c r="E47" s="22">
        <f t="shared" si="22"/>
        <v>0</v>
      </c>
      <c r="F47" s="22">
        <f t="shared" si="22"/>
        <v>0.67549668874172186</v>
      </c>
      <c r="G47" s="22">
        <f t="shared" si="22"/>
        <v>0.94192964304190385</v>
      </c>
      <c r="H47" s="22">
        <f t="shared" si="22"/>
        <v>0.93682608144107571</v>
      </c>
      <c r="I47" s="22">
        <f t="shared" si="22"/>
        <v>2.046153846153846</v>
      </c>
      <c r="J47" s="22">
        <f t="shared" si="22"/>
        <v>1.6387979767926211</v>
      </c>
      <c r="K47" s="22">
        <f t="shared" si="22"/>
        <v>1.6539673446004008</v>
      </c>
      <c r="L47" s="22">
        <f t="shared" si="22"/>
        <v>1.156936873571303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0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</v>
      </c>
      <c r="F51" s="22">
        <f>IFERROR((SUMIFS(KENTALTIOG1,KAYNAK,A51,SEBEP,B51,SÜRE,"Uzun",BİLDİRİM,"Bildirimli",İL,$B$10,İLÇE,$B$11)/VLOOKUP($B$11,ABONE1,6,FALSE)),0)</f>
        <v>0.17880794701986755</v>
      </c>
      <c r="G51" s="22">
        <f>IFERROR((SUMIFS(KENTALTIAG1,KAYNAK,A51,SEBEP,B51,SÜRE,"Uzun",BİLDİRİM,"Bildirimli",İL,$B$10,İLÇE,$B$11)/VLOOKUP($B$11,ABONE1,7,FALSE)),0)</f>
        <v>2.9746508018623902E-2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3.2601801344665733E-2</v>
      </c>
      <c r="I51" s="22">
        <f>IFERROR((SUMIFS(KIRSALOG1,KAYNAK,A51,SEBEP,B51,SÜRE,"Uzun",BİLDİRİM,"Bildirimli",İL,$B$10,İLÇE,$B$11)/VLOOKUP($B$11,ABONE1,9,FALSE)),0)</f>
        <v>0.1</v>
      </c>
      <c r="J51" s="22">
        <f>IFERROR((SUMIFS(KIRSALAG1,KAYNAK,A51,SEBEP,B51,SÜRE,"Uzun",BİLDİRİM,"Bildirimli",İL,$B$10,İLÇE,$B$11)/VLOOKUP($B$11,ABONE1,10,FALSE)),0)</f>
        <v>0.10770603986908658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0.10741907762818677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5.55653244241252E-2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0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0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0</v>
      </c>
      <c r="E55" s="22">
        <f t="shared" si="23"/>
        <v>0</v>
      </c>
      <c r="F55" s="22">
        <f t="shared" si="23"/>
        <v>0.17880794701986755</v>
      </c>
      <c r="G55" s="22">
        <f t="shared" si="23"/>
        <v>2.9746508018623902E-2</v>
      </c>
      <c r="H55" s="22">
        <f t="shared" si="23"/>
        <v>3.2601801344665733E-2</v>
      </c>
      <c r="I55" s="22">
        <f t="shared" si="23"/>
        <v>0.1</v>
      </c>
      <c r="J55" s="22">
        <f t="shared" si="23"/>
        <v>0.10770603986908658</v>
      </c>
      <c r="K55" s="22">
        <f t="shared" si="23"/>
        <v>0.10741907762818677</v>
      </c>
      <c r="L55" s="22">
        <f t="shared" si="23"/>
        <v>5.55653244241252E-2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0</v>
      </c>
      <c r="D66" s="24">
        <f>VLOOKUP($B$11,ABONE1,4,FALSE)</f>
        <v>0</v>
      </c>
      <c r="E66" s="24">
        <f>VLOOKUP($B$11,ABONE1,5,FALSE)</f>
        <v>0</v>
      </c>
      <c r="F66" s="24">
        <f>VLOOKUP($B$11,ABONE1,6,FALSE)</f>
        <v>151</v>
      </c>
      <c r="G66" s="24">
        <f>VLOOKUP($B$11,ABONE1,7,FALSE)</f>
        <v>7732</v>
      </c>
      <c r="H66" s="24">
        <f>VLOOKUP($B$11,ABONE1,8,FALSE)</f>
        <v>7883</v>
      </c>
      <c r="I66" s="24">
        <f>VLOOKUP($B$11,ABONE1,9,FALSE)</f>
        <v>130</v>
      </c>
      <c r="J66" s="24">
        <f>VLOOKUP($B$11,ABONE1,10,FALSE)</f>
        <v>3361</v>
      </c>
      <c r="K66" s="24">
        <f>VLOOKUP($B$11,ABONE1,11,FALSE)</f>
        <v>3491</v>
      </c>
      <c r="L66" s="24">
        <f>VLOOKUP($B$11,ABONE1,12,FALSE)</f>
        <v>11374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1886AAA-E3FE-4F13-82D4-36CECBDC00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71B3F619-B78D-422B-BC05-6D56094A7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42D4F-E043-44DB-ADF9-D1A084293151}">
  <dimension ref="A1:V71"/>
  <sheetViews>
    <sheetView topLeftCell="A45"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95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" si="3">IFERROR((SUMIFS(KENTALTIOG2,KAYNAK,A16,SEBEP,B16,SÜRE,"Uzun",BİLDİRİM,"Bildirimsiz",İL,$B$10,İLÇE,$B$11)/VLOOKUP($B$11,ABONE1,6,FALSE))*60,0)</f>
        <v>0</v>
      </c>
      <c r="G16" s="22">
        <f t="shared" ref="G16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" si="6">IFERROR((SUMIFS(KIRSALOG2,KAYNAK,A16,SEBEP,B16,SÜRE,"Uzun",BİLDİRİM,"Bildirimsiz",İL,$B$10,İLÇE,$B$11)/VLOOKUP($B$11,ABONE1,9,FALSE))*60,0)</f>
        <v>0</v>
      </c>
      <c r="J16" s="22">
        <f t="shared" ref="J16" si="7">IFERROR((SUMIFS(KIRSALAG2,KAYNAK,A16,SEBEP,B16,SÜRE,"Uzun",BİLDİRİM,"Bildirimsiz",İL,$B$10,İLÇE,$B$11)/VLOOKUP($B$11,ABONE1,10,FALSE))*60,0)</f>
        <v>0</v>
      </c>
      <c r="K16" s="22">
        <f t="shared" ref="K16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ref="F17:F25" si="10">IFERROR((SUMIFS(KENTALTIOG2,KAYNAK,A17,SEBEP,B17,SÜRE,"Uzun",BİLDİRİM,"Bildirimsiz",İL,$B$10,İLÇE,$B$11)/VLOOKUP($B$11,ABONE1,6,FALSE))*60,0)</f>
        <v>0</v>
      </c>
      <c r="G17" s="22">
        <f t="shared" ref="G17:G25" si="11">IFERROR((SUMIFS(KENTALTIAG2,KAYNAK,A17,SEBEP,B17,SÜRE,"Uzun",BİLDİRİM,"Bildirimsiz",İL,$B$10,İLÇE,$B$11)/VLOOKUP($B$11,ABONE1,7,FALSE))*60,0)</f>
        <v>0</v>
      </c>
      <c r="H17" s="22">
        <f t="shared" si="5"/>
        <v>0</v>
      </c>
      <c r="I17" s="22">
        <f t="shared" ref="I17:I25" si="12">IFERROR((SUMIFS(KIRSALOG2,KAYNAK,A17,SEBEP,B17,SÜRE,"Uzun",BİLDİRİM,"Bildirimsiz",İL,$B$10,İLÇE,$B$11)/VLOOKUP($B$11,ABONE1,9,FALSE))*60,0)</f>
        <v>0</v>
      </c>
      <c r="J17" s="22">
        <f t="shared" ref="J17:J25" si="13">IFERROR((SUMIFS(KIRSALAG2,KAYNAK,A17,SEBEP,B17,SÜRE,"Uzun",BİLDİRİM,"Bildirimsiz",İL,$B$10,İLÇE,$B$11)/VLOOKUP($B$11,ABONE1,10,FALSE))*60,0)</f>
        <v>0</v>
      </c>
      <c r="K17" s="22">
        <f t="shared" ref="K17:K25" si="14">IFERROR(((SUMIFS(KIRSALOG2,KAYNAK,A17,SEBEP,B17,SÜRE,"Uzun",BİLDİRİM,"Bildirimsiz",İL,$B$10,İLÇE,$B$11)+SUMIFS(KIRSALAG2,KAYNAK,A17,SEBEP,B17,SÜRE,"Uzun",BİLDİRİM,"Bildirimsiz",İL,$B$10,İLÇE,$B$11))/VLOOKUP($B$11,ABONE1,11,FALSE))*60,0)</f>
        <v>0</v>
      </c>
      <c r="L17" s="22">
        <f t="shared" ref="L17" si="15">((SUMIFS(KENTSELOG2,KAYNAK,A17,SEBEP,B17,SÜRE,"Uzun",BİLDİRİM,"Bildirimsiz",İL,$B$10,İLÇE,$B$11)+SUMIFS(KENTSELAG2,KAYNAK,A17,SEBEP,B17,SÜRE,"Uzun",BİLDİRİM,"Bildirimsiz",İL,$B$10,İLÇE,$B$11)+SUMIFS(KENTALTIOG2,KAYNAK,A17,SEBEP,B17,SÜRE,"Uzun",BİLDİRİM,"Bildirimsiz",İL,$B$10,İLÇE,$B$11)+SUMIFS(KENTALTIAG2,KAYNAK,A17,SEBEP,B17,SÜRE,"Uzun",BİLDİRİM,"Bildirimsiz",İL,$B$10,İLÇE,$B$11)+SUMIFS(KIRSALOG2,KAYNAK,A17,SEBEP,B17,SÜRE,"Uzun",BİLDİRİM,"Bildirimsiz",İL,$B$10,İLÇE,$B$11)+SUMIFS(KIRSALAG2,KAYNAK,A17,SEBEP,B17,SÜRE,"Uzun",BİLDİRİM,"Bildirimsiz",İL,$B$10,İLÇE,$B$11))/VLOOKUP($B$11,ABONE1,12,FALSE))*60</f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1.8263297872340425</v>
      </c>
      <c r="D18" s="22">
        <f t="shared" si="1"/>
        <v>6.7829106504221883</v>
      </c>
      <c r="E18" s="22">
        <f t="shared" si="2"/>
        <v>6.7691209766925633</v>
      </c>
      <c r="F18" s="22">
        <f t="shared" si="10"/>
        <v>0</v>
      </c>
      <c r="G18" s="22">
        <f t="shared" si="11"/>
        <v>0</v>
      </c>
      <c r="H18" s="22">
        <f t="shared" si="5"/>
        <v>0</v>
      </c>
      <c r="I18" s="22">
        <f t="shared" si="12"/>
        <v>0</v>
      </c>
      <c r="J18" s="22">
        <f t="shared" si="13"/>
        <v>0</v>
      </c>
      <c r="K18" s="22">
        <f t="shared" si="14"/>
        <v>0</v>
      </c>
      <c r="L18" s="22">
        <f t="shared" si="9"/>
        <v>6.7691209766925633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2.3154255319148933</v>
      </c>
      <c r="D19" s="22">
        <f t="shared" si="1"/>
        <v>11.759664326947336</v>
      </c>
      <c r="E19" s="22">
        <f t="shared" si="2"/>
        <v>11.733389567147615</v>
      </c>
      <c r="F19" s="22">
        <f t="shared" si="10"/>
        <v>0</v>
      </c>
      <c r="G19" s="22">
        <f t="shared" si="11"/>
        <v>0</v>
      </c>
      <c r="H19" s="22">
        <f t="shared" si="5"/>
        <v>0</v>
      </c>
      <c r="I19" s="22">
        <f t="shared" si="12"/>
        <v>0</v>
      </c>
      <c r="J19" s="22">
        <f t="shared" si="13"/>
        <v>0</v>
      </c>
      <c r="K19" s="22">
        <f t="shared" si="14"/>
        <v>0</v>
      </c>
      <c r="L19" s="22">
        <f t="shared" si="9"/>
        <v>11.733389567147615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10"/>
        <v>0</v>
      </c>
      <c r="G20" s="22">
        <f t="shared" si="11"/>
        <v>0</v>
      </c>
      <c r="H20" s="22">
        <f t="shared" si="5"/>
        <v>0</v>
      </c>
      <c r="I20" s="22">
        <f t="shared" si="12"/>
        <v>0</v>
      </c>
      <c r="J20" s="22">
        <f t="shared" si="13"/>
        <v>0</v>
      </c>
      <c r="K20" s="22">
        <f t="shared" si="14"/>
        <v>0</v>
      </c>
      <c r="L20" s="22">
        <f t="shared" ref="L20" si="16">((SUMIFS(KENTSELOG2,KAYNAK,A20,SEBEP,B20,SÜRE,"Uzun",BİLDİRİM,"Bildirimsiz",İL,$B$10,İLÇE,$B$11)+SUMIFS(KENTSELAG2,KAYNAK,A20,SEBEP,B20,SÜRE,"Uzun",BİLDİRİM,"Bildirimsiz",İL,$B$10,İLÇE,$B$11)+SUMIFS(KENTALTIOG2,KAYNAK,A20,SEBEP,B20,SÜRE,"Uzun",BİLDİRİM,"Bildirimsiz",İL,$B$10,İLÇE,$B$11)+SUMIFS(KENTALTIAG2,KAYNAK,A20,SEBEP,B20,SÜRE,"Uzun",BİLDİRİM,"Bildirimsiz",İL,$B$10,İLÇE,$B$11)+SUMIFS(KIRSALOG2,KAYNAK,A20,SEBEP,B20,SÜRE,"Uzun",BİLDİRİM,"Bildirimsiz",İL,$B$10,İLÇE,$B$11)+SUMIFS(KIRSALAG2,KAYNAK,A20,SEBEP,B20,SÜRE,"Uzun",BİLDİRİM,"Bildirimsiz",İL,$B$10,İLÇE,$B$11))/VLOOKUP($B$11,ABONE1,12,FALSE))*60</f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10"/>
        <v>0</v>
      </c>
      <c r="G21" s="22">
        <f t="shared" si="11"/>
        <v>0</v>
      </c>
      <c r="H21" s="22">
        <f t="shared" si="5"/>
        <v>0</v>
      </c>
      <c r="I21" s="22">
        <f t="shared" si="12"/>
        <v>0</v>
      </c>
      <c r="J21" s="22">
        <f t="shared" si="13"/>
        <v>0</v>
      </c>
      <c r="K21" s="22">
        <f t="shared" si="14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13.369250003709913</v>
      </c>
      <c r="E22" s="22">
        <f t="shared" si="2"/>
        <v>13.332055493895671</v>
      </c>
      <c r="F22" s="22">
        <f t="shared" si="10"/>
        <v>0</v>
      </c>
      <c r="G22" s="22">
        <f t="shared" si="11"/>
        <v>0</v>
      </c>
      <c r="H22" s="22">
        <f t="shared" si="5"/>
        <v>0</v>
      </c>
      <c r="I22" s="22">
        <f t="shared" si="12"/>
        <v>0</v>
      </c>
      <c r="J22" s="22">
        <f t="shared" si="13"/>
        <v>0</v>
      </c>
      <c r="K22" s="22">
        <f t="shared" si="14"/>
        <v>0</v>
      </c>
      <c r="L22" s="22">
        <f t="shared" si="9"/>
        <v>13.332055493895671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0.47451659815691449</v>
      </c>
      <c r="E23" s="22">
        <f t="shared" si="2"/>
        <v>0.47319644839067704</v>
      </c>
      <c r="F23" s="22">
        <f t="shared" si="10"/>
        <v>0</v>
      </c>
      <c r="G23" s="22">
        <f t="shared" si="11"/>
        <v>0</v>
      </c>
      <c r="H23" s="22">
        <f t="shared" si="5"/>
        <v>0</v>
      </c>
      <c r="I23" s="22">
        <f t="shared" si="12"/>
        <v>0</v>
      </c>
      <c r="J23" s="22">
        <f t="shared" si="13"/>
        <v>0</v>
      </c>
      <c r="K23" s="22">
        <f t="shared" si="14"/>
        <v>0</v>
      </c>
      <c r="L23" s="22">
        <f t="shared" si="9"/>
        <v>0.47319644839067704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10"/>
        <v>0</v>
      </c>
      <c r="G24" s="22">
        <f t="shared" si="11"/>
        <v>0</v>
      </c>
      <c r="H24" s="22">
        <f t="shared" si="5"/>
        <v>0</v>
      </c>
      <c r="I24" s="22">
        <f t="shared" si="12"/>
        <v>0</v>
      </c>
      <c r="J24" s="22">
        <f t="shared" si="13"/>
        <v>0</v>
      </c>
      <c r="K24" s="22">
        <f t="shared" si="14"/>
        <v>0</v>
      </c>
      <c r="L24" s="22">
        <f t="shared" ref="L24" si="17">((SUMIFS(KENTSELOG2,KAYNAK,A24,SEBEP,B24,SÜRE,"Uzun",BİLDİRİM,"Bildirimsiz",İL,$B$10,İLÇE,$B$11)+SUMIFS(KENTSELAG2,KAYNAK,A24,SEBEP,B24,SÜRE,"Uzun",BİLDİRİM,"Bildirimsiz",İL,$B$10,İLÇE,$B$11)+SUMIFS(KENTALTIOG2,KAYNAK,A24,SEBEP,B24,SÜRE,"Uzun",BİLDİRİM,"Bildirimsiz",İL,$B$10,İLÇE,$B$11)+SUMIFS(KENTALTIAG2,KAYNAK,A24,SEBEP,B24,SÜRE,"Uzun",BİLDİRİM,"Bildirimsiz",İL,$B$10,İLÇE,$B$11)+SUMIFS(KIRSALOG2,KAYNAK,A24,SEBEP,B24,SÜRE,"Uzun",BİLDİRİM,"Bildirimsiz",İL,$B$10,İLÇE,$B$11)+SUMIFS(KIRSALAG2,KAYNAK,A24,SEBEP,B24,SÜRE,"Uzun",BİLDİRİM,"Bildirimsiz",İL,$B$10,İLÇE,$B$11))/VLOOKUP($B$11,ABONE1,12,FALSE))*60</f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10"/>
        <v>0</v>
      </c>
      <c r="G25" s="22">
        <f t="shared" si="11"/>
        <v>0</v>
      </c>
      <c r="H25" s="22">
        <f t="shared" si="5"/>
        <v>0</v>
      </c>
      <c r="I25" s="22">
        <f t="shared" si="12"/>
        <v>0</v>
      </c>
      <c r="J25" s="22">
        <f t="shared" si="13"/>
        <v>0</v>
      </c>
      <c r="K25" s="22">
        <f t="shared" si="14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8">SUM(C16:C25)</f>
        <v>4.1417553191489356</v>
      </c>
      <c r="D26" s="22">
        <f t="shared" si="18"/>
        <v>32.386341579236358</v>
      </c>
      <c r="E26" s="22">
        <f t="shared" si="18"/>
        <v>32.307762486126521</v>
      </c>
      <c r="F26" s="22">
        <f t="shared" si="18"/>
        <v>0</v>
      </c>
      <c r="G26" s="22">
        <f t="shared" si="18"/>
        <v>0</v>
      </c>
      <c r="H26" s="22">
        <f t="shared" si="18"/>
        <v>0</v>
      </c>
      <c r="I26" s="22">
        <f t="shared" si="18"/>
        <v>0</v>
      </c>
      <c r="J26" s="22">
        <f t="shared" si="18"/>
        <v>0</v>
      </c>
      <c r="K26" s="22">
        <f t="shared" si="18"/>
        <v>0</v>
      </c>
      <c r="L26" s="22">
        <f t="shared" si="18"/>
        <v>32.307762486126521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1.6292553191489361</v>
      </c>
      <c r="D30" s="22">
        <f>IFERROR((SUMIFS(KENTSELAG2,KAYNAK,A30,SEBEP,B30,SÜRE,"Uzun",BİLDİRİM,"Bildirimli",İL,$B$10,İLÇE,$B$11)/VLOOKUP($B$11,ABONE1,4,FALSE))*60,0)</f>
        <v>4.0679789870449801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4.0611942286348501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4.0611942286348501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4.1839820736937385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4.1723418423973353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4.1723418423973353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1.6292553191489361</v>
      </c>
      <c r="D34" s="22">
        <f t="shared" ref="D34:L34" si="19">SUM(D29:D33)</f>
        <v>8.2519610607387186</v>
      </c>
      <c r="E34" s="22">
        <f t="shared" si="19"/>
        <v>8.2335360710321854</v>
      </c>
      <c r="F34" s="22">
        <f t="shared" si="19"/>
        <v>0</v>
      </c>
      <c r="G34" s="22">
        <f t="shared" si="19"/>
        <v>0</v>
      </c>
      <c r="H34" s="22">
        <f t="shared" si="19"/>
        <v>0</v>
      </c>
      <c r="I34" s="22">
        <f t="shared" si="19"/>
        <v>0</v>
      </c>
      <c r="J34" s="22">
        <f t="shared" si="19"/>
        <v>0</v>
      </c>
      <c r="K34" s="22">
        <f t="shared" si="19"/>
        <v>0</v>
      </c>
      <c r="L34" s="22">
        <f t="shared" si="19"/>
        <v>8.2335360710321854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" si="20">IFERROR((SUMIFS(KENTSELOG1,KAYNAK,A37,SEBEP,B37,SÜRE,"Uzun",BİLDİRİM,"Bildirimsiz",İL,$B$10,İLÇE,$B$11)/VLOOKUP($B$11,ABONE1,3,FALSE)),0)</f>
        <v>0</v>
      </c>
      <c r="D37" s="22">
        <f t="shared" ref="D37" si="21">IFERROR((SUMIFS(KENTSELAG1,KAYNAK,A37,SEBEP,B37,SÜRE,"Uzun",BİLDİRİM,"Bildirimsiz",İL,$B$10,İLÇE,$B$11)/VLOOKUP($B$11,ABONE1,4,FALSE)),0)</f>
        <v>0</v>
      </c>
      <c r="E37" s="22">
        <f t="shared" ref="E37" si="22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" si="23">IFERROR((SUMIFS(KENTALTIOG1,KAYNAK,A37,SEBEP,B37,SÜRE,"Uzun",BİLDİRİM,"Bildirimsiz",İL,$B$10,İLÇE,$B$11)/VLOOKUP($B$11,ABONE1,6,FALSE)),0)</f>
        <v>0</v>
      </c>
      <c r="G37" s="22">
        <f t="shared" ref="G37" si="24">IFERROR((SUMIFS(KENTALTIAG1,KAYNAK,A37,SEBEP,B37,SÜRE,"Uzun",BİLDİRİM,"Bildirimsiz",İL,$B$10,İLÇE,$B$11)/VLOOKUP($B$11,ABONE1,7,FALSE)),0)</f>
        <v>0</v>
      </c>
      <c r="H37" s="22">
        <f t="shared" ref="H37" si="25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" si="26">IFERROR((SUMIFS(KIRSALOG1,KAYNAK,A37,SEBEP,B37,SÜRE,"Uzun",BİLDİRİM,"Bildirimsiz",İL,$B$10,İLÇE,$B$11)/VLOOKUP($B$11,ABONE1,9,FALSE)),0)</f>
        <v>0</v>
      </c>
      <c r="J37" s="22">
        <f t="shared" ref="J37" si="27">IFERROR((SUMIFS(KIRSALAG1,KAYNAK,A37,SEBEP,B37,SÜRE,"Uzun",BİLDİRİM,"Bildirimsiz",İL,$B$10,İLÇE,$B$11)/VLOOKUP($B$11,ABONE1,10,FALSE)),0)</f>
        <v>0</v>
      </c>
      <c r="K37" s="22">
        <f t="shared" ref="K37" si="28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9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ref="C38:C46" si="30">IFERROR((SUMIFS(KENTSELOG1,KAYNAK,A38,SEBEP,B38,SÜRE,"Uzun",BİLDİRİM,"Bildirimsiz",İL,$B$10,İLÇE,$B$11)/VLOOKUP($B$11,ABONE1,3,FALSE)),0)</f>
        <v>0</v>
      </c>
      <c r="D38" s="22">
        <f t="shared" ref="D38:D46" si="31">IFERROR((SUMIFS(KENTSELAG1,KAYNAK,A38,SEBEP,B38,SÜRE,"Uzun",BİLDİRİM,"Bildirimsiz",İL,$B$10,İLÇE,$B$11)/VLOOKUP($B$11,ABONE1,4,FALSE)),0)</f>
        <v>0</v>
      </c>
      <c r="E38" s="22">
        <f t="shared" ref="E38:E46" si="32">IFERROR(((SUMIFS(KENTSELOG1,KAYNAK,A38,SEBEP,B38,SÜRE,"Uzun",BİLDİRİM,"Bildirimsiz",İL,$B$10,İLÇE,$B$11)+SUMIFS(KENTSELAG1,KAYNAK,A38,SEBEP,B38,SÜRE,"Uzun",BİLDİRİM,"Bildirimsiz",İL,$B$10,İLÇE,$B$11))/VLOOKUP($B$11,ABONE1,5,FALSE)),0)</f>
        <v>0</v>
      </c>
      <c r="F38" s="22">
        <f t="shared" ref="F38:F46" si="33">IFERROR((SUMIFS(KENTALTIOG1,KAYNAK,A38,SEBEP,B38,SÜRE,"Uzun",BİLDİRİM,"Bildirimsiz",İL,$B$10,İLÇE,$B$11)/VLOOKUP($B$11,ABONE1,6,FALSE)),0)</f>
        <v>0</v>
      </c>
      <c r="G38" s="22">
        <f t="shared" ref="G38:G46" si="34">IFERROR((SUMIFS(KENTALTIAG1,KAYNAK,A38,SEBEP,B38,SÜRE,"Uzun",BİLDİRİM,"Bildirimsiz",İL,$B$10,İLÇE,$B$11)/VLOOKUP($B$11,ABONE1,7,FALSE)),0)</f>
        <v>0</v>
      </c>
      <c r="H38" s="22">
        <f t="shared" ref="H38:H46" si="35">IFERROR(((SUMIFS(KENTALTIOG1,KAYNAK,A38,SEBEP,B38,SÜRE,"Uzun",BİLDİRİM,"Bildirimsiz",İL,$B$10,İLÇE,$B$11)+SUMIFS(KENTALTIAG1,KAYNAK,A38,SEBEP,B38,SÜRE,"Uzun",BİLDİRİM,"Bildirimsiz",İL,$B$10,İLÇE,$B$11))/VLOOKUP($B$11,ABONE1,8,FALSE)),0)</f>
        <v>0</v>
      </c>
      <c r="I38" s="22">
        <f t="shared" ref="I38:I46" si="36">IFERROR((SUMIFS(KIRSALOG1,KAYNAK,A38,SEBEP,B38,SÜRE,"Uzun",BİLDİRİM,"Bildirimsiz",İL,$B$10,İLÇE,$B$11)/VLOOKUP($B$11,ABONE1,9,FALSE)),0)</f>
        <v>0</v>
      </c>
      <c r="J38" s="22">
        <f t="shared" ref="J38:J46" si="37">IFERROR((SUMIFS(KIRSALAG1,KAYNAK,A38,SEBEP,B38,SÜRE,"Uzun",BİLDİRİM,"Bildirimsiz",İL,$B$10,İLÇE,$B$11)/VLOOKUP($B$11,ABONE1,10,FALSE)),0)</f>
        <v>0</v>
      </c>
      <c r="K38" s="22">
        <f t="shared" ref="K38:K46" si="38">IFERROR(((SUMIFS(KIRSALOG1,KAYNAK,A38,SEBEP,B38,SÜRE,"Uzun",BİLDİRİM,"Bildirimsiz",İL,$B$10,İLÇE,$B$11)+SUMIFS(KIRSALAG1,KAYNAK,A38,SEBEP,B38,SÜRE,"Uzun",BİLDİRİM,"Bildirimsiz",İL,$B$10,İLÇE,$B$11))/VLOOKUP($B$11,ABONE1,11,FALSE)),0)</f>
        <v>0</v>
      </c>
      <c r="L38" s="22">
        <f t="shared" si="2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30"/>
        <v>3.1914893617021274E-2</v>
      </c>
      <c r="D39" s="22">
        <f t="shared" si="31"/>
        <v>0.10285737605176072</v>
      </c>
      <c r="E39" s="22">
        <f t="shared" si="32"/>
        <v>0.10266000739918608</v>
      </c>
      <c r="F39" s="22">
        <f t="shared" si="33"/>
        <v>0</v>
      </c>
      <c r="G39" s="22">
        <f t="shared" si="34"/>
        <v>0</v>
      </c>
      <c r="H39" s="22">
        <f t="shared" si="35"/>
        <v>0</v>
      </c>
      <c r="I39" s="22">
        <f t="shared" si="36"/>
        <v>0</v>
      </c>
      <c r="J39" s="22">
        <f t="shared" si="37"/>
        <v>0</v>
      </c>
      <c r="K39" s="22">
        <f t="shared" si="38"/>
        <v>0</v>
      </c>
      <c r="L39" s="22">
        <f t="shared" si="29"/>
        <v>0.10266000739918608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30"/>
        <v>1.3297872340425532E-2</v>
      </c>
      <c r="D40" s="22">
        <f t="shared" si="31"/>
        <v>7.433184442103076E-2</v>
      </c>
      <c r="E40" s="22">
        <f t="shared" si="32"/>
        <v>7.416204217536071E-2</v>
      </c>
      <c r="F40" s="22">
        <f t="shared" si="33"/>
        <v>0</v>
      </c>
      <c r="G40" s="22">
        <f t="shared" si="34"/>
        <v>0</v>
      </c>
      <c r="H40" s="22">
        <f t="shared" si="35"/>
        <v>0</v>
      </c>
      <c r="I40" s="22">
        <f t="shared" si="36"/>
        <v>0</v>
      </c>
      <c r="J40" s="22">
        <f t="shared" si="37"/>
        <v>0</v>
      </c>
      <c r="K40" s="22">
        <f t="shared" si="38"/>
        <v>0</v>
      </c>
      <c r="L40" s="22">
        <f t="shared" si="29"/>
        <v>7.416204217536071E-2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30"/>
        <v>0</v>
      </c>
      <c r="D41" s="22">
        <f t="shared" si="31"/>
        <v>0</v>
      </c>
      <c r="E41" s="22">
        <f t="shared" si="32"/>
        <v>0</v>
      </c>
      <c r="F41" s="22">
        <f t="shared" si="33"/>
        <v>0</v>
      </c>
      <c r="G41" s="22">
        <f t="shared" si="34"/>
        <v>0</v>
      </c>
      <c r="H41" s="22">
        <f t="shared" si="35"/>
        <v>0</v>
      </c>
      <c r="I41" s="22">
        <f t="shared" si="36"/>
        <v>0</v>
      </c>
      <c r="J41" s="22">
        <f t="shared" si="37"/>
        <v>0</v>
      </c>
      <c r="K41" s="22">
        <f t="shared" si="38"/>
        <v>0</v>
      </c>
      <c r="L41" s="22">
        <f t="shared" si="2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30"/>
        <v>0</v>
      </c>
      <c r="D42" s="22">
        <f t="shared" si="31"/>
        <v>0</v>
      </c>
      <c r="E42" s="22">
        <f t="shared" si="32"/>
        <v>0</v>
      </c>
      <c r="F42" s="22">
        <f t="shared" si="33"/>
        <v>0</v>
      </c>
      <c r="G42" s="22">
        <f t="shared" si="34"/>
        <v>0</v>
      </c>
      <c r="H42" s="22">
        <f t="shared" si="35"/>
        <v>0</v>
      </c>
      <c r="I42" s="22">
        <f t="shared" si="36"/>
        <v>0</v>
      </c>
      <c r="J42" s="22">
        <f t="shared" si="37"/>
        <v>0</v>
      </c>
      <c r="K42" s="22">
        <f t="shared" si="38"/>
        <v>0</v>
      </c>
      <c r="L42" s="22">
        <f t="shared" si="2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30"/>
        <v>0</v>
      </c>
      <c r="D43" s="22">
        <f t="shared" si="31"/>
        <v>0.11886565658064611</v>
      </c>
      <c r="E43" s="22">
        <f t="shared" si="32"/>
        <v>0.11853496115427303</v>
      </c>
      <c r="F43" s="22">
        <f t="shared" si="33"/>
        <v>0</v>
      </c>
      <c r="G43" s="22">
        <f t="shared" si="34"/>
        <v>0</v>
      </c>
      <c r="H43" s="22">
        <f t="shared" si="35"/>
        <v>0</v>
      </c>
      <c r="I43" s="22">
        <f t="shared" si="36"/>
        <v>0</v>
      </c>
      <c r="J43" s="22">
        <f t="shared" si="37"/>
        <v>0</v>
      </c>
      <c r="K43" s="22">
        <f t="shared" si="38"/>
        <v>0</v>
      </c>
      <c r="L43" s="22">
        <f t="shared" si="29"/>
        <v>0.11853496115427303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30"/>
        <v>0</v>
      </c>
      <c r="D44" s="22">
        <f t="shared" si="31"/>
        <v>3.9028299226853843E-3</v>
      </c>
      <c r="E44" s="22">
        <f t="shared" si="32"/>
        <v>3.8919718830928598E-3</v>
      </c>
      <c r="F44" s="22">
        <f t="shared" si="33"/>
        <v>0</v>
      </c>
      <c r="G44" s="22">
        <f t="shared" si="34"/>
        <v>0</v>
      </c>
      <c r="H44" s="22">
        <f t="shared" si="35"/>
        <v>0</v>
      </c>
      <c r="I44" s="22">
        <f t="shared" si="36"/>
        <v>0</v>
      </c>
      <c r="J44" s="22">
        <f t="shared" si="37"/>
        <v>0</v>
      </c>
      <c r="K44" s="22">
        <f t="shared" si="38"/>
        <v>0</v>
      </c>
      <c r="L44" s="22">
        <f t="shared" si="29"/>
        <v>3.8919718830928598E-3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30"/>
        <v>0</v>
      </c>
      <c r="D45" s="22">
        <f t="shared" si="31"/>
        <v>0</v>
      </c>
      <c r="E45" s="22">
        <f t="shared" si="32"/>
        <v>0</v>
      </c>
      <c r="F45" s="22">
        <f t="shared" si="33"/>
        <v>0</v>
      </c>
      <c r="G45" s="22">
        <f t="shared" si="34"/>
        <v>0</v>
      </c>
      <c r="H45" s="22">
        <f t="shared" si="35"/>
        <v>0</v>
      </c>
      <c r="I45" s="22">
        <f t="shared" si="36"/>
        <v>0</v>
      </c>
      <c r="J45" s="22">
        <f t="shared" si="37"/>
        <v>0</v>
      </c>
      <c r="K45" s="22">
        <f t="shared" si="38"/>
        <v>0</v>
      </c>
      <c r="L45" s="22">
        <f t="shared" si="2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30"/>
        <v>0</v>
      </c>
      <c r="D46" s="22">
        <f t="shared" si="31"/>
        <v>0</v>
      </c>
      <c r="E46" s="22">
        <f t="shared" si="32"/>
        <v>0</v>
      </c>
      <c r="F46" s="22">
        <f t="shared" si="33"/>
        <v>0</v>
      </c>
      <c r="G46" s="22">
        <f t="shared" si="34"/>
        <v>0</v>
      </c>
      <c r="H46" s="22">
        <f t="shared" si="35"/>
        <v>0</v>
      </c>
      <c r="I46" s="22">
        <f t="shared" si="36"/>
        <v>0</v>
      </c>
      <c r="J46" s="22">
        <f t="shared" si="37"/>
        <v>0</v>
      </c>
      <c r="K46" s="22">
        <f t="shared" si="38"/>
        <v>0</v>
      </c>
      <c r="L46" s="22">
        <f t="shared" si="29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39">SUM(C37:C46)</f>
        <v>4.5212765957446804E-2</v>
      </c>
      <c r="D47" s="22">
        <f t="shared" si="39"/>
        <v>0.29995770697612295</v>
      </c>
      <c r="E47" s="22">
        <f t="shared" si="39"/>
        <v>0.29924898261191268</v>
      </c>
      <c r="F47" s="22">
        <f t="shared" si="39"/>
        <v>0</v>
      </c>
      <c r="G47" s="22">
        <f t="shared" si="39"/>
        <v>0</v>
      </c>
      <c r="H47" s="22">
        <f t="shared" si="39"/>
        <v>0</v>
      </c>
      <c r="I47" s="22">
        <f t="shared" si="39"/>
        <v>0</v>
      </c>
      <c r="J47" s="22">
        <f t="shared" si="39"/>
        <v>0</v>
      </c>
      <c r="K47" s="22">
        <f t="shared" si="39"/>
        <v>0</v>
      </c>
      <c r="L47" s="22">
        <f t="shared" si="39"/>
        <v>0.29924898261191268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3.1914893617021274E-2</v>
      </c>
      <c r="D51" s="22">
        <f>IFERROR((SUMIFS(KENTSELAG1,KAYNAK,A51,SEBEP,B51,SÜRE,"Uzun",BİLDİRİM,"Bildirimli",İL,$B$10,İLÇE,$B$11)/VLOOKUP($B$11,ABONE1,4,FALSE)),0)</f>
        <v>0.14361078546307152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0.14330003699593044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0.14330003699593044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1.7510795850831762E-2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1.7462079171291157E-2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1.7462079171291157E-2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40">SUM(C50:C54)</f>
        <v>3.1914893617021274E-2</v>
      </c>
      <c r="D55" s="22">
        <f t="shared" si="40"/>
        <v>0.16112158131390328</v>
      </c>
      <c r="E55" s="22">
        <f t="shared" si="40"/>
        <v>0.16076211616722161</v>
      </c>
      <c r="F55" s="22">
        <f t="shared" si="40"/>
        <v>0</v>
      </c>
      <c r="G55" s="22">
        <f t="shared" si="40"/>
        <v>0</v>
      </c>
      <c r="H55" s="22">
        <f t="shared" si="40"/>
        <v>0</v>
      </c>
      <c r="I55" s="22">
        <f t="shared" si="40"/>
        <v>0</v>
      </c>
      <c r="J55" s="22">
        <f t="shared" si="40"/>
        <v>0</v>
      </c>
      <c r="K55" s="22">
        <f t="shared" si="40"/>
        <v>0</v>
      </c>
      <c r="L55" s="22">
        <f t="shared" si="40"/>
        <v>0.16076211616722161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1.3297872340425532E-3</v>
      </c>
      <c r="D59" s="22">
        <f>IFERROR((SUMIFS(KENTSELAG1,KAYNAK,A59,SÜRE,"Kısa",İL,$B$10,İLÇE,$B$11)/VLOOKUP($B$11,ABONE1,4,FALSE)),0)</f>
        <v>1.334085209313369E-2</v>
      </c>
      <c r="E59" s="22">
        <f>IFERROR((SUMIFS(KENTSELOG1,KAYNAK,A59,SÜRE,"Kısa",İL,$B$10,İLÇE,$B$11)+SUMIFS(KENTSELAG1,KAYNAK,A59,SÜRE,"Kısa",İL,$B$10,İLÇE,$B$11))/VLOOKUP($B$11,ABONE1,5,FALSE),0)</f>
        <v>1.3307436182019978E-2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1.3307436182019978E-2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1.3578286613144968E-3</v>
      </c>
      <c r="E60" s="22">
        <f>IFERROR((SUMIFS(KENTSELOG1,KAYNAK,A60,SÜRE,"Kısa",İL,$B$10,İLÇE,$B$11)+SUMIFS(KENTSELAG1,KAYNAK,A60,SÜRE,"Kısa",İL,$B$10,İLÇE,$B$11))/VLOOKUP($B$11,ABONE1,5,FALSE),0)</f>
        <v>1.3540510543840177E-3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1.3540510543840177E-3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1.3297872340425532E-3</v>
      </c>
      <c r="D61" s="22">
        <f t="shared" ref="D61:L61" si="41">SUM(D58:D60)</f>
        <v>1.4698680754448187E-2</v>
      </c>
      <c r="E61" s="22">
        <f t="shared" si="41"/>
        <v>1.4661487236403996E-2</v>
      </c>
      <c r="F61" s="22">
        <f t="shared" si="41"/>
        <v>0</v>
      </c>
      <c r="G61" s="22">
        <f t="shared" si="41"/>
        <v>0</v>
      </c>
      <c r="H61" s="22">
        <f t="shared" si="41"/>
        <v>0</v>
      </c>
      <c r="I61" s="22">
        <f t="shared" si="41"/>
        <v>0</v>
      </c>
      <c r="J61" s="22">
        <f t="shared" si="41"/>
        <v>0</v>
      </c>
      <c r="K61" s="22">
        <f t="shared" si="41"/>
        <v>0</v>
      </c>
      <c r="L61" s="22">
        <f t="shared" si="41"/>
        <v>1.4661487236403996E-2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752</v>
      </c>
      <c r="D66" s="24">
        <f>VLOOKUP($B$11,ABONE1,4,FALSE)</f>
        <v>269548</v>
      </c>
      <c r="E66" s="24">
        <f>VLOOKUP($B$11,ABONE1,5,FALSE)</f>
        <v>270300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270300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8:C60" xr:uid="{6B1CB040-5EA2-46B5-8CDE-8029664CF712}">
      <formula1>-9223372036854770000</formula1>
      <formula2>9223372036854770000</formula2>
    </dataValidation>
    <dataValidation type="textLength" allowBlank="1" showInputMessage="1" showErrorMessage="1" sqref="B6" xr:uid="{591F9981-8E75-4035-97C8-921FB1A8B7E5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24FCC-EB75-4B27-A821-7631DBAF9F8A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120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327.36383243467435</v>
      </c>
      <c r="D18" s="22">
        <f t="shared" si="1"/>
        <v>28.849750729000093</v>
      </c>
      <c r="E18" s="22">
        <f t="shared" si="2"/>
        <v>37.078948993242541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37.078948993242541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0.11323102447117378</v>
      </c>
      <c r="D19" s="22">
        <f t="shared" si="1"/>
        <v>5.1408616310789204E-2</v>
      </c>
      <c r="E19" s="22">
        <f t="shared" si="2"/>
        <v>5.3112887181422153E-2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5.3112887181422153E-2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12.096411438246639</v>
      </c>
      <c r="E22" s="22">
        <f t="shared" si="2"/>
        <v>11.762947209549619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11.762947209549619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5.7835575204590352E-2</v>
      </c>
      <c r="E23" s="22">
        <f t="shared" si="2"/>
        <v>5.6241210167049707E-2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5.6241210167049707E-2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327.47706345914554</v>
      </c>
      <c r="D26" s="22">
        <f t="shared" si="10"/>
        <v>41.055406358762113</v>
      </c>
      <c r="E26" s="22">
        <f t="shared" si="10"/>
        <v>48.951250300140636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48.951250300140636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661.35105765242633</v>
      </c>
      <c r="D30" s="22">
        <f>IFERROR((SUMIFS(KENTSELAG2,KAYNAK,A30,SEBEP,B30,SÜRE,"Uzun",BİLDİRİM,"Bildirimli",İL,$B$10,İLÇE,$B$11)/VLOOKUP($B$11,ABONE1,4,FALSE))*60,0)</f>
        <v>41.386370049854207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58.477062394950785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58.477062394950785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0.10551638324346745</v>
      </c>
      <c r="D32" s="22">
        <f>IFERROR((SUMIFS(KENTSELAG2,KAYNAK,A32,SEBEP,B32,SÜRE,"Uzun",BİLDİRİM,"Bildirimli",İL,$B$10,İLÇE,$B$11)/VLOOKUP($B$11,ABONE1,4,FALSE))*60,0)</f>
        <v>0.85463738124353295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0.83398621068157641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0.83398621068157641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661.45657403566975</v>
      </c>
      <c r="D34" s="22">
        <f t="shared" ref="D34:L34" si="11">SUM(D29:D33)</f>
        <v>42.241007431097742</v>
      </c>
      <c r="E34" s="22">
        <f t="shared" si="11"/>
        <v>59.311048605632358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59.311048605632358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2.9722107009539611</v>
      </c>
      <c r="D39" s="22">
        <f t="shared" si="13"/>
        <v>0.26896576051171106</v>
      </c>
      <c r="E39" s="22">
        <f t="shared" si="14"/>
        <v>0.34348666232177361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0.34348666232177361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2.0738282870178351E-3</v>
      </c>
      <c r="D40" s="22">
        <f t="shared" si="13"/>
        <v>9.4064528266390741E-4</v>
      </c>
      <c r="E40" s="22">
        <f t="shared" si="14"/>
        <v>9.7188396848809158E-4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9.7188396848809158E-4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9.7321512557614523E-2</v>
      </c>
      <c r="E43" s="22">
        <f t="shared" si="14"/>
        <v>9.4638630672658042E-2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9.4638630672658042E-2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3.0570971686576991E-4</v>
      </c>
      <c r="E44" s="22">
        <f t="shared" si="14"/>
        <v>2.9728215506694567E-4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2.9728215506694567E-4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2.974284529240979</v>
      </c>
      <c r="D47" s="22">
        <f t="shared" si="22"/>
        <v>0.36753362806885526</v>
      </c>
      <c r="E47" s="22">
        <f t="shared" si="22"/>
        <v>0.43939445911798669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0.43939445911798669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1.646619659892161</v>
      </c>
      <c r="D51" s="22">
        <f>IFERROR((SUMIFS(KENTSELAG1,KAYNAK,A51,SEBEP,B51,SÜRE,"Uzun",BİLDİRİM,"Bildirimli",İL,$B$10,İLÇE,$B$11)/VLOOKUP($B$11,ABONE1,4,FALSE)),0)</f>
        <v>0.17340795785909133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0.21402028379011881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0.21402028379011881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1.244296972210701E-3</v>
      </c>
      <c r="D53" s="22">
        <f>IFERROR((SUMIFS(KENTSELAG1,KAYNAK,A53,SEBEP,B53,SÜRE,"Uzun",BİLDİRİM,"Bildirimli",İL,$B$10,İLÇE,$B$11)/VLOOKUP($B$11,ABONE1,4,FALSE)),0)</f>
        <v>2.3398551406264697E-3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2.3096536662893471E-3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2.3096536662893471E-3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1.6478639568643716</v>
      </c>
      <c r="D55" s="22">
        <f t="shared" si="23"/>
        <v>0.17574781299971778</v>
      </c>
      <c r="E55" s="22">
        <f t="shared" si="23"/>
        <v>0.21632993745640816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0.21632993745640816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2411</v>
      </c>
      <c r="D66" s="24">
        <f>VLOOKUP($B$11,ABONE1,4,FALSE)</f>
        <v>85048</v>
      </c>
      <c r="E66" s="24">
        <f>VLOOKUP($B$11,ABONE1,5,FALSE)</f>
        <v>87459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87459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63947798-3748-47BE-80E4-BCDCB5103EE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544B795B-68B4-4A86-84B7-CD6A4043C651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2B30-9273-47EA-8985-087C70C80C1A}">
  <dimension ref="A1:V71"/>
  <sheetViews>
    <sheetView workbookViewId="0">
      <selection activeCell="F9" sqref="F9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106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122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2.9276785714285714</v>
      </c>
      <c r="D16" s="22">
        <f t="shared" ref="D16:D25" si="1">IFERROR((SUMIFS(KENTSELAG2,KAYNAK,A16,SEBEP,B16,SÜRE,"Uzun",BİLDİRİM,"Bildirimsiz",İL,$B$10,İLÇE,$B$11)/VLOOKUP($B$11,ABONE1,4,FALSE))*60,0)</f>
        <v>3.7869777340534458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3.7717925960988499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20.258823529411764</v>
      </c>
      <c r="J16" s="22">
        <f t="shared" ref="J16:J25" si="7">IFERROR((SUMIFS(KIRSALAG2,KAYNAK,A16,SEBEP,B16,SÜRE,"Uzun",BİLDİRİM,"Bildirimsiz",İL,$B$10,İLÇE,$B$11)/VLOOKUP($B$11,ABONE1,10,FALSE))*60,0)</f>
        <v>41.042150170648469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40.744995794785538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4.0585617555349707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70.464732142857116</v>
      </c>
      <c r="D18" s="22">
        <f t="shared" si="1"/>
        <v>35.365707631457418</v>
      </c>
      <c r="E18" s="22">
        <f t="shared" si="2"/>
        <v>35.98596138295563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42.317647058823532</v>
      </c>
      <c r="J18" s="22">
        <f t="shared" si="7"/>
        <v>85.847610921501712</v>
      </c>
      <c r="K18" s="22">
        <f t="shared" si="8"/>
        <v>85.225231286795633</v>
      </c>
      <c r="L18" s="22">
        <f t="shared" si="9"/>
        <v>36.367867813017774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5.6515624999999998</v>
      </c>
      <c r="D19" s="22">
        <f t="shared" si="1"/>
        <v>5.4907663581424293</v>
      </c>
      <c r="E19" s="22">
        <f t="shared" si="2"/>
        <v>5.4936078733013822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36.917647058823533</v>
      </c>
      <c r="J19" s="22">
        <f t="shared" si="7"/>
        <v>74.810580204778148</v>
      </c>
      <c r="K19" s="22">
        <f t="shared" si="8"/>
        <v>74.268797308662741</v>
      </c>
      <c r="L19" s="22">
        <f t="shared" si="9"/>
        <v>6.027037534736265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6.6962515309093105</v>
      </c>
      <c r="E22" s="22">
        <f t="shared" si="2"/>
        <v>6.577918466362938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33.597440273037542</v>
      </c>
      <c r="K22" s="22">
        <f t="shared" si="8"/>
        <v>33.117073170731707</v>
      </c>
      <c r="L22" s="22">
        <f t="shared" si="9"/>
        <v>6.7837597359391522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2.3570983998233183E-3</v>
      </c>
      <c r="E23" s="22">
        <f t="shared" si="2"/>
        <v>2.3154448454726544E-3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2.2974859424128168E-3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79.043973214285685</v>
      </c>
      <c r="D26" s="22">
        <f t="shared" si="10"/>
        <v>51.34206035296242</v>
      </c>
      <c r="E26" s="22">
        <f t="shared" si="10"/>
        <v>51.831595763564266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99.494117647058829</v>
      </c>
      <c r="J26" s="22">
        <f t="shared" si="10"/>
        <v>235.29778156996588</v>
      </c>
      <c r="K26" s="22">
        <f t="shared" si="10"/>
        <v>233.35609756097563</v>
      </c>
      <c r="L26" s="22">
        <f t="shared" si="10"/>
        <v>53.239524325170578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64.82946428571428</v>
      </c>
      <c r="D30" s="22">
        <f>IFERROR((SUMIFS(KENTSELAG2,KAYNAK,A30,SEBEP,B30,SÜRE,"Uzun",BİLDİRİM,"Bildirimli",İL,$B$10,İLÇE,$B$11)/VLOOKUP($B$11,ABONE1,4,FALSE))*60,0)</f>
        <v>21.164619431003672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21.936244403684196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10.623529411764704</v>
      </c>
      <c r="J30" s="22">
        <f>IFERROR((SUMIFS(KIRSALAG2,KAYNAK,A30,SEBEP,B30,SÜRE,"Uzun",BİLDİRİM,"Bildirimli",İL,$B$10,İLÇE,$B$11)/VLOOKUP($B$11,ABONE1,10,FALSE))*60,0)</f>
        <v>21.534982935153582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21.378973927670309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21.931922138579758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7.1499186861284567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7.0235686251306637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6.9690928779240444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64.82946428571428</v>
      </c>
      <c r="D34" s="22">
        <f t="shared" ref="D34:L34" si="11">SUM(D29:D33)</f>
        <v>28.31453811713213</v>
      </c>
      <c r="E34" s="22">
        <f t="shared" si="11"/>
        <v>28.95981302881486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10.623529411764704</v>
      </c>
      <c r="J34" s="22">
        <f t="shared" si="11"/>
        <v>21.534982935153582</v>
      </c>
      <c r="K34" s="22">
        <f t="shared" si="11"/>
        <v>21.378973927670309</v>
      </c>
      <c r="L34" s="22">
        <f t="shared" si="11"/>
        <v>28.901015016503802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5.9523809523809521E-2</v>
      </c>
      <c r="D37" s="22">
        <f t="shared" ref="D37:D46" si="13">IFERROR((SUMIFS(KENTSELAG1,KAYNAK,A37,SEBEP,B37,SÜRE,"Uzun",BİLDİRİM,"Bildirimsiz",İL,$B$10,İLÇE,$B$11)/VLOOKUP($B$11,ABONE1,4,FALSE)),0)</f>
        <v>7.6997209227618602E-2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7.6688427377735707E-2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0.41176470588235292</v>
      </c>
      <c r="J37" s="22">
        <f t="shared" ref="J37:J46" si="19">IFERROR((SUMIFS(KIRSALAG1,KAYNAK,A37,SEBEP,B37,SÜRE,"Uzun",BİLDİRİM,"Bildirimsiz",İL,$B$10,İLÇE,$B$11)/VLOOKUP($B$11,ABONE1,10,FALSE)),0)</f>
        <v>0.83447098976109213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0.82842724978973925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8.2519015251340533E-2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1.0636160714285714</v>
      </c>
      <c r="D39" s="22">
        <f t="shared" si="13"/>
        <v>0.54897905916838996</v>
      </c>
      <c r="E39" s="22">
        <f t="shared" si="14"/>
        <v>0.55807348677593038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1.2352941176470589</v>
      </c>
      <c r="J39" s="22">
        <f t="shared" si="19"/>
        <v>2.5051194539249146</v>
      </c>
      <c r="K39" s="22">
        <f t="shared" si="20"/>
        <v>2.4869638351555929</v>
      </c>
      <c r="L39" s="22">
        <f t="shared" si="21"/>
        <v>0.57303422092917067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4.0922619047619048E-2</v>
      </c>
      <c r="D40" s="22">
        <f t="shared" si="13"/>
        <v>4.3052850670253849E-2</v>
      </c>
      <c r="E40" s="22">
        <f t="shared" si="14"/>
        <v>4.3015206200816516E-2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0.41176470588235292</v>
      </c>
      <c r="J40" s="22">
        <f t="shared" si="19"/>
        <v>0.83447098976109213</v>
      </c>
      <c r="K40" s="22">
        <f t="shared" si="20"/>
        <v>0.82842724978973925</v>
      </c>
      <c r="L40" s="22">
        <f t="shared" si="21"/>
        <v>4.9106968127438061E-2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5.5039117660837501E-2</v>
      </c>
      <c r="E43" s="22">
        <f t="shared" si="14"/>
        <v>5.4066491792070161E-2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0.40017064846416384</v>
      </c>
      <c r="K43" s="22">
        <f t="shared" si="20"/>
        <v>0.39444911690496215</v>
      </c>
      <c r="L43" s="22">
        <f t="shared" si="21"/>
        <v>5.670654542133622E-2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2.0077499146706285E-5</v>
      </c>
      <c r="E44" s="22">
        <f t="shared" si="14"/>
        <v>1.9722698854111196E-5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1.9569726937076806E-5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1.1640625</v>
      </c>
      <c r="D47" s="22">
        <f t="shared" si="22"/>
        <v>0.72408831422624664</v>
      </c>
      <c r="E47" s="22">
        <f t="shared" si="22"/>
        <v>0.73186333484540689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2.0588235294117645</v>
      </c>
      <c r="J47" s="22">
        <f t="shared" si="22"/>
        <v>4.5742320819112621</v>
      </c>
      <c r="K47" s="22">
        <f t="shared" si="22"/>
        <v>4.5382674516400332</v>
      </c>
      <c r="L47" s="22">
        <f t="shared" si="22"/>
        <v>0.76138631945622259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0.48214285714285715</v>
      </c>
      <c r="D51" s="22">
        <f>IFERROR((SUMIFS(KENTSELAG1,KAYNAK,A51,SEBEP,B51,SÜRE,"Uzun",BİLDİRİM,"Bildirimli",İL,$B$10,İLÇE,$B$11)/VLOOKUP($B$11,ABONE1,4,FALSE)),0)</f>
        <v>0.27946540312272039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0.28304702548830113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0.41176470588235292</v>
      </c>
      <c r="J51" s="22">
        <f>IFERROR((SUMIFS(KIRSALAG1,KAYNAK,A51,SEBEP,B51,SÜRE,"Uzun",BİLDİRİM,"Bildirimli",İL,$B$10,İLÇE,$B$11)/VLOOKUP($B$11,ABONE1,10,FALSE)),0)</f>
        <v>0.83532423208191131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0.82926829268292679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0.28728359143628751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2.3122586517290072E-2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2.2713974846984727E-2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2.253780218920012E-2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0.48214285714285715</v>
      </c>
      <c r="D55" s="22">
        <f t="shared" si="23"/>
        <v>0.30258798964001044</v>
      </c>
      <c r="E55" s="22">
        <f t="shared" si="23"/>
        <v>0.30576100033528586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0.41176470588235292</v>
      </c>
      <c r="J55" s="22">
        <f t="shared" si="23"/>
        <v>0.83532423208191131</v>
      </c>
      <c r="K55" s="22">
        <f t="shared" si="23"/>
        <v>0.82926829268292679</v>
      </c>
      <c r="L55" s="22">
        <f t="shared" si="23"/>
        <v>0.30982139362548761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2688</v>
      </c>
      <c r="D66" s="24">
        <f>VLOOKUP($B$11,ABONE1,4,FALSE)</f>
        <v>149421</v>
      </c>
      <c r="E66" s="24">
        <f>VLOOKUP($B$11,ABONE1,5,FALSE)</f>
        <v>152109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17</v>
      </c>
      <c r="J66" s="24">
        <f>VLOOKUP($B$11,ABONE1,10,FALSE)</f>
        <v>1172</v>
      </c>
      <c r="K66" s="24">
        <f>VLOOKUP($B$11,ABONE1,11,FALSE)</f>
        <v>1189</v>
      </c>
      <c r="L66" s="24">
        <f>VLOOKUP($B$11,ABONE1,12,FALSE)</f>
        <v>153298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C33ECE75-26E6-47D7-8B16-2AC8FBC890B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A40F897C-D2AA-4E9D-8D0C-22B7C2F3F536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ayfa65"/>
  <dimension ref="A1:L53"/>
  <sheetViews>
    <sheetView zoomScale="85" zoomScaleNormal="85" workbookViewId="0">
      <selection activeCell="BW15" sqref="BW15"/>
    </sheetView>
  </sheetViews>
  <sheetFormatPr defaultColWidth="0.6640625" defaultRowHeight="14.4" x14ac:dyDescent="0.3"/>
  <cols>
    <col min="1" max="1" width="14" bestFit="1" customWidth="1"/>
    <col min="2" max="2" width="9.88671875" bestFit="1" customWidth="1"/>
    <col min="3" max="3" width="8" bestFit="1" customWidth="1"/>
    <col min="4" max="5" width="10.5546875" bestFit="1" customWidth="1"/>
    <col min="6" max="6" width="6.88671875" bestFit="1" customWidth="1"/>
    <col min="7" max="7" width="9" bestFit="1" customWidth="1"/>
    <col min="8" max="8" width="9.77734375" bestFit="1" customWidth="1"/>
    <col min="9" max="9" width="6.88671875" bestFit="1" customWidth="1"/>
    <col min="10" max="10" width="9" bestFit="1" customWidth="1"/>
    <col min="11" max="11" width="9.77734375" bestFit="1" customWidth="1"/>
    <col min="12" max="12" width="17.44140625" bestFit="1" customWidth="1"/>
    <col min="13" max="15" width="0.6640625" customWidth="1"/>
  </cols>
  <sheetData>
    <row r="1" spans="1:12" x14ac:dyDescent="0.3">
      <c r="C1" s="39" t="s">
        <v>45</v>
      </c>
      <c r="D1" s="39"/>
      <c r="E1" s="39"/>
      <c r="F1" s="39" t="s">
        <v>46</v>
      </c>
      <c r="G1" s="39"/>
      <c r="H1" s="39"/>
      <c r="I1" s="39" t="s">
        <v>47</v>
      </c>
      <c r="J1" s="39"/>
      <c r="K1" s="39"/>
      <c r="L1" s="19" t="s">
        <v>62</v>
      </c>
    </row>
    <row r="2" spans="1:12" ht="15" customHeight="1" x14ac:dyDescent="0.3">
      <c r="C2" s="25" t="s">
        <v>51</v>
      </c>
      <c r="D2" s="25" t="s">
        <v>52</v>
      </c>
      <c r="E2" s="25" t="s">
        <v>53</v>
      </c>
      <c r="F2" s="25" t="s">
        <v>51</v>
      </c>
      <c r="G2" s="25" t="s">
        <v>52</v>
      </c>
      <c r="H2" s="25" t="s">
        <v>53</v>
      </c>
      <c r="I2" s="25" t="s">
        <v>54</v>
      </c>
      <c r="J2" s="25" t="s">
        <v>55</v>
      </c>
      <c r="K2" s="25" t="s">
        <v>53</v>
      </c>
      <c r="L2" s="25"/>
    </row>
    <row r="3" spans="1:12" ht="15.6" x14ac:dyDescent="0.3">
      <c r="A3" s="26"/>
      <c r="B3" s="26"/>
      <c r="C3" s="24"/>
      <c r="D3" s="24"/>
      <c r="E3" s="24"/>
      <c r="F3" s="24"/>
      <c r="G3" s="24"/>
      <c r="H3" s="24"/>
      <c r="I3" s="24"/>
      <c r="J3" s="24"/>
      <c r="K3" s="24"/>
      <c r="L3" s="24"/>
    </row>
    <row r="4" spans="1:12" x14ac:dyDescent="0.3">
      <c r="A4" s="15" t="s">
        <v>73</v>
      </c>
      <c r="B4" s="15" t="s">
        <v>73</v>
      </c>
      <c r="C4" s="27">
        <f>+C5+C6</f>
        <v>31821</v>
      </c>
      <c r="D4" s="27">
        <f>+D5+D6</f>
        <v>3270461</v>
      </c>
      <c r="E4" s="27">
        <f>+C4+D4</f>
        <v>3302282</v>
      </c>
      <c r="F4" s="27">
        <f>+F5+F6</f>
        <v>6116</v>
      </c>
      <c r="G4" s="27">
        <f>+G5+G6</f>
        <v>332232</v>
      </c>
      <c r="H4" s="27">
        <f>+F4+G4</f>
        <v>338348</v>
      </c>
      <c r="I4" s="27">
        <f>+I5+I6</f>
        <v>7346</v>
      </c>
      <c r="J4" s="27">
        <f>+J5+J6</f>
        <v>183046</v>
      </c>
      <c r="K4" s="27">
        <f>+I4+J4</f>
        <v>190392</v>
      </c>
      <c r="L4" s="27">
        <f>+E4+H4+K4</f>
        <v>3831022</v>
      </c>
    </row>
    <row r="5" spans="1:12" x14ac:dyDescent="0.3">
      <c r="A5" s="26" t="s">
        <v>75</v>
      </c>
      <c r="B5" s="26" t="s">
        <v>75</v>
      </c>
      <c r="C5" s="27">
        <f>+SUM(C7:C36)</f>
        <v>16974</v>
      </c>
      <c r="D5" s="27">
        <f>+SUM(D7:D36)</f>
        <v>2575585</v>
      </c>
      <c r="E5" s="27">
        <f>+C5+D5</f>
        <v>2592559</v>
      </c>
      <c r="F5" s="27">
        <f>+SUM(F7:F36)</f>
        <v>2016</v>
      </c>
      <c r="G5" s="27">
        <f>+SUM(G7:G36)</f>
        <v>203120</v>
      </c>
      <c r="H5" s="27">
        <f>+F5+G5</f>
        <v>205136</v>
      </c>
      <c r="I5" s="27">
        <f>+SUM(I7:I36)</f>
        <v>2258</v>
      </c>
      <c r="J5" s="27">
        <f>+SUM(J7:J36)</f>
        <v>80620</v>
      </c>
      <c r="K5" s="27">
        <f>+I5+J5</f>
        <v>82878</v>
      </c>
      <c r="L5" s="27">
        <f t="shared" ref="L5:L53" si="0">+E5+H5+K5</f>
        <v>2880573</v>
      </c>
    </row>
    <row r="6" spans="1:12" x14ac:dyDescent="0.3">
      <c r="A6" s="26" t="s">
        <v>106</v>
      </c>
      <c r="B6" s="26" t="s">
        <v>106</v>
      </c>
      <c r="C6" s="27">
        <f>+SUM(C37:C53)</f>
        <v>14847</v>
      </c>
      <c r="D6" s="27">
        <f>+SUM(D37:D53)</f>
        <v>694876</v>
      </c>
      <c r="E6" s="27">
        <f>+C6+D6</f>
        <v>709723</v>
      </c>
      <c r="F6" s="27">
        <f>+SUM(F37:F53)</f>
        <v>4100</v>
      </c>
      <c r="G6" s="27">
        <f>+SUM(G37:G53)</f>
        <v>129112</v>
      </c>
      <c r="H6" s="27">
        <f>+F6+G6</f>
        <v>133212</v>
      </c>
      <c r="I6" s="27">
        <f>+SUM(I37:I53)</f>
        <v>5088</v>
      </c>
      <c r="J6" s="27">
        <f>+SUM(J37:J53)</f>
        <v>102426</v>
      </c>
      <c r="K6" s="27">
        <f>+I6+J6</f>
        <v>107514</v>
      </c>
      <c r="L6" s="27">
        <f t="shared" si="0"/>
        <v>950449</v>
      </c>
    </row>
    <row r="7" spans="1:12" x14ac:dyDescent="0.3">
      <c r="A7" t="s">
        <v>74</v>
      </c>
      <c r="B7" t="s">
        <v>75</v>
      </c>
      <c r="C7" s="27">
        <v>642</v>
      </c>
      <c r="D7" s="27">
        <v>47568</v>
      </c>
      <c r="E7" s="27">
        <f t="shared" ref="E7:E53" si="1">+C7+D7</f>
        <v>48210</v>
      </c>
      <c r="F7" s="27">
        <v>41</v>
      </c>
      <c r="G7" s="27">
        <v>6865</v>
      </c>
      <c r="H7" s="27">
        <f t="shared" ref="H7:H53" si="2">+F7+G7</f>
        <v>6906</v>
      </c>
      <c r="I7" s="27">
        <v>36</v>
      </c>
      <c r="J7" s="27">
        <v>387</v>
      </c>
      <c r="K7" s="27">
        <f t="shared" ref="K7:K53" si="3">+I7+J7</f>
        <v>423</v>
      </c>
      <c r="L7" s="27">
        <f t="shared" si="0"/>
        <v>55539</v>
      </c>
    </row>
    <row r="8" spans="1:12" x14ac:dyDescent="0.3">
      <c r="A8" t="s">
        <v>76</v>
      </c>
      <c r="B8" t="s">
        <v>75</v>
      </c>
      <c r="C8" s="27">
        <v>52</v>
      </c>
      <c r="D8" s="27">
        <v>43166</v>
      </c>
      <c r="E8" s="27">
        <f t="shared" si="1"/>
        <v>43218</v>
      </c>
      <c r="F8" s="27">
        <v>0</v>
      </c>
      <c r="G8" s="27">
        <v>0</v>
      </c>
      <c r="H8" s="27">
        <f t="shared" si="2"/>
        <v>0</v>
      </c>
      <c r="I8" s="27">
        <v>0</v>
      </c>
      <c r="J8" s="27">
        <v>0</v>
      </c>
      <c r="K8" s="27">
        <f t="shared" si="3"/>
        <v>0</v>
      </c>
      <c r="L8" s="27">
        <f t="shared" si="0"/>
        <v>43218</v>
      </c>
    </row>
    <row r="9" spans="1:12" x14ac:dyDescent="0.3">
      <c r="A9" t="s">
        <v>77</v>
      </c>
      <c r="B9" t="s">
        <v>75</v>
      </c>
      <c r="C9" s="27">
        <v>426</v>
      </c>
      <c r="D9" s="27">
        <v>21047</v>
      </c>
      <c r="E9" s="27">
        <f t="shared" si="1"/>
        <v>21473</v>
      </c>
      <c r="F9" s="27">
        <v>65</v>
      </c>
      <c r="G9" s="27">
        <v>6491</v>
      </c>
      <c r="H9" s="27">
        <f t="shared" si="2"/>
        <v>6556</v>
      </c>
      <c r="I9" s="27">
        <v>74</v>
      </c>
      <c r="J9" s="27">
        <v>3874</v>
      </c>
      <c r="K9" s="27">
        <f t="shared" si="3"/>
        <v>3948</v>
      </c>
      <c r="L9" s="27">
        <f t="shared" si="0"/>
        <v>31977</v>
      </c>
    </row>
    <row r="10" spans="1:12" x14ac:dyDescent="0.3">
      <c r="A10" t="s">
        <v>78</v>
      </c>
      <c r="B10" t="s">
        <v>75</v>
      </c>
      <c r="C10" s="27">
        <v>84</v>
      </c>
      <c r="D10" s="27">
        <v>152772</v>
      </c>
      <c r="E10" s="27">
        <f t="shared" si="1"/>
        <v>152856</v>
      </c>
      <c r="F10" s="27">
        <v>0</v>
      </c>
      <c r="G10" s="27">
        <v>0</v>
      </c>
      <c r="H10" s="27">
        <f t="shared" si="2"/>
        <v>0</v>
      </c>
      <c r="I10" s="27">
        <v>0</v>
      </c>
      <c r="J10" s="27">
        <v>0</v>
      </c>
      <c r="K10" s="27">
        <f t="shared" si="3"/>
        <v>0</v>
      </c>
      <c r="L10" s="27">
        <f t="shared" si="0"/>
        <v>152856</v>
      </c>
    </row>
    <row r="11" spans="1:12" x14ac:dyDescent="0.3">
      <c r="A11" t="s">
        <v>79</v>
      </c>
      <c r="B11" t="s">
        <v>75</v>
      </c>
      <c r="C11" s="27">
        <v>470</v>
      </c>
      <c r="D11" s="27">
        <v>54090</v>
      </c>
      <c r="E11" s="27">
        <f t="shared" si="1"/>
        <v>54560</v>
      </c>
      <c r="F11" s="27">
        <v>76</v>
      </c>
      <c r="G11" s="27">
        <v>1866</v>
      </c>
      <c r="H11" s="27">
        <f t="shared" si="2"/>
        <v>1942</v>
      </c>
      <c r="I11" s="27">
        <v>684</v>
      </c>
      <c r="J11" s="27">
        <v>18592</v>
      </c>
      <c r="K11" s="27">
        <f t="shared" si="3"/>
        <v>19276</v>
      </c>
      <c r="L11" s="27">
        <f t="shared" si="0"/>
        <v>75778</v>
      </c>
    </row>
    <row r="12" spans="1:12" x14ac:dyDescent="0.3">
      <c r="A12" t="s">
        <v>80</v>
      </c>
      <c r="B12" t="s">
        <v>75</v>
      </c>
      <c r="C12" s="27">
        <v>0</v>
      </c>
      <c r="D12" s="27">
        <v>0</v>
      </c>
      <c r="E12" s="27">
        <f t="shared" si="1"/>
        <v>0</v>
      </c>
      <c r="F12" s="27">
        <v>50</v>
      </c>
      <c r="G12" s="27">
        <v>9274</v>
      </c>
      <c r="H12" s="27">
        <f t="shared" si="2"/>
        <v>9324</v>
      </c>
      <c r="I12" s="27">
        <v>4</v>
      </c>
      <c r="J12" s="27">
        <v>1545</v>
      </c>
      <c r="K12" s="27">
        <f t="shared" si="3"/>
        <v>1549</v>
      </c>
      <c r="L12" s="27">
        <f t="shared" si="0"/>
        <v>10873</v>
      </c>
    </row>
    <row r="13" spans="1:12" x14ac:dyDescent="0.3">
      <c r="A13" t="s">
        <v>81</v>
      </c>
      <c r="B13" t="s">
        <v>75</v>
      </c>
      <c r="C13" s="27">
        <v>1271</v>
      </c>
      <c r="D13" s="27">
        <v>270901</v>
      </c>
      <c r="E13" s="27">
        <f t="shared" si="1"/>
        <v>272172</v>
      </c>
      <c r="F13" s="27">
        <v>0</v>
      </c>
      <c r="G13" s="27">
        <v>0</v>
      </c>
      <c r="H13" s="27">
        <f t="shared" si="2"/>
        <v>0</v>
      </c>
      <c r="I13" s="27">
        <v>0</v>
      </c>
      <c r="J13" s="27">
        <v>0</v>
      </c>
      <c r="K13" s="27">
        <f t="shared" si="3"/>
        <v>0</v>
      </c>
      <c r="L13" s="27">
        <f t="shared" si="0"/>
        <v>272172</v>
      </c>
    </row>
    <row r="14" spans="1:12" x14ac:dyDescent="0.3">
      <c r="A14" t="s">
        <v>82</v>
      </c>
      <c r="B14" t="s">
        <v>75</v>
      </c>
      <c r="C14" s="27">
        <v>348</v>
      </c>
      <c r="D14" s="27">
        <v>290236</v>
      </c>
      <c r="E14" s="27">
        <f t="shared" si="1"/>
        <v>290584</v>
      </c>
      <c r="F14" s="27">
        <v>0</v>
      </c>
      <c r="G14" s="27">
        <v>0</v>
      </c>
      <c r="H14" s="27">
        <f t="shared" si="2"/>
        <v>0</v>
      </c>
      <c r="I14" s="27">
        <v>0</v>
      </c>
      <c r="J14" s="27">
        <v>0</v>
      </c>
      <c r="K14" s="27">
        <f t="shared" si="3"/>
        <v>0</v>
      </c>
      <c r="L14" s="27">
        <f t="shared" si="0"/>
        <v>290584</v>
      </c>
    </row>
    <row r="15" spans="1:12" x14ac:dyDescent="0.3">
      <c r="A15" t="s">
        <v>83</v>
      </c>
      <c r="B15" t="s">
        <v>75</v>
      </c>
      <c r="C15" s="27">
        <v>0</v>
      </c>
      <c r="D15" s="27">
        <v>0</v>
      </c>
      <c r="E15" s="27">
        <f t="shared" si="1"/>
        <v>0</v>
      </c>
      <c r="F15" s="27">
        <v>567</v>
      </c>
      <c r="G15" s="27">
        <v>54382</v>
      </c>
      <c r="H15" s="27">
        <f t="shared" si="2"/>
        <v>54949</v>
      </c>
      <c r="I15" s="27">
        <v>155</v>
      </c>
      <c r="J15" s="27">
        <v>11828</v>
      </c>
      <c r="K15" s="27">
        <f t="shared" si="3"/>
        <v>11983</v>
      </c>
      <c r="L15" s="27">
        <f t="shared" si="0"/>
        <v>66932</v>
      </c>
    </row>
    <row r="16" spans="1:12" x14ac:dyDescent="0.3">
      <c r="A16" t="s">
        <v>84</v>
      </c>
      <c r="B16" t="s">
        <v>75</v>
      </c>
      <c r="C16" s="27">
        <v>183</v>
      </c>
      <c r="D16" s="27">
        <v>116880</v>
      </c>
      <c r="E16" s="27">
        <f t="shared" si="1"/>
        <v>117063</v>
      </c>
      <c r="F16" s="27">
        <v>0</v>
      </c>
      <c r="G16" s="27">
        <v>0</v>
      </c>
      <c r="H16" s="27">
        <f t="shared" si="2"/>
        <v>0</v>
      </c>
      <c r="I16" s="27">
        <v>0</v>
      </c>
      <c r="J16" s="27">
        <v>0</v>
      </c>
      <c r="K16" s="27">
        <f t="shared" si="3"/>
        <v>0</v>
      </c>
      <c r="L16" s="27">
        <f t="shared" si="0"/>
        <v>117063</v>
      </c>
    </row>
    <row r="17" spans="1:12" x14ac:dyDescent="0.3">
      <c r="A17" t="s">
        <v>85</v>
      </c>
      <c r="B17" t="s">
        <v>75</v>
      </c>
      <c r="C17" s="27">
        <v>0</v>
      </c>
      <c r="D17" s="27">
        <v>0</v>
      </c>
      <c r="E17" s="27">
        <f t="shared" si="1"/>
        <v>0</v>
      </c>
      <c r="F17" s="27">
        <v>551</v>
      </c>
      <c r="G17" s="27">
        <v>61510</v>
      </c>
      <c r="H17" s="27">
        <f t="shared" si="2"/>
        <v>62061</v>
      </c>
      <c r="I17" s="27">
        <v>211</v>
      </c>
      <c r="J17" s="27">
        <v>3564</v>
      </c>
      <c r="K17" s="27">
        <f t="shared" si="3"/>
        <v>3775</v>
      </c>
      <c r="L17" s="27">
        <f t="shared" si="0"/>
        <v>65836</v>
      </c>
    </row>
    <row r="18" spans="1:12" x14ac:dyDescent="0.3">
      <c r="A18" t="s">
        <v>86</v>
      </c>
      <c r="B18" t="s">
        <v>75</v>
      </c>
      <c r="C18" s="27">
        <v>500</v>
      </c>
      <c r="D18" s="27">
        <v>35202</v>
      </c>
      <c r="E18" s="27">
        <f t="shared" si="1"/>
        <v>35702</v>
      </c>
      <c r="F18" s="27">
        <v>0</v>
      </c>
      <c r="G18" s="27">
        <v>0</v>
      </c>
      <c r="H18" s="27">
        <f t="shared" si="2"/>
        <v>0</v>
      </c>
      <c r="I18" s="27">
        <v>0</v>
      </c>
      <c r="J18" s="27">
        <v>0</v>
      </c>
      <c r="K18" s="27">
        <f t="shared" si="3"/>
        <v>0</v>
      </c>
      <c r="L18" s="27">
        <f t="shared" si="0"/>
        <v>35702</v>
      </c>
    </row>
    <row r="19" spans="1:12" x14ac:dyDescent="0.3">
      <c r="A19" t="s">
        <v>87</v>
      </c>
      <c r="B19" t="s">
        <v>75</v>
      </c>
      <c r="C19" s="27">
        <v>321</v>
      </c>
      <c r="D19" s="27">
        <v>70461</v>
      </c>
      <c r="E19" s="27">
        <f t="shared" si="1"/>
        <v>70782</v>
      </c>
      <c r="F19" s="27">
        <v>0</v>
      </c>
      <c r="G19" s="27">
        <v>0</v>
      </c>
      <c r="H19" s="27">
        <f t="shared" si="2"/>
        <v>0</v>
      </c>
      <c r="I19" s="27">
        <v>0</v>
      </c>
      <c r="J19" s="27">
        <v>0</v>
      </c>
      <c r="K19" s="27">
        <f t="shared" si="3"/>
        <v>0</v>
      </c>
      <c r="L19" s="27">
        <f t="shared" si="0"/>
        <v>70782</v>
      </c>
    </row>
    <row r="20" spans="1:12" x14ac:dyDescent="0.3">
      <c r="A20" t="s">
        <v>88</v>
      </c>
      <c r="B20" t="s">
        <v>75</v>
      </c>
      <c r="C20" s="27">
        <v>121</v>
      </c>
      <c r="D20" s="27">
        <v>23057</v>
      </c>
      <c r="E20" s="27">
        <f t="shared" si="1"/>
        <v>23178</v>
      </c>
      <c r="F20" s="27">
        <v>0</v>
      </c>
      <c r="G20" s="27">
        <v>0</v>
      </c>
      <c r="H20" s="27">
        <f t="shared" si="2"/>
        <v>0</v>
      </c>
      <c r="I20" s="27">
        <v>0</v>
      </c>
      <c r="J20" s="27">
        <v>0</v>
      </c>
      <c r="K20" s="27">
        <f t="shared" si="3"/>
        <v>0</v>
      </c>
      <c r="L20" s="27">
        <f t="shared" si="0"/>
        <v>23178</v>
      </c>
    </row>
    <row r="21" spans="1:12" x14ac:dyDescent="0.3">
      <c r="A21" t="s">
        <v>89</v>
      </c>
      <c r="B21" t="s">
        <v>75</v>
      </c>
      <c r="C21" s="27">
        <v>69</v>
      </c>
      <c r="D21" s="27">
        <v>253367</v>
      </c>
      <c r="E21" s="27">
        <f t="shared" si="1"/>
        <v>253436</v>
      </c>
      <c r="F21" s="27">
        <v>0</v>
      </c>
      <c r="G21" s="27">
        <v>0</v>
      </c>
      <c r="H21" s="27">
        <f t="shared" si="2"/>
        <v>0</v>
      </c>
      <c r="I21" s="27">
        <v>0</v>
      </c>
      <c r="J21" s="27">
        <v>0</v>
      </c>
      <c r="K21" s="27">
        <f t="shared" si="3"/>
        <v>0</v>
      </c>
      <c r="L21" s="27">
        <f t="shared" si="0"/>
        <v>253436</v>
      </c>
    </row>
    <row r="22" spans="1:12" x14ac:dyDescent="0.3">
      <c r="A22" t="s">
        <v>90</v>
      </c>
      <c r="B22" t="s">
        <v>75</v>
      </c>
      <c r="C22" s="27">
        <v>80</v>
      </c>
      <c r="D22" s="27">
        <v>10026</v>
      </c>
      <c r="E22" s="27">
        <f t="shared" si="1"/>
        <v>10106</v>
      </c>
      <c r="F22" s="27">
        <v>48</v>
      </c>
      <c r="G22" s="27">
        <v>6414</v>
      </c>
      <c r="H22" s="27">
        <f t="shared" si="2"/>
        <v>6462</v>
      </c>
      <c r="I22" s="27">
        <v>73</v>
      </c>
      <c r="J22" s="27">
        <v>3134</v>
      </c>
      <c r="K22" s="27">
        <f t="shared" si="3"/>
        <v>3207</v>
      </c>
      <c r="L22" s="27">
        <f t="shared" si="0"/>
        <v>19775</v>
      </c>
    </row>
    <row r="23" spans="1:12" x14ac:dyDescent="0.3">
      <c r="A23" t="s">
        <v>91</v>
      </c>
      <c r="B23" t="s">
        <v>75</v>
      </c>
      <c r="C23" s="27">
        <v>133</v>
      </c>
      <c r="D23" s="27">
        <v>233524</v>
      </c>
      <c r="E23" s="27">
        <f t="shared" si="1"/>
        <v>233657</v>
      </c>
      <c r="F23" s="27">
        <v>0</v>
      </c>
      <c r="G23" s="27">
        <v>0</v>
      </c>
      <c r="H23" s="27">
        <f t="shared" si="2"/>
        <v>0</v>
      </c>
      <c r="I23" s="27">
        <v>0</v>
      </c>
      <c r="J23" s="27">
        <v>0</v>
      </c>
      <c r="K23" s="27">
        <f t="shared" si="3"/>
        <v>0</v>
      </c>
      <c r="L23" s="27">
        <f t="shared" si="0"/>
        <v>233657</v>
      </c>
    </row>
    <row r="24" spans="1:12" x14ac:dyDescent="0.3">
      <c r="A24" t="s">
        <v>92</v>
      </c>
      <c r="B24" t="s">
        <v>75</v>
      </c>
      <c r="C24" s="27">
        <v>3208</v>
      </c>
      <c r="D24" s="27">
        <v>72443</v>
      </c>
      <c r="E24" s="27">
        <f t="shared" si="1"/>
        <v>75651</v>
      </c>
      <c r="F24" s="27">
        <v>0</v>
      </c>
      <c r="G24" s="27">
        <v>0</v>
      </c>
      <c r="H24" s="27">
        <f t="shared" si="2"/>
        <v>0</v>
      </c>
      <c r="I24" s="27">
        <v>0</v>
      </c>
      <c r="J24" s="27">
        <v>0</v>
      </c>
      <c r="K24" s="27">
        <f t="shared" si="3"/>
        <v>0</v>
      </c>
      <c r="L24" s="27">
        <f t="shared" si="0"/>
        <v>75651</v>
      </c>
    </row>
    <row r="25" spans="1:12" x14ac:dyDescent="0.3">
      <c r="A25" t="s">
        <v>93</v>
      </c>
      <c r="B25" t="s">
        <v>75</v>
      </c>
      <c r="C25" s="27">
        <v>0</v>
      </c>
      <c r="D25" s="27">
        <v>0</v>
      </c>
      <c r="E25" s="27">
        <f t="shared" si="1"/>
        <v>0</v>
      </c>
      <c r="F25" s="27">
        <v>136</v>
      </c>
      <c r="G25" s="27">
        <v>12487</v>
      </c>
      <c r="H25" s="27">
        <f t="shared" si="2"/>
        <v>12623</v>
      </c>
      <c r="I25" s="27">
        <v>112</v>
      </c>
      <c r="J25" s="27">
        <v>5137</v>
      </c>
      <c r="K25" s="27">
        <f t="shared" si="3"/>
        <v>5249</v>
      </c>
      <c r="L25" s="27">
        <f t="shared" si="0"/>
        <v>17872</v>
      </c>
    </row>
    <row r="26" spans="1:12" x14ac:dyDescent="0.3">
      <c r="A26" t="s">
        <v>94</v>
      </c>
      <c r="B26" t="s">
        <v>75</v>
      </c>
      <c r="C26" s="27">
        <v>0</v>
      </c>
      <c r="D26" s="27">
        <v>0</v>
      </c>
      <c r="E26" s="27">
        <f t="shared" si="1"/>
        <v>0</v>
      </c>
      <c r="F26" s="27">
        <v>97</v>
      </c>
      <c r="G26" s="27">
        <v>17772</v>
      </c>
      <c r="H26" s="27">
        <f t="shared" si="2"/>
        <v>17869</v>
      </c>
      <c r="I26" s="27">
        <v>59</v>
      </c>
      <c r="J26" s="27">
        <v>11387</v>
      </c>
      <c r="K26" s="27">
        <f t="shared" si="3"/>
        <v>11446</v>
      </c>
      <c r="L26" s="27">
        <f t="shared" si="0"/>
        <v>29315</v>
      </c>
    </row>
    <row r="27" spans="1:12" x14ac:dyDescent="0.3">
      <c r="A27" t="s">
        <v>95</v>
      </c>
      <c r="B27" t="s">
        <v>75</v>
      </c>
      <c r="C27" s="27">
        <v>752</v>
      </c>
      <c r="D27" s="27">
        <v>269548</v>
      </c>
      <c r="E27" s="27">
        <f t="shared" si="1"/>
        <v>270300</v>
      </c>
      <c r="F27" s="27">
        <v>0</v>
      </c>
      <c r="G27" s="27">
        <v>0</v>
      </c>
      <c r="H27" s="27">
        <f t="shared" si="2"/>
        <v>0</v>
      </c>
      <c r="I27" s="27">
        <v>0</v>
      </c>
      <c r="J27" s="27">
        <v>0</v>
      </c>
      <c r="K27" s="27">
        <f t="shared" si="3"/>
        <v>0</v>
      </c>
      <c r="L27" s="27">
        <f t="shared" si="0"/>
        <v>270300</v>
      </c>
    </row>
    <row r="28" spans="1:12" x14ac:dyDescent="0.3">
      <c r="A28" t="s">
        <v>96</v>
      </c>
      <c r="B28" t="s">
        <v>75</v>
      </c>
      <c r="C28" s="27">
        <v>1337</v>
      </c>
      <c r="D28" s="27">
        <v>84607</v>
      </c>
      <c r="E28" s="27">
        <f t="shared" si="1"/>
        <v>85944</v>
      </c>
      <c r="F28" s="27">
        <v>0</v>
      </c>
      <c r="G28" s="27">
        <v>0</v>
      </c>
      <c r="H28" s="27">
        <f t="shared" si="2"/>
        <v>0</v>
      </c>
      <c r="I28" s="27">
        <v>0</v>
      </c>
      <c r="J28" s="27">
        <v>0</v>
      </c>
      <c r="K28" s="27">
        <f t="shared" si="3"/>
        <v>0</v>
      </c>
      <c r="L28" s="27">
        <f t="shared" si="0"/>
        <v>85944</v>
      </c>
    </row>
    <row r="29" spans="1:12" x14ac:dyDescent="0.3">
      <c r="A29" t="s">
        <v>97</v>
      </c>
      <c r="B29" t="s">
        <v>75</v>
      </c>
      <c r="C29" s="27">
        <v>1205</v>
      </c>
      <c r="D29" s="27">
        <v>109446</v>
      </c>
      <c r="E29" s="27">
        <f t="shared" si="1"/>
        <v>110651</v>
      </c>
      <c r="F29" s="27">
        <v>0</v>
      </c>
      <c r="G29" s="27">
        <v>0</v>
      </c>
      <c r="H29" s="27">
        <f t="shared" si="2"/>
        <v>0</v>
      </c>
      <c r="I29" s="27">
        <v>0</v>
      </c>
      <c r="J29" s="27">
        <v>0</v>
      </c>
      <c r="K29" s="27">
        <f t="shared" si="3"/>
        <v>0</v>
      </c>
      <c r="L29" s="27">
        <f t="shared" si="0"/>
        <v>110651</v>
      </c>
    </row>
    <row r="30" spans="1:12" x14ac:dyDescent="0.3">
      <c r="A30" t="s">
        <v>98</v>
      </c>
      <c r="B30" t="s">
        <v>75</v>
      </c>
      <c r="C30" s="27">
        <v>77</v>
      </c>
      <c r="D30" s="27">
        <v>40973</v>
      </c>
      <c r="E30" s="27">
        <f t="shared" si="1"/>
        <v>41050</v>
      </c>
      <c r="F30" s="27">
        <v>0</v>
      </c>
      <c r="G30" s="27">
        <v>0</v>
      </c>
      <c r="H30" s="27">
        <f t="shared" si="2"/>
        <v>0</v>
      </c>
      <c r="I30" s="27">
        <v>0</v>
      </c>
      <c r="J30" s="27">
        <v>0</v>
      </c>
      <c r="K30" s="27">
        <f t="shared" si="3"/>
        <v>0</v>
      </c>
      <c r="L30" s="27">
        <f t="shared" si="0"/>
        <v>41050</v>
      </c>
    </row>
    <row r="31" spans="1:12" x14ac:dyDescent="0.3">
      <c r="A31" t="s">
        <v>99</v>
      </c>
      <c r="B31" t="s">
        <v>75</v>
      </c>
      <c r="C31" s="27">
        <v>1207</v>
      </c>
      <c r="D31" s="27">
        <v>83414</v>
      </c>
      <c r="E31" s="27">
        <f t="shared" si="1"/>
        <v>84621</v>
      </c>
      <c r="F31" s="27">
        <v>50</v>
      </c>
      <c r="G31" s="27">
        <v>5292</v>
      </c>
      <c r="H31" s="27">
        <f t="shared" si="2"/>
        <v>5342</v>
      </c>
      <c r="I31" s="27">
        <v>262</v>
      </c>
      <c r="J31" s="27">
        <v>12381</v>
      </c>
      <c r="K31" s="27">
        <f t="shared" si="3"/>
        <v>12643</v>
      </c>
      <c r="L31" s="27">
        <f t="shared" si="0"/>
        <v>102606</v>
      </c>
    </row>
    <row r="32" spans="1:12" x14ac:dyDescent="0.3">
      <c r="A32" t="s">
        <v>100</v>
      </c>
      <c r="B32" t="s">
        <v>75</v>
      </c>
      <c r="C32" s="27">
        <v>326</v>
      </c>
      <c r="D32" s="27">
        <v>59486</v>
      </c>
      <c r="E32" s="27">
        <f t="shared" si="1"/>
        <v>59812</v>
      </c>
      <c r="F32" s="27">
        <v>0</v>
      </c>
      <c r="G32" s="27">
        <v>0</v>
      </c>
      <c r="H32" s="27">
        <f t="shared" si="2"/>
        <v>0</v>
      </c>
      <c r="I32" s="27">
        <v>0</v>
      </c>
      <c r="J32" s="27">
        <v>0</v>
      </c>
      <c r="K32" s="27">
        <f t="shared" si="3"/>
        <v>0</v>
      </c>
      <c r="L32" s="27">
        <f t="shared" si="0"/>
        <v>59812</v>
      </c>
    </row>
    <row r="33" spans="1:12" x14ac:dyDescent="0.3">
      <c r="A33" t="s">
        <v>101</v>
      </c>
      <c r="B33" t="s">
        <v>75</v>
      </c>
      <c r="C33" s="27">
        <v>139</v>
      </c>
      <c r="D33" s="27">
        <v>4513</v>
      </c>
      <c r="E33" s="27">
        <f t="shared" si="1"/>
        <v>4652</v>
      </c>
      <c r="F33" s="27">
        <v>335</v>
      </c>
      <c r="G33" s="27">
        <v>20767</v>
      </c>
      <c r="H33" s="27">
        <f t="shared" si="2"/>
        <v>21102</v>
      </c>
      <c r="I33" s="27">
        <v>96</v>
      </c>
      <c r="J33" s="27">
        <v>1889</v>
      </c>
      <c r="K33" s="27">
        <f t="shared" si="3"/>
        <v>1985</v>
      </c>
      <c r="L33" s="27">
        <f t="shared" si="0"/>
        <v>27739</v>
      </c>
    </row>
    <row r="34" spans="1:12" x14ac:dyDescent="0.3">
      <c r="A34" t="s">
        <v>102</v>
      </c>
      <c r="B34" t="s">
        <v>75</v>
      </c>
      <c r="C34" s="27">
        <v>940</v>
      </c>
      <c r="D34" s="27">
        <v>53749</v>
      </c>
      <c r="E34" s="27">
        <f t="shared" si="1"/>
        <v>54689</v>
      </c>
      <c r="F34" s="27">
        <v>0</v>
      </c>
      <c r="G34" s="27">
        <v>0</v>
      </c>
      <c r="H34" s="27">
        <f t="shared" si="2"/>
        <v>0</v>
      </c>
      <c r="I34" s="27">
        <v>452</v>
      </c>
      <c r="J34" s="27">
        <v>6026</v>
      </c>
      <c r="K34" s="27">
        <f t="shared" si="3"/>
        <v>6478</v>
      </c>
      <c r="L34" s="27">
        <f t="shared" si="0"/>
        <v>61167</v>
      </c>
    </row>
    <row r="35" spans="1:12" x14ac:dyDescent="0.3">
      <c r="A35" t="s">
        <v>103</v>
      </c>
      <c r="B35" t="s">
        <v>75</v>
      </c>
      <c r="C35" s="27">
        <v>2440</v>
      </c>
      <c r="D35" s="27">
        <v>117876</v>
      </c>
      <c r="E35" s="27">
        <f t="shared" si="1"/>
        <v>120316</v>
      </c>
      <c r="F35" s="27">
        <v>0</v>
      </c>
      <c r="G35" s="27">
        <v>0</v>
      </c>
      <c r="H35" s="27">
        <f t="shared" si="2"/>
        <v>0</v>
      </c>
      <c r="I35" s="27">
        <v>0</v>
      </c>
      <c r="J35" s="27">
        <v>0</v>
      </c>
      <c r="K35" s="27">
        <f t="shared" si="3"/>
        <v>0</v>
      </c>
      <c r="L35" s="27">
        <f t="shared" si="0"/>
        <v>120316</v>
      </c>
    </row>
    <row r="36" spans="1:12" x14ac:dyDescent="0.3">
      <c r="A36" t="s">
        <v>104</v>
      </c>
      <c r="B36" t="s">
        <v>75</v>
      </c>
      <c r="C36" s="27">
        <v>643</v>
      </c>
      <c r="D36" s="27">
        <v>57233</v>
      </c>
      <c r="E36" s="27">
        <f t="shared" si="1"/>
        <v>57876</v>
      </c>
      <c r="F36" s="27">
        <v>0</v>
      </c>
      <c r="G36" s="27">
        <v>0</v>
      </c>
      <c r="H36" s="27">
        <f t="shared" si="2"/>
        <v>0</v>
      </c>
      <c r="I36" s="27">
        <v>40</v>
      </c>
      <c r="J36" s="27">
        <v>876</v>
      </c>
      <c r="K36" s="27">
        <f t="shared" si="3"/>
        <v>916</v>
      </c>
      <c r="L36" s="27">
        <f t="shared" si="0"/>
        <v>58792</v>
      </c>
    </row>
    <row r="37" spans="1:12" x14ac:dyDescent="0.3">
      <c r="A37" t="s">
        <v>105</v>
      </c>
      <c r="B37" t="s">
        <v>106</v>
      </c>
      <c r="C37" s="27">
        <v>0</v>
      </c>
      <c r="D37" s="27">
        <v>0</v>
      </c>
      <c r="E37" s="27">
        <f t="shared" si="1"/>
        <v>0</v>
      </c>
      <c r="F37" s="27">
        <v>412</v>
      </c>
      <c r="G37" s="27">
        <v>11514</v>
      </c>
      <c r="H37" s="27">
        <f t="shared" si="2"/>
        <v>11926</v>
      </c>
      <c r="I37" s="27">
        <v>355</v>
      </c>
      <c r="J37" s="27">
        <v>761</v>
      </c>
      <c r="K37" s="27">
        <f t="shared" si="3"/>
        <v>1116</v>
      </c>
      <c r="L37" s="27">
        <f t="shared" si="0"/>
        <v>13042</v>
      </c>
    </row>
    <row r="38" spans="1:12" x14ac:dyDescent="0.3">
      <c r="A38" t="s">
        <v>107</v>
      </c>
      <c r="B38" t="s">
        <v>106</v>
      </c>
      <c r="C38" s="27">
        <v>1784</v>
      </c>
      <c r="D38" s="27">
        <v>109120</v>
      </c>
      <c r="E38" s="27">
        <f t="shared" si="1"/>
        <v>110904</v>
      </c>
      <c r="F38" s="27">
        <v>636</v>
      </c>
      <c r="G38" s="27">
        <v>5641</v>
      </c>
      <c r="H38" s="27">
        <f t="shared" si="2"/>
        <v>6277</v>
      </c>
      <c r="I38" s="27">
        <v>841</v>
      </c>
      <c r="J38" s="27">
        <v>15903</v>
      </c>
      <c r="K38" s="27">
        <f t="shared" si="3"/>
        <v>16744</v>
      </c>
      <c r="L38" s="27">
        <f t="shared" si="0"/>
        <v>133925</v>
      </c>
    </row>
    <row r="39" spans="1:12" x14ac:dyDescent="0.3">
      <c r="A39" t="s">
        <v>108</v>
      </c>
      <c r="B39" t="s">
        <v>106</v>
      </c>
      <c r="C39" s="27">
        <v>1355</v>
      </c>
      <c r="D39" s="27">
        <v>52163</v>
      </c>
      <c r="E39" s="27">
        <f t="shared" si="1"/>
        <v>53518</v>
      </c>
      <c r="F39" s="27">
        <v>94</v>
      </c>
      <c r="G39" s="27">
        <v>4488</v>
      </c>
      <c r="H39" s="27">
        <f t="shared" si="2"/>
        <v>4582</v>
      </c>
      <c r="I39" s="27">
        <v>326</v>
      </c>
      <c r="J39" s="27">
        <v>8418</v>
      </c>
      <c r="K39" s="27">
        <f t="shared" si="3"/>
        <v>8744</v>
      </c>
      <c r="L39" s="27">
        <f t="shared" si="0"/>
        <v>66844</v>
      </c>
    </row>
    <row r="40" spans="1:12" x14ac:dyDescent="0.3">
      <c r="A40" t="s">
        <v>109</v>
      </c>
      <c r="B40" t="s">
        <v>106</v>
      </c>
      <c r="C40" s="27">
        <v>0</v>
      </c>
      <c r="D40" s="27">
        <v>0</v>
      </c>
      <c r="E40" s="27">
        <f t="shared" si="1"/>
        <v>0</v>
      </c>
      <c r="F40" s="27">
        <v>53</v>
      </c>
      <c r="G40" s="27">
        <v>14875</v>
      </c>
      <c r="H40" s="27">
        <f t="shared" si="2"/>
        <v>14928</v>
      </c>
      <c r="I40" s="27">
        <v>131</v>
      </c>
      <c r="J40" s="27">
        <v>11276</v>
      </c>
      <c r="K40" s="27">
        <f t="shared" si="3"/>
        <v>11407</v>
      </c>
      <c r="L40" s="27">
        <f t="shared" si="0"/>
        <v>26335</v>
      </c>
    </row>
    <row r="41" spans="1:12" x14ac:dyDescent="0.3">
      <c r="A41" t="s">
        <v>110</v>
      </c>
      <c r="B41" t="s">
        <v>106</v>
      </c>
      <c r="C41" s="27">
        <v>0</v>
      </c>
      <c r="D41" s="27">
        <v>0</v>
      </c>
      <c r="E41" s="27">
        <f t="shared" si="1"/>
        <v>0</v>
      </c>
      <c r="F41" s="27">
        <v>547</v>
      </c>
      <c r="G41" s="27">
        <v>8884</v>
      </c>
      <c r="H41" s="27">
        <f t="shared" si="2"/>
        <v>9431</v>
      </c>
      <c r="I41" s="27">
        <v>50</v>
      </c>
      <c r="J41" s="27">
        <v>892</v>
      </c>
      <c r="K41" s="27">
        <f t="shared" si="3"/>
        <v>942</v>
      </c>
      <c r="L41" s="27">
        <f t="shared" si="0"/>
        <v>10373</v>
      </c>
    </row>
    <row r="42" spans="1:12" x14ac:dyDescent="0.3">
      <c r="A42" t="s">
        <v>111</v>
      </c>
      <c r="B42" t="s">
        <v>106</v>
      </c>
      <c r="C42" s="27">
        <v>0</v>
      </c>
      <c r="D42" s="27">
        <v>0</v>
      </c>
      <c r="E42" s="27">
        <f t="shared" si="1"/>
        <v>0</v>
      </c>
      <c r="F42" s="27">
        <v>78</v>
      </c>
      <c r="G42" s="27">
        <v>12601</v>
      </c>
      <c r="H42" s="27">
        <f t="shared" si="2"/>
        <v>12679</v>
      </c>
      <c r="I42" s="27">
        <v>116</v>
      </c>
      <c r="J42" s="27">
        <v>11239</v>
      </c>
      <c r="K42" s="27">
        <f t="shared" si="3"/>
        <v>11355</v>
      </c>
      <c r="L42" s="27">
        <f t="shared" si="0"/>
        <v>24034</v>
      </c>
    </row>
    <row r="43" spans="1:12" x14ac:dyDescent="0.3">
      <c r="A43" t="s">
        <v>112</v>
      </c>
      <c r="B43" t="s">
        <v>106</v>
      </c>
      <c r="C43" s="27">
        <v>0</v>
      </c>
      <c r="D43" s="27">
        <v>0</v>
      </c>
      <c r="E43" s="27">
        <f t="shared" si="1"/>
        <v>0</v>
      </c>
      <c r="F43" s="27">
        <v>1210</v>
      </c>
      <c r="G43" s="27">
        <v>18580</v>
      </c>
      <c r="H43" s="27">
        <f t="shared" si="2"/>
        <v>19790</v>
      </c>
      <c r="I43" s="27">
        <v>318</v>
      </c>
      <c r="J43" s="27">
        <v>7865</v>
      </c>
      <c r="K43" s="27">
        <f t="shared" si="3"/>
        <v>8183</v>
      </c>
      <c r="L43" s="27">
        <f t="shared" si="0"/>
        <v>27973</v>
      </c>
    </row>
    <row r="44" spans="1:12" x14ac:dyDescent="0.3">
      <c r="A44" t="s">
        <v>113</v>
      </c>
      <c r="B44" t="s">
        <v>106</v>
      </c>
      <c r="C44" s="27">
        <v>0</v>
      </c>
      <c r="D44" s="27">
        <v>0</v>
      </c>
      <c r="E44" s="27">
        <f t="shared" si="1"/>
        <v>0</v>
      </c>
      <c r="F44" s="27">
        <v>151</v>
      </c>
      <c r="G44" s="27">
        <v>7732</v>
      </c>
      <c r="H44" s="27">
        <f t="shared" si="2"/>
        <v>7883</v>
      </c>
      <c r="I44" s="27">
        <v>130</v>
      </c>
      <c r="J44" s="27">
        <v>3361</v>
      </c>
      <c r="K44" s="27">
        <f t="shared" si="3"/>
        <v>3491</v>
      </c>
      <c r="L44" s="27">
        <f t="shared" si="0"/>
        <v>11374</v>
      </c>
    </row>
    <row r="45" spans="1:12" x14ac:dyDescent="0.3">
      <c r="A45" t="s">
        <v>114</v>
      </c>
      <c r="B45" t="s">
        <v>106</v>
      </c>
      <c r="C45" s="27">
        <v>0</v>
      </c>
      <c r="D45" s="27">
        <v>0</v>
      </c>
      <c r="E45" s="27">
        <f t="shared" si="1"/>
        <v>0</v>
      </c>
      <c r="F45" s="27">
        <v>326</v>
      </c>
      <c r="G45" s="27">
        <v>21491</v>
      </c>
      <c r="H45" s="27">
        <f t="shared" si="2"/>
        <v>21817</v>
      </c>
      <c r="I45" s="27">
        <v>389</v>
      </c>
      <c r="J45" s="27">
        <v>8535</v>
      </c>
      <c r="K45" s="27">
        <f t="shared" si="3"/>
        <v>8924</v>
      </c>
      <c r="L45" s="27">
        <f t="shared" si="0"/>
        <v>30741</v>
      </c>
    </row>
    <row r="46" spans="1:12" x14ac:dyDescent="0.3">
      <c r="A46" t="s">
        <v>115</v>
      </c>
      <c r="B46" t="s">
        <v>106</v>
      </c>
      <c r="C46" s="27">
        <v>1667</v>
      </c>
      <c r="D46" s="27">
        <v>94188</v>
      </c>
      <c r="E46" s="27">
        <f t="shared" si="1"/>
        <v>95855</v>
      </c>
      <c r="F46" s="27">
        <v>0</v>
      </c>
      <c r="G46" s="27">
        <v>0</v>
      </c>
      <c r="H46" s="27">
        <f t="shared" si="2"/>
        <v>0</v>
      </c>
      <c r="I46" s="27">
        <v>1324</v>
      </c>
      <c r="J46" s="27">
        <v>12843</v>
      </c>
      <c r="K46" s="27">
        <f t="shared" si="3"/>
        <v>14167</v>
      </c>
      <c r="L46" s="27">
        <f t="shared" si="0"/>
        <v>110022</v>
      </c>
    </row>
    <row r="47" spans="1:12" x14ac:dyDescent="0.3">
      <c r="A47" t="s">
        <v>116</v>
      </c>
      <c r="B47" t="s">
        <v>106</v>
      </c>
      <c r="C47" s="27">
        <v>0</v>
      </c>
      <c r="D47" s="27">
        <v>0</v>
      </c>
      <c r="E47" s="27">
        <f t="shared" si="1"/>
        <v>0</v>
      </c>
      <c r="F47" s="27">
        <v>533</v>
      </c>
      <c r="G47" s="27">
        <v>16185</v>
      </c>
      <c r="H47" s="27">
        <f t="shared" si="2"/>
        <v>16718</v>
      </c>
      <c r="I47" s="27">
        <v>586</v>
      </c>
      <c r="J47" s="27">
        <v>7861</v>
      </c>
      <c r="K47" s="27">
        <f t="shared" si="3"/>
        <v>8447</v>
      </c>
      <c r="L47" s="27">
        <f t="shared" si="0"/>
        <v>25165</v>
      </c>
    </row>
    <row r="48" spans="1:12" x14ac:dyDescent="0.3">
      <c r="A48" t="s">
        <v>117</v>
      </c>
      <c r="B48" t="s">
        <v>106</v>
      </c>
      <c r="C48" s="27">
        <v>1954</v>
      </c>
      <c r="D48" s="27">
        <v>37232</v>
      </c>
      <c r="E48" s="27">
        <f t="shared" si="1"/>
        <v>39186</v>
      </c>
      <c r="F48" s="27">
        <v>0</v>
      </c>
      <c r="G48" s="27">
        <v>0</v>
      </c>
      <c r="H48" s="27">
        <f t="shared" si="2"/>
        <v>0</v>
      </c>
      <c r="I48" s="27">
        <v>177</v>
      </c>
      <c r="J48" s="27">
        <v>1608</v>
      </c>
      <c r="K48" s="27">
        <f t="shared" si="3"/>
        <v>1785</v>
      </c>
      <c r="L48" s="27">
        <f t="shared" si="0"/>
        <v>40971</v>
      </c>
    </row>
    <row r="49" spans="1:12" x14ac:dyDescent="0.3">
      <c r="A49" t="s">
        <v>118</v>
      </c>
      <c r="B49" t="s">
        <v>106</v>
      </c>
      <c r="C49" s="27">
        <v>0</v>
      </c>
      <c r="D49" s="27">
        <v>0</v>
      </c>
      <c r="E49" s="27">
        <f t="shared" si="1"/>
        <v>0</v>
      </c>
      <c r="F49" s="27">
        <v>60</v>
      </c>
      <c r="G49" s="27">
        <v>7121</v>
      </c>
      <c r="H49" s="27">
        <f t="shared" si="2"/>
        <v>7181</v>
      </c>
      <c r="I49" s="27">
        <v>105</v>
      </c>
      <c r="J49" s="27">
        <v>5515</v>
      </c>
      <c r="K49" s="27">
        <f t="shared" si="3"/>
        <v>5620</v>
      </c>
      <c r="L49" s="27">
        <f t="shared" si="0"/>
        <v>12801</v>
      </c>
    </row>
    <row r="50" spans="1:12" x14ac:dyDescent="0.3">
      <c r="A50" t="s">
        <v>119</v>
      </c>
      <c r="B50" t="s">
        <v>106</v>
      </c>
      <c r="C50" s="27">
        <v>656</v>
      </c>
      <c r="D50" s="27">
        <v>64419</v>
      </c>
      <c r="E50" s="27">
        <f t="shared" si="1"/>
        <v>65075</v>
      </c>
      <c r="F50" s="27">
        <v>0</v>
      </c>
      <c r="G50" s="27">
        <v>0</v>
      </c>
      <c r="H50" s="27">
        <f t="shared" si="2"/>
        <v>0</v>
      </c>
      <c r="I50" s="27">
        <v>158</v>
      </c>
      <c r="J50" s="27">
        <v>3041</v>
      </c>
      <c r="K50" s="27">
        <f t="shared" si="3"/>
        <v>3199</v>
      </c>
      <c r="L50" s="27">
        <f t="shared" si="0"/>
        <v>68274</v>
      </c>
    </row>
    <row r="51" spans="1:12" x14ac:dyDescent="0.3">
      <c r="A51" t="s">
        <v>120</v>
      </c>
      <c r="B51" t="s">
        <v>106</v>
      </c>
      <c r="C51" s="27">
        <v>2411</v>
      </c>
      <c r="D51" s="27">
        <v>85048</v>
      </c>
      <c r="E51" s="27">
        <f t="shared" si="1"/>
        <v>87459</v>
      </c>
      <c r="F51" s="27">
        <v>0</v>
      </c>
      <c r="G51" s="27">
        <v>0</v>
      </c>
      <c r="H51" s="27">
        <f t="shared" si="2"/>
        <v>0</v>
      </c>
      <c r="I51" s="27">
        <v>0</v>
      </c>
      <c r="J51" s="27">
        <v>0</v>
      </c>
      <c r="K51" s="27">
        <f t="shared" si="3"/>
        <v>0</v>
      </c>
      <c r="L51" s="27">
        <f t="shared" si="0"/>
        <v>87459</v>
      </c>
    </row>
    <row r="52" spans="1:12" x14ac:dyDescent="0.3">
      <c r="A52" t="s">
        <v>121</v>
      </c>
      <c r="B52" t="s">
        <v>106</v>
      </c>
      <c r="C52" s="27">
        <v>2332</v>
      </c>
      <c r="D52" s="27">
        <v>103285</v>
      </c>
      <c r="E52" s="27">
        <f t="shared" si="1"/>
        <v>105617</v>
      </c>
      <c r="F52" s="27">
        <v>0</v>
      </c>
      <c r="G52" s="27">
        <v>0</v>
      </c>
      <c r="H52" s="27">
        <f t="shared" si="2"/>
        <v>0</v>
      </c>
      <c r="I52" s="27">
        <v>65</v>
      </c>
      <c r="J52" s="27">
        <v>2136</v>
      </c>
      <c r="K52" s="27">
        <f t="shared" si="3"/>
        <v>2201</v>
      </c>
      <c r="L52" s="27">
        <f t="shared" si="0"/>
        <v>107818</v>
      </c>
    </row>
    <row r="53" spans="1:12" x14ac:dyDescent="0.3">
      <c r="A53" t="s">
        <v>122</v>
      </c>
      <c r="B53" t="s">
        <v>106</v>
      </c>
      <c r="C53" s="27">
        <v>2688</v>
      </c>
      <c r="D53" s="27">
        <v>149421</v>
      </c>
      <c r="E53" s="27">
        <f t="shared" si="1"/>
        <v>152109</v>
      </c>
      <c r="F53" s="27">
        <v>0</v>
      </c>
      <c r="G53" s="27">
        <v>0</v>
      </c>
      <c r="H53" s="27">
        <f t="shared" si="2"/>
        <v>0</v>
      </c>
      <c r="I53" s="27">
        <v>17</v>
      </c>
      <c r="J53" s="27">
        <v>1172</v>
      </c>
      <c r="K53" s="27">
        <f t="shared" si="3"/>
        <v>1189</v>
      </c>
      <c r="L53" s="27">
        <f t="shared" si="0"/>
        <v>153298</v>
      </c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  <headerFooter>
    <oddFooter xml:space="preserve">&amp;R_x000D_&amp;1#&amp;"Calibri"&amp;10&amp;K000000 Tasnif Dışı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2AC8-ABFA-479B-86EB-C909AD101091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81</v>
      </c>
      <c r="C11" s="36"/>
      <c r="D11" s="4"/>
      <c r="E11" s="4"/>
      <c r="F11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50.440597954366652</v>
      </c>
      <c r="D18" s="22">
        <f t="shared" si="1"/>
        <v>11.294146570149241</v>
      </c>
      <c r="E18" s="22">
        <f t="shared" si="2"/>
        <v>11.476954278911863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11.476954278911863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2.6870180959874115</v>
      </c>
      <c r="D19" s="22">
        <f t="shared" si="1"/>
        <v>2.1570241527347628E-2</v>
      </c>
      <c r="E19" s="22">
        <f t="shared" si="2"/>
        <v>3.401745954763899E-2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3.401745954763899E-2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6.5985837922895358</v>
      </c>
      <c r="D21" s="22">
        <f t="shared" si="1"/>
        <v>1.1473180239275602</v>
      </c>
      <c r="E21" s="22">
        <f t="shared" si="2"/>
        <v>1.1727745690225297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1.1727745690225297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5.279867553091349</v>
      </c>
      <c r="E22" s="22">
        <f t="shared" si="2"/>
        <v>5.2552114104316363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5.2552114104316363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0.584892636055238</v>
      </c>
      <c r="E23" s="22">
        <f t="shared" si="2"/>
        <v>0.58216128036682691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0.58216128036682691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59.726199842643602</v>
      </c>
      <c r="D26" s="22">
        <f t="shared" si="10"/>
        <v>18.327795024750735</v>
      </c>
      <c r="E26" s="22">
        <f t="shared" si="10"/>
        <v>18.521118998280492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18.521118998280492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54.878048780487809</v>
      </c>
      <c r="D30" s="22">
        <f>IFERROR((SUMIFS(KENTSELAG2,KAYNAK,A30,SEBEP,B30,SÜRE,"Uzun",BİLDİRİM,"Bildirimli",İL,$B$10,İLÇE,$B$11)/VLOOKUP($B$11,ABONE1,4,FALSE))*60,0)</f>
        <v>5.5575874581489186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5.7879061769763247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5.7879061769763247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9.3857571585191639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9.3419271637053054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9.3419271637053054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54.878048780487809</v>
      </c>
      <c r="D34" s="22">
        <f t="shared" ref="D34:L34" si="11">SUM(D29:D33)</f>
        <v>14.943344616668082</v>
      </c>
      <c r="E34" s="22">
        <f t="shared" si="11"/>
        <v>15.12983334068163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15.12983334068163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0.75216365066876478</v>
      </c>
      <c r="D39" s="22">
        <f t="shared" si="13"/>
        <v>0.17695394258419128</v>
      </c>
      <c r="E39" s="22">
        <f t="shared" si="14"/>
        <v>0.17964008053730729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0.17964008053730729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9.4413847364280094E-3</v>
      </c>
      <c r="D40" s="22">
        <f t="shared" si="13"/>
        <v>1.9933481234842248E-4</v>
      </c>
      <c r="E40" s="22">
        <f t="shared" si="14"/>
        <v>2.4249371720823598E-4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2.4249371720823598E-4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7.8678206136900075E-2</v>
      </c>
      <c r="D42" s="22">
        <f t="shared" si="13"/>
        <v>1.3680274343763957E-2</v>
      </c>
      <c r="E42" s="22">
        <f t="shared" si="14"/>
        <v>1.3983804359008273E-2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1.3983804359008273E-2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7.1974632799435959E-2</v>
      </c>
      <c r="E43" s="22">
        <f t="shared" si="14"/>
        <v>7.1638522698881588E-2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7.1638522698881588E-2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5.4337193292014422E-3</v>
      </c>
      <c r="E44" s="22">
        <f t="shared" si="14"/>
        <v>5.4083447231897475E-3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5.4083447231897475E-3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0.84028324154209288</v>
      </c>
      <c r="D47" s="22">
        <f t="shared" si="22"/>
        <v>0.26824190386894109</v>
      </c>
      <c r="E47" s="22">
        <f t="shared" si="22"/>
        <v>0.27091324603559513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0.27091324603559513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0.26042486231313927</v>
      </c>
      <c r="D51" s="22">
        <f>IFERROR((SUMIFS(KENTSELAG1,KAYNAK,A51,SEBEP,B51,SÜRE,"Uzun",BİLDİRİM,"Bildirimli",İL,$B$10,İLÇE,$B$11)/VLOOKUP($B$11,ABONE1,4,FALSE)),0)</f>
        <v>3.4093635682407968E-2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3.5150566553502932E-2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3.5150566553502932E-2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2.7371622843769493E-2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2.7243801713622267E-2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2.7243801713622267E-2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0.26042486231313927</v>
      </c>
      <c r="D55" s="22">
        <f t="shared" si="23"/>
        <v>6.1465258526177458E-2</v>
      </c>
      <c r="E55" s="22">
        <f t="shared" si="23"/>
        <v>6.2394368267125203E-2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6.2394368267125203E-2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1271</v>
      </c>
      <c r="D66" s="24">
        <f>VLOOKUP($B$11,ABONE1,4,FALSE)</f>
        <v>270901</v>
      </c>
      <c r="E66" s="24">
        <f>VLOOKUP($B$11,ABONE1,5,FALSE)</f>
        <v>272172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272172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89D136DA-C52F-4444-8322-5D088BE723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26426A06-1DF6-4583-B6FA-137271E74927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341B6-FFA4-443C-834C-399109C53EDA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82</v>
      </c>
      <c r="C11" s="36"/>
      <c r="D11" s="4"/>
      <c r="E11" s="4"/>
      <c r="F11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66.33448275862068</v>
      </c>
      <c r="D18" s="22">
        <f t="shared" si="1"/>
        <v>20.713176862966691</v>
      </c>
      <c r="E18" s="22">
        <f t="shared" si="2"/>
        <v>20.767812405362996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20.767812405362996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2.6327586206896552</v>
      </c>
      <c r="D19" s="22">
        <f t="shared" si="1"/>
        <v>8.116221971085599</v>
      </c>
      <c r="E19" s="22">
        <f t="shared" si="2"/>
        <v>8.1096550395066487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8.1096550395066487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10.103716286056869</v>
      </c>
      <c r="E22" s="22">
        <f t="shared" si="2"/>
        <v>10.091616193596348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10.091616193596348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1.0601606968122492</v>
      </c>
      <c r="E23" s="22">
        <f t="shared" si="2"/>
        <v>1.0588910607603996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1.0588910607603996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68.967241379310337</v>
      </c>
      <c r="D26" s="22">
        <f t="shared" si="10"/>
        <v>39.993275816921411</v>
      </c>
      <c r="E26" s="22">
        <f t="shared" si="10"/>
        <v>40.027974699226391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40.027974699226391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106.87241379310346</v>
      </c>
      <c r="D30" s="22">
        <f>IFERROR((SUMIFS(KENTSELAG2,KAYNAK,A30,SEBEP,B30,SÜRE,"Uzun",BİLDİRİM,"Bildirimli",İL,$B$10,İLÇE,$B$11)/VLOOKUP($B$11,ABONE1,4,FALSE))*60,0)</f>
        <v>60.531444755302559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60.586942157861394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60.586942157861394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0.11551724137931035</v>
      </c>
      <c r="D32" s="22">
        <f>IFERROR((SUMIFS(KENTSELAG2,KAYNAK,A32,SEBEP,B32,SÜRE,"Uzun",BİLDİRİM,"Bildirimli",İL,$B$10,İLÇE,$B$11)/VLOOKUP($B$11,ABONE1,4,FALSE))*60,0)</f>
        <v>13.435393266169601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13.419441538419184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13.419441538419184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106.98793103448277</v>
      </c>
      <c r="D34" s="22">
        <f t="shared" ref="D34:L34" si="11">SUM(D29:D33)</f>
        <v>73.966838021472157</v>
      </c>
      <c r="E34" s="22">
        <f t="shared" si="11"/>
        <v>74.006383696280579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74.006383696280579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0.86781609195402298</v>
      </c>
      <c r="D39" s="22">
        <f t="shared" si="13"/>
        <v>0.14941633704984908</v>
      </c>
      <c r="E39" s="22">
        <f t="shared" si="14"/>
        <v>0.15027668419458745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0.15027668419458745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5.459770114942529E-2</v>
      </c>
      <c r="D40" s="22">
        <f t="shared" si="13"/>
        <v>0.1675050648437823</v>
      </c>
      <c r="E40" s="22">
        <f t="shared" si="14"/>
        <v>0.16736984830548138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0.16736984830548138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8.3997160931104348E-2</v>
      </c>
      <c r="E43" s="22">
        <f t="shared" si="14"/>
        <v>8.3896566913525872E-2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8.3896566913525872E-2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7.1975909260050446E-3</v>
      </c>
      <c r="E44" s="22">
        <f t="shared" si="14"/>
        <v>7.1889711752883851E-3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7.1889711752883851E-3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0.92241379310344829</v>
      </c>
      <c r="D47" s="22">
        <f t="shared" si="22"/>
        <v>0.40811615375074073</v>
      </c>
      <c r="E47" s="22">
        <f t="shared" si="22"/>
        <v>0.40873207058888306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0.40873207058888306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0.54022988505747127</v>
      </c>
      <c r="D51" s="22">
        <f>IFERROR((SUMIFS(KENTSELAG1,KAYNAK,A51,SEBEP,B51,SÜRE,"Uzun",BİLDİRİM,"Bildirimli",İL,$B$10,İLÇE,$B$11)/VLOOKUP($B$11,ABONE1,4,FALSE)),0)</f>
        <v>0.36430008682589343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0.36451077829474438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0.36451077829474438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2.8735632183908046E-3</v>
      </c>
      <c r="D53" s="22">
        <f>IFERROR((SUMIFS(KENTSELAG1,KAYNAK,A53,SEBEP,B53,SÜRE,"Uzun",BİLDİRİM,"Bildirimli",İL,$B$10,İLÇE,$B$11)/VLOOKUP($B$11,ABONE1,4,FALSE)),0)</f>
        <v>4.4284651111509254E-2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4.4235057676953994E-2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4.4235057676953994E-2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0.5431034482758621</v>
      </c>
      <c r="D55" s="22">
        <f t="shared" si="23"/>
        <v>0.40858473793740269</v>
      </c>
      <c r="E55" s="22">
        <f t="shared" si="23"/>
        <v>0.40874583597169839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0.40874583597169839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2.8735632183908046E-3</v>
      </c>
      <c r="D59" s="22">
        <f>IFERROR((SUMIFS(KENTSELAG1,KAYNAK,A59,SÜRE,"Kısa",İL,$B$10,İLÇE,$B$11)/VLOOKUP($B$11,ABONE1,4,FALSE)),0)</f>
        <v>9.5474028032359881E-3</v>
      </c>
      <c r="E59" s="22">
        <f>IFERROR((SUMIFS(KENTSELOG1,KAYNAK,A59,SÜRE,"Kısa",İL,$B$10,İLÇE,$B$11)+SUMIFS(KENTSELAG1,KAYNAK,A59,SÜRE,"Kısa",İL,$B$10,İLÇE,$B$11))/VLOOKUP($B$11,ABONE1,5,FALSE),0)</f>
        <v>9.5394102910001926E-3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9.5394102910001926E-3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2.8735632183908046E-3</v>
      </c>
      <c r="D61" s="22">
        <f t="shared" ref="D61:L61" si="24">SUM(D58:D60)</f>
        <v>9.5474028032359881E-3</v>
      </c>
      <c r="E61" s="22">
        <f t="shared" si="24"/>
        <v>9.5394102910001926E-3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9.5394102910001926E-3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348</v>
      </c>
      <c r="D66" s="24">
        <f>VLOOKUP($B$11,ABONE1,4,FALSE)</f>
        <v>290236</v>
      </c>
      <c r="E66" s="24">
        <f>VLOOKUP($B$11,ABONE1,5,FALSE)</f>
        <v>290584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290584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B1D66EA0-CA7B-4F52-9F87-5DB2559A91F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ABC504F8-B8E2-443C-9CF2-B465C472C17B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8E98B-9E36-409D-8E74-8D539DC760F8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91</v>
      </c>
      <c r="C11" s="36"/>
      <c r="D11" s="4"/>
      <c r="E11" s="4"/>
      <c r="F11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29.41804511278195</v>
      </c>
      <c r="D18" s="22">
        <f t="shared" si="1"/>
        <v>36.905457254928834</v>
      </c>
      <c r="E18" s="22">
        <f t="shared" si="2"/>
        <v>36.901195341890038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36.901195341890038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3.3203007518796994</v>
      </c>
      <c r="D19" s="22">
        <f t="shared" si="1"/>
        <v>0.95392250903547393</v>
      </c>
      <c r="E19" s="22">
        <f t="shared" si="2"/>
        <v>0.95526947619801672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0.95526947619801672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6.0249250612356775</v>
      </c>
      <c r="E22" s="22">
        <f t="shared" si="2"/>
        <v>6.0214956110880502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6.0214956110880502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0.60197324472002878</v>
      </c>
      <c r="E23" s="22">
        <f t="shared" si="2"/>
        <v>0.60163059527426954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0.60163059527426954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32.738345864661653</v>
      </c>
      <c r="D26" s="22">
        <f t="shared" si="10"/>
        <v>44.486278069920012</v>
      </c>
      <c r="E26" s="22">
        <f t="shared" si="10"/>
        <v>44.479591024450379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44.479591024450379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8.2261206556927746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8.2214382620679025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8.2214382620679025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1.553760641304534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1.5528762245513723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1.5528762245513723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9.7798812969973081</v>
      </c>
      <c r="E34" s="22">
        <f t="shared" si="11"/>
        <v>9.774314486619275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9.774314486619275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0.40601503759398494</v>
      </c>
      <c r="D39" s="22">
        <f t="shared" si="13"/>
        <v>0.43120621435055928</v>
      </c>
      <c r="E39" s="22">
        <f t="shared" si="14"/>
        <v>0.43119187527016095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0.43119187527016095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2.2556390977443608E-2</v>
      </c>
      <c r="D40" s="22">
        <f t="shared" si="13"/>
        <v>6.4789914526986519E-3</v>
      </c>
      <c r="E40" s="22">
        <f t="shared" si="14"/>
        <v>6.488142876096158E-3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6.488142876096158E-3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6.5594970966581595E-2</v>
      </c>
      <c r="E43" s="22">
        <f t="shared" si="14"/>
        <v>6.5557633625356826E-2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6.5557633625356826E-2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5.1943269214299176E-3</v>
      </c>
      <c r="E44" s="22">
        <f t="shared" si="14"/>
        <v>5.1913702564014771E-3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5.1913702564014771E-3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0.42857142857142855</v>
      </c>
      <c r="D47" s="22">
        <f t="shared" si="22"/>
        <v>0.50847450369126945</v>
      </c>
      <c r="E47" s="22">
        <f t="shared" si="22"/>
        <v>0.50842902202801543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0.50842902202801543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2.3616416299823573E-2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2.3602973589492291E-2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2.3602973589492291E-2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1.2435552662681352E-2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1.2428474216479711E-2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1.2428474216479711E-2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3.6051968962504927E-2</v>
      </c>
      <c r="E55" s="22">
        <f t="shared" si="23"/>
        <v>3.6031447805972006E-2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3.6031447805972006E-2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3.7593984962406013E-2</v>
      </c>
      <c r="D58" s="22">
        <f>IFERROR((SUMIFS(KENTSELAG1,KAYNAK,A58,SÜRE,"Kısa",İL,$B$10,İLÇE,$B$11)/VLOOKUP($B$11,ABONE1,4,FALSE)),0)</f>
        <v>2.8228361967078331E-2</v>
      </c>
      <c r="E58" s="22">
        <f>IFERROR((SUMIFS(KENTSELOG1,KAYNAK,A58,SÜRE,"Kısa",İL,$B$10,İLÇE,$B$11)+SUMIFS(KENTSELAG1,KAYNAK,A58,SÜRE,"Kısa",İL,$B$10,İLÇE,$B$11))/VLOOKUP($B$11,ABONE1,5,FALSE),0)</f>
        <v>2.8233692977312898E-2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2.8233692977312898E-2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3.7593984962406013E-2</v>
      </c>
      <c r="D61" s="22">
        <f t="shared" ref="D61:L61" si="24">SUM(D58:D60)</f>
        <v>2.8228361967078331E-2</v>
      </c>
      <c r="E61" s="22">
        <f t="shared" si="24"/>
        <v>2.8233692977312898E-2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2.8233692977312898E-2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133</v>
      </c>
      <c r="D66" s="24">
        <f>VLOOKUP($B$11,ABONE1,4,FALSE)</f>
        <v>233524</v>
      </c>
      <c r="E66" s="24">
        <f>VLOOKUP($B$11,ABONE1,5,FALSE)</f>
        <v>233657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233657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A485EDCE-7319-47AC-9965-649FD600C47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E2E81951-DD23-45E4-A3F2-D9794021A72F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7F86B-5BCA-4062-8E9D-32B4152C22C0}">
  <dimension ref="A1:V71"/>
  <sheetViews>
    <sheetView workbookViewId="0">
      <selection activeCell="A13" sqref="A13:XFD7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6640625" style="11" customWidth="1"/>
  </cols>
  <sheetData>
    <row r="1" spans="1:22" x14ac:dyDescent="0.3">
      <c r="A1" s="28" t="s">
        <v>26</v>
      </c>
      <c r="B1" s="29"/>
      <c r="C1" s="29"/>
      <c r="D1" s="1"/>
      <c r="E1" s="1"/>
      <c r="F1" s="1"/>
    </row>
    <row r="2" spans="1:22" x14ac:dyDescent="0.3">
      <c r="A2" s="17" t="s">
        <v>27</v>
      </c>
      <c r="B2" s="30" t="s">
        <v>28</v>
      </c>
      <c r="C2" s="30"/>
      <c r="D2" s="2"/>
      <c r="E2" s="2"/>
      <c r="F2" s="2"/>
    </row>
    <row r="3" spans="1:22" x14ac:dyDescent="0.3">
      <c r="A3" s="17" t="s">
        <v>29</v>
      </c>
      <c r="B3" s="31" t="s">
        <v>30</v>
      </c>
      <c r="C3" s="31"/>
      <c r="D3" s="3"/>
      <c r="E3" s="3"/>
      <c r="F3" s="3"/>
    </row>
    <row r="4" spans="1:22" x14ac:dyDescent="0.3">
      <c r="A4" s="17" t="s">
        <v>31</v>
      </c>
      <c r="B4" s="30">
        <v>4</v>
      </c>
      <c r="C4" s="30"/>
      <c r="D4" s="2"/>
      <c r="E4" s="2"/>
      <c r="F4" s="2"/>
    </row>
    <row r="5" spans="1:22" x14ac:dyDescent="0.3">
      <c r="A5" s="17" t="s">
        <v>32</v>
      </c>
      <c r="B5" s="32"/>
      <c r="C5" s="33"/>
      <c r="D5" s="2"/>
      <c r="E5" s="2"/>
      <c r="F5" s="2"/>
    </row>
    <row r="6" spans="1:22" ht="15" customHeight="1" x14ac:dyDescent="0.3">
      <c r="A6" s="17" t="s">
        <v>33</v>
      </c>
      <c r="B6" s="32"/>
      <c r="C6" s="33"/>
      <c r="D6" s="2"/>
      <c r="E6" s="4" t="s">
        <v>34</v>
      </c>
      <c r="F6" s="10" t="s">
        <v>35</v>
      </c>
      <c r="G6" s="10"/>
      <c r="H6" s="10"/>
      <c r="I6" s="10"/>
    </row>
    <row r="7" spans="1:22" ht="15" customHeight="1" x14ac:dyDescent="0.3">
      <c r="A7" s="18" t="s">
        <v>36</v>
      </c>
      <c r="B7" s="34"/>
      <c r="C7" s="35"/>
      <c r="D7" s="2"/>
      <c r="E7" s="4" t="s">
        <v>37</v>
      </c>
      <c r="F7" s="10" t="s">
        <v>38</v>
      </c>
      <c r="G7" s="10"/>
      <c r="H7" s="10"/>
      <c r="I7" s="10"/>
    </row>
    <row r="8" spans="1:22" x14ac:dyDescent="0.3">
      <c r="A8" s="17" t="s">
        <v>39</v>
      </c>
      <c r="B8" s="36"/>
      <c r="C8" s="36"/>
      <c r="D8" s="4"/>
      <c r="E8" s="4"/>
      <c r="F8" s="5"/>
      <c r="G8" s="5"/>
      <c r="H8" s="5"/>
      <c r="I8" s="5"/>
    </row>
    <row r="9" spans="1:22" x14ac:dyDescent="0.3">
      <c r="A9" s="17" t="s">
        <v>40</v>
      </c>
      <c r="B9" s="37"/>
      <c r="C9" s="37"/>
      <c r="D9" s="4"/>
      <c r="E9" s="4"/>
      <c r="F9" s="5"/>
      <c r="G9" s="5"/>
      <c r="H9" s="5"/>
      <c r="I9" s="5"/>
    </row>
    <row r="10" spans="1:22" x14ac:dyDescent="0.3">
      <c r="A10" s="17" t="s">
        <v>41</v>
      </c>
      <c r="B10" s="36" t="s">
        <v>75</v>
      </c>
      <c r="C10" s="36"/>
      <c r="D10" s="4"/>
      <c r="E10" s="4"/>
      <c r="F10" s="6"/>
      <c r="G10" s="6"/>
      <c r="H10" s="6"/>
      <c r="I10" s="6"/>
    </row>
    <row r="11" spans="1:22" x14ac:dyDescent="0.3">
      <c r="A11" s="17" t="s">
        <v>123</v>
      </c>
      <c r="B11" s="36" t="s">
        <v>98</v>
      </c>
      <c r="C11" s="36"/>
      <c r="D11" s="4"/>
      <c r="E11" s="4"/>
      <c r="F11" s="4"/>
    </row>
    <row r="12" spans="1:22" x14ac:dyDescent="0.3">
      <c r="A12" s="2"/>
      <c r="B12" s="7"/>
      <c r="C12" s="7"/>
      <c r="D12" s="4"/>
      <c r="E12" s="4"/>
      <c r="F12" s="4"/>
    </row>
    <row r="13" spans="1:22" x14ac:dyDescent="0.3">
      <c r="A13" s="8" t="s">
        <v>43</v>
      </c>
      <c r="B13" s="9"/>
      <c r="H13" s="10"/>
    </row>
    <row r="14" spans="1:22" x14ac:dyDescent="0.3">
      <c r="A14" s="38" t="s">
        <v>44</v>
      </c>
      <c r="B14" s="38"/>
      <c r="C14" s="39" t="s">
        <v>45</v>
      </c>
      <c r="D14" s="39"/>
      <c r="E14" s="39"/>
      <c r="F14" s="39" t="s">
        <v>46</v>
      </c>
      <c r="G14" s="39"/>
      <c r="H14" s="39"/>
      <c r="I14" s="39" t="s">
        <v>47</v>
      </c>
      <c r="J14" s="39"/>
      <c r="K14" s="39"/>
      <c r="L14" s="40" t="s">
        <v>48</v>
      </c>
      <c r="M14"/>
      <c r="N14"/>
      <c r="O14"/>
      <c r="P14"/>
      <c r="Q14"/>
      <c r="R14"/>
      <c r="S14"/>
      <c r="T14"/>
      <c r="U14"/>
      <c r="V14"/>
    </row>
    <row r="15" spans="1:22" x14ac:dyDescent="0.3">
      <c r="A15" s="20" t="s">
        <v>49</v>
      </c>
      <c r="B15" s="20" t="s">
        <v>50</v>
      </c>
      <c r="C15" s="21" t="s">
        <v>51</v>
      </c>
      <c r="D15" s="21" t="s">
        <v>52</v>
      </c>
      <c r="E15" s="21" t="s">
        <v>53</v>
      </c>
      <c r="F15" s="21" t="s">
        <v>51</v>
      </c>
      <c r="G15" s="21" t="s">
        <v>52</v>
      </c>
      <c r="H15" s="21" t="s">
        <v>53</v>
      </c>
      <c r="I15" s="21" t="s">
        <v>54</v>
      </c>
      <c r="J15" s="21" t="s">
        <v>55</v>
      </c>
      <c r="K15" s="21" t="s">
        <v>53</v>
      </c>
      <c r="L15" s="41"/>
      <c r="M15"/>
      <c r="N15"/>
      <c r="O15"/>
      <c r="P15"/>
      <c r="Q15"/>
      <c r="R15"/>
      <c r="S15"/>
      <c r="T15"/>
      <c r="U15"/>
      <c r="V15"/>
    </row>
    <row r="16" spans="1:22" x14ac:dyDescent="0.3">
      <c r="A16" s="20" t="s">
        <v>56</v>
      </c>
      <c r="B16" s="20" t="s">
        <v>57</v>
      </c>
      <c r="C16" s="22">
        <f t="shared" ref="C16:C25" si="0">IFERROR((SUMIFS(KENTSELOG2,KAYNAK,A16,SEBEP,B16,SÜRE,"Uzun",BİLDİRİM,"Bildirimsiz",İL,$B$10,İLÇE,$B$11)/VLOOKUP($B$11,ABONE1,3,FALSE))*60,0)</f>
        <v>0</v>
      </c>
      <c r="D16" s="22">
        <f t="shared" ref="D16:D25" si="1">IFERROR((SUMIFS(KENTSELAG2,KAYNAK,A16,SEBEP,B16,SÜRE,"Uzun",BİLDİRİM,"Bildirimsiz",İL,$B$10,İLÇE,$B$11)/VLOOKUP($B$11,ABONE1,4,FALSE))*60,0)</f>
        <v>0</v>
      </c>
      <c r="E16" s="22">
        <f t="shared" ref="E16:E25" si="2">IFERROR(((SUMIFS(KENTSELOG2,KAYNAK,A16,SEBEP,B16,SÜRE,"Uzun",BİLDİRİM,"Bildirimsiz",İL,$B$10,İLÇE,$B$11)+SUMIFS(KENTSELAG2,KAYNAK,A16,SEBEP,B16,SÜRE,"Uzun",BİLDİRİM,"Bildirimsiz",İL,$B$10,İLÇE,$B$11))/VLOOKUP($B$11,ABONE1,5,FALSE))*60,0)</f>
        <v>0</v>
      </c>
      <c r="F16" s="22">
        <f t="shared" ref="F16:F25" si="3">IFERROR((SUMIFS(KENTALTIOG2,KAYNAK,A16,SEBEP,B16,SÜRE,"Uzun",BİLDİRİM,"Bildirimsiz",İL,$B$10,İLÇE,$B$11)/VLOOKUP($B$11,ABONE1,6,FALSE))*60,0)</f>
        <v>0</v>
      </c>
      <c r="G16" s="22">
        <f t="shared" ref="G16:G25" si="4">IFERROR((SUMIFS(KENTALTIAG2,KAYNAK,A16,SEBEP,B16,SÜRE,"Uzun",BİLDİRİM,"Bildirimsiz",İL,$B$10,İLÇE,$B$11)/VLOOKUP($B$11,ABONE1,7,FALSE))*60,0)</f>
        <v>0</v>
      </c>
      <c r="H16" s="22">
        <f t="shared" ref="H16:H25" si="5">IFERROR(((SUMIFS(KENTALTIOG2,KAYNAK,A16,SEBEP,B16,SÜRE,"Uzun",BİLDİRİM,"Bildirimsiz",İL,$B$10,İLÇE,$B$11)+SUMIFS(KENTALTIAG2,KAYNAK,A16,SEBEP,B16,SÜRE,"Uzun",BİLDİRİM,"Bildirimsiz",İL,$B$10,İLÇE,$B$11))/VLOOKUP($B$11,ABONE1,8,FALSE))*60,0)</f>
        <v>0</v>
      </c>
      <c r="I16" s="22">
        <f t="shared" ref="I16:I25" si="6">IFERROR((SUMIFS(KIRSALOG2,KAYNAK,A16,SEBEP,B16,SÜRE,"Uzun",BİLDİRİM,"Bildirimsiz",İL,$B$10,İLÇE,$B$11)/VLOOKUP($B$11,ABONE1,9,FALSE))*60,0)</f>
        <v>0</v>
      </c>
      <c r="J16" s="22">
        <f t="shared" ref="J16:J25" si="7">IFERROR((SUMIFS(KIRSALAG2,KAYNAK,A16,SEBEP,B16,SÜRE,"Uzun",BİLDİRİM,"Bildirimsiz",İL,$B$10,İLÇE,$B$11)/VLOOKUP($B$11,ABONE1,10,FALSE))*60,0)</f>
        <v>0</v>
      </c>
      <c r="K16" s="22">
        <f t="shared" ref="K16:K25" si="8">IFERROR(((SUMIFS(KIRSALOG2,KAYNAK,A16,SEBEP,B16,SÜRE,"Uzun",BİLDİRİM,"Bildirimsiz",İL,$B$10,İLÇE,$B$11)+SUMIFS(KIRSALAG2,KAYNAK,A16,SEBEP,B16,SÜRE,"Uzun",BİLDİRİM,"Bildirimsiz",İL,$B$10,İLÇE,$B$11))/VLOOKUP($B$11,ABONE1,11,FALSE))*60,0)</f>
        <v>0</v>
      </c>
      <c r="L16" s="22">
        <f t="shared" ref="L16:L25" si="9">((SUMIFS(KENTSELOG2,KAYNAK,A16,SEBEP,B16,SÜRE,"Uzun",BİLDİRİM,"Bildirimsiz",İL,$B$10,İLÇE,$B$11)+SUMIFS(KENTSELAG2,KAYNAK,A16,SEBEP,B16,SÜRE,"Uzun",BİLDİRİM,"Bildirimsiz",İL,$B$10,İLÇE,$B$11)+SUMIFS(KENTALTIOG2,KAYNAK,A16,SEBEP,B16,SÜRE,"Uzun",BİLDİRİM,"Bildirimsiz",İL,$B$10,İLÇE,$B$11)+SUMIFS(KENTALTIAG2,KAYNAK,A16,SEBEP,B16,SÜRE,"Uzun",BİLDİRİM,"Bildirimsiz",İL,$B$10,İLÇE,$B$11)+SUMIFS(KIRSALOG2,KAYNAK,A16,SEBEP,B16,SÜRE,"Uzun",BİLDİRİM,"Bildirimsiz",İL,$B$10,İLÇE,$B$11)+SUMIFS(KIRSALAG2,KAYNAK,A16,SEBEP,B16,SÜRE,"Uzun",BİLDİRİM,"Bildirimsiz",İL,$B$10,İLÇE,$B$11))/VLOOKUP($B$11,ABONE1,12,FALSE))*60</f>
        <v>0</v>
      </c>
      <c r="M16"/>
      <c r="N16"/>
      <c r="O16"/>
      <c r="P16"/>
      <c r="Q16"/>
      <c r="R16"/>
      <c r="S16"/>
      <c r="T16"/>
      <c r="U16"/>
      <c r="V16"/>
    </row>
    <row r="17" spans="1:22" ht="13.8" customHeight="1" x14ac:dyDescent="0.3">
      <c r="A17" s="20" t="s">
        <v>124</v>
      </c>
      <c r="B17" s="20" t="s">
        <v>125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  <c r="J17" s="22">
        <f t="shared" si="7"/>
        <v>0</v>
      </c>
      <c r="K17" s="22">
        <f t="shared" si="8"/>
        <v>0</v>
      </c>
      <c r="L17" s="22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20" t="s">
        <v>58</v>
      </c>
      <c r="B18" s="20" t="s">
        <v>57</v>
      </c>
      <c r="C18" s="22">
        <f t="shared" si="0"/>
        <v>116.97662337662338</v>
      </c>
      <c r="D18" s="22">
        <f t="shared" si="1"/>
        <v>32.081658653259467</v>
      </c>
      <c r="E18" s="22">
        <f t="shared" si="2"/>
        <v>32.24090133982947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  <c r="J18" s="22">
        <f t="shared" si="7"/>
        <v>0</v>
      </c>
      <c r="K18" s="22">
        <f t="shared" si="8"/>
        <v>0</v>
      </c>
      <c r="L18" s="22">
        <f t="shared" si="9"/>
        <v>32.24090133982947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20" t="s">
        <v>58</v>
      </c>
      <c r="B19" s="20" t="s">
        <v>59</v>
      </c>
      <c r="C19" s="22">
        <f t="shared" si="0"/>
        <v>0.74025974025974017</v>
      </c>
      <c r="D19" s="22">
        <f t="shared" si="1"/>
        <v>1.2453225294706269</v>
      </c>
      <c r="E19" s="22">
        <f t="shared" si="2"/>
        <v>1.2443751522533497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  <c r="J19" s="22">
        <f t="shared" si="7"/>
        <v>0</v>
      </c>
      <c r="K19" s="22">
        <f t="shared" si="8"/>
        <v>0</v>
      </c>
      <c r="L19" s="22">
        <f t="shared" si="9"/>
        <v>1.2443751522533497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20" t="s">
        <v>58</v>
      </c>
      <c r="B20" s="20" t="s">
        <v>125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  <c r="J20" s="22">
        <f t="shared" si="7"/>
        <v>0</v>
      </c>
      <c r="K20" s="22">
        <f t="shared" si="8"/>
        <v>0</v>
      </c>
      <c r="L20" s="22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20" t="s">
        <v>58</v>
      </c>
      <c r="B21" s="20" t="s">
        <v>60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  <c r="J21" s="22">
        <f t="shared" si="7"/>
        <v>0</v>
      </c>
      <c r="K21" s="22">
        <f t="shared" si="8"/>
        <v>0</v>
      </c>
      <c r="L21" s="22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20" t="s">
        <v>61</v>
      </c>
      <c r="B22" s="20" t="s">
        <v>57</v>
      </c>
      <c r="C22" s="22">
        <f t="shared" si="0"/>
        <v>0</v>
      </c>
      <c r="D22" s="22">
        <f t="shared" si="1"/>
        <v>6.6183193810558159</v>
      </c>
      <c r="E22" s="22">
        <f t="shared" si="2"/>
        <v>6.6059049939098644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  <c r="J22" s="22">
        <f t="shared" si="7"/>
        <v>0</v>
      </c>
      <c r="K22" s="22">
        <f t="shared" si="8"/>
        <v>0</v>
      </c>
      <c r="L22" s="22">
        <f t="shared" si="9"/>
        <v>6.6059049939098644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20" t="s">
        <v>61</v>
      </c>
      <c r="B23" s="20" t="s">
        <v>59</v>
      </c>
      <c r="C23" s="22">
        <f t="shared" si="0"/>
        <v>0</v>
      </c>
      <c r="D23" s="22">
        <f t="shared" si="1"/>
        <v>1.865618822151173E-2</v>
      </c>
      <c r="E23" s="22">
        <f t="shared" si="2"/>
        <v>1.8621193666260659E-2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  <c r="J23" s="22">
        <f t="shared" si="7"/>
        <v>0</v>
      </c>
      <c r="K23" s="22">
        <f t="shared" si="8"/>
        <v>0</v>
      </c>
      <c r="L23" s="22">
        <f t="shared" si="9"/>
        <v>1.8621193666260659E-2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20" t="s">
        <v>61</v>
      </c>
      <c r="B24" s="20" t="s">
        <v>125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  <c r="J24" s="22">
        <f t="shared" si="7"/>
        <v>0</v>
      </c>
      <c r="K24" s="22">
        <f t="shared" si="8"/>
        <v>0</v>
      </c>
      <c r="L24" s="22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20" t="s">
        <v>61</v>
      </c>
      <c r="B25" s="20" t="s">
        <v>60</v>
      </c>
      <c r="C25" s="22">
        <f t="shared" si="0"/>
        <v>0</v>
      </c>
      <c r="D25" s="22">
        <f t="shared" si="1"/>
        <v>0</v>
      </c>
      <c r="E25" s="22">
        <f t="shared" si="2"/>
        <v>0</v>
      </c>
      <c r="F25" s="22">
        <f t="shared" si="3"/>
        <v>0</v>
      </c>
      <c r="G25" s="22">
        <f t="shared" si="4"/>
        <v>0</v>
      </c>
      <c r="H25" s="22">
        <f t="shared" si="5"/>
        <v>0</v>
      </c>
      <c r="I25" s="22">
        <f t="shared" si="6"/>
        <v>0</v>
      </c>
      <c r="J25" s="22">
        <f t="shared" si="7"/>
        <v>0</v>
      </c>
      <c r="K25" s="22">
        <f t="shared" si="8"/>
        <v>0</v>
      </c>
      <c r="L25" s="22">
        <f t="shared" si="9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62</v>
      </c>
      <c r="B26" s="42"/>
      <c r="C26" s="22">
        <f t="shared" ref="C26:L26" si="10">SUM(C16:C25)</f>
        <v>117.71688311688312</v>
      </c>
      <c r="D26" s="22">
        <f t="shared" si="10"/>
        <v>39.963956752007419</v>
      </c>
      <c r="E26" s="22">
        <f t="shared" si="10"/>
        <v>40.109802679658948</v>
      </c>
      <c r="F26" s="22">
        <f t="shared" si="10"/>
        <v>0</v>
      </c>
      <c r="G26" s="22">
        <f t="shared" si="10"/>
        <v>0</v>
      </c>
      <c r="H26" s="22">
        <f t="shared" si="10"/>
        <v>0</v>
      </c>
      <c r="I26" s="22">
        <f t="shared" si="10"/>
        <v>0</v>
      </c>
      <c r="J26" s="22">
        <f t="shared" si="10"/>
        <v>0</v>
      </c>
      <c r="K26" s="22">
        <f t="shared" si="10"/>
        <v>0</v>
      </c>
      <c r="L26" s="22">
        <f t="shared" si="10"/>
        <v>40.109802679658948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38" t="s">
        <v>63</v>
      </c>
      <c r="B27" s="38"/>
      <c r="C27" s="39" t="s">
        <v>45</v>
      </c>
      <c r="D27" s="39"/>
      <c r="E27" s="39"/>
      <c r="F27" s="39" t="s">
        <v>46</v>
      </c>
      <c r="G27" s="39"/>
      <c r="H27" s="39"/>
      <c r="I27" s="39" t="s">
        <v>47</v>
      </c>
      <c r="J27" s="39"/>
      <c r="K27" s="39"/>
      <c r="L27" s="40" t="s">
        <v>62</v>
      </c>
      <c r="M27"/>
      <c r="N27"/>
      <c r="O27"/>
      <c r="P27"/>
      <c r="Q27"/>
      <c r="R27"/>
      <c r="S27"/>
      <c r="T27"/>
      <c r="U27"/>
      <c r="V27"/>
    </row>
    <row r="28" spans="1:22" x14ac:dyDescent="0.3">
      <c r="A28" s="20" t="s">
        <v>49</v>
      </c>
      <c r="B28" s="20" t="s">
        <v>50</v>
      </c>
      <c r="C28" s="21" t="s">
        <v>51</v>
      </c>
      <c r="D28" s="21" t="s">
        <v>52</v>
      </c>
      <c r="E28" s="21" t="s">
        <v>53</v>
      </c>
      <c r="F28" s="21" t="s">
        <v>51</v>
      </c>
      <c r="G28" s="21" t="s">
        <v>52</v>
      </c>
      <c r="H28" s="21" t="s">
        <v>53</v>
      </c>
      <c r="I28" s="21" t="s">
        <v>54</v>
      </c>
      <c r="J28" s="21" t="s">
        <v>55</v>
      </c>
      <c r="K28" s="21" t="s">
        <v>53</v>
      </c>
      <c r="L28" s="41"/>
      <c r="M28"/>
      <c r="N28"/>
      <c r="O28"/>
      <c r="P28"/>
      <c r="Q28"/>
      <c r="R28"/>
      <c r="S28"/>
      <c r="T28"/>
      <c r="U28"/>
      <c r="V28"/>
    </row>
    <row r="29" spans="1:22" x14ac:dyDescent="0.3">
      <c r="A29" s="20" t="s">
        <v>56</v>
      </c>
      <c r="B29" s="20" t="s">
        <v>57</v>
      </c>
      <c r="C29" s="22">
        <f>IFERROR((SUMIFS(KENTSELOG2,KAYNAK,A29,SEBEP,B29,SÜRE,"Uzun",BİLDİRİM,"Bildirimli",İL,$B$10,İLÇE,$B$11)/VLOOKUP($B$11,ABONE1,3,FALSE))*60,0)</f>
        <v>0</v>
      </c>
      <c r="D29" s="22">
        <f>IFERROR((SUMIFS(KENTSELAG2,KAYNAK,A29,SEBEP,B29,SÜRE,"Uzun",BİLDİRİM,"Bildirimli",İL,$B$10,İLÇE,$B$11)/VLOOKUP($B$11,ABONE1,4,FALSE))*60,0)</f>
        <v>0</v>
      </c>
      <c r="E29" s="22">
        <f>IFERROR(((SUMIFS(KENTSELOG2,KAYNAK,A29,SEBEP,B29,SÜRE,"Uzun",BİLDİRİM,"Bildirimli",İL,$B$10,İLÇE,$B$11)+SUMIFS(KENTSELAG2,KAYNAK,A29,SEBEP,B29,SÜRE,"Uzun",BİLDİRİM,"Bildirimli",İL,$B$10,İLÇE,$B$11))/VLOOKUP($B$11,ABONE1,5,FALSE))*60,0)</f>
        <v>0</v>
      </c>
      <c r="F29" s="22">
        <f>IFERROR((SUMIFS(KENTALTIOG2,KAYNAK,A29,SEBEP,B29,SÜRE,"Uzun",BİLDİRİM,"Bildirimli",İL,$B$10,İLÇE,$B$11)/VLOOKUP($B$11,ABONE1,6,FALSE))*60,0)</f>
        <v>0</v>
      </c>
      <c r="G29" s="22">
        <f>IFERROR((SUMIFS(KENTALTIAG2,KAYNAK,A29,SEBEP,B29,SÜRE,"Uzun",BİLDİRİM,"Bildirimli",İL,$B$10,İLÇE,$B$11)/VLOOKUP($B$11,ABONE1,7,FALSE))*60,0)</f>
        <v>0</v>
      </c>
      <c r="H29" s="22">
        <f>IFERROR(((SUMIFS(KENTALTIOG2,KAYNAK,A29,SEBEP,B29,SÜRE,"Uzun",BİLDİRİM,"Bildirimli",İL,$B$10,İLÇE,$B$11)+SUMIFS(KENTALTIAG2,KAYNAK,A29,SEBEP,B29,SÜRE,"Uzun",BİLDİRİM,"Bildirimli",İL,$B$10,İLÇE,$B$11))/VLOOKUP($B$11,ABONE1,8,FALSE))*60,0)</f>
        <v>0</v>
      </c>
      <c r="I29" s="22">
        <f>IFERROR((SUMIFS(KIRSALOG2,KAYNAK,A29,SEBEP,B29,SÜRE,"Uzun",BİLDİRİM,"Bildirimli",İL,$B$10,İLÇE,$B$11)/VLOOKUP($B$11,ABONE1,9,FALSE))*60,0)</f>
        <v>0</v>
      </c>
      <c r="J29" s="22">
        <f>IFERROR((SUMIFS(KIRSALAG2,KAYNAK,A29,SEBEP,B29,SÜRE,"Uzun",BİLDİRİM,"Bildirimli",İL,$B$10,İLÇE,$B$11)/VLOOKUP($B$11,ABONE1,10,FALSE))*60,0)</f>
        <v>0</v>
      </c>
      <c r="K29" s="22">
        <f>IFERROR(((SUMIFS(KIRSALOG2,KAYNAK,A29,SEBEP,B29,SÜRE,"Uzun",BİLDİRİM,"Bildirimli",İL,$B$10,İLÇE,$B$11)+SUMIFS(KIRSALAG2,KAYNAK,A29,SEBEP,B29,SÜRE,"Uzun",BİLDİRİM,"Bildirimli",İL,$B$10,İLÇE,$B$11))/VLOOKUP($B$11,ABONE1,11,FALSE))*60,0)</f>
        <v>0</v>
      </c>
      <c r="L29" s="22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20" t="s">
        <v>58</v>
      </c>
      <c r="B30" s="20" t="s">
        <v>57</v>
      </c>
      <c r="C30" s="22">
        <f>IFERROR((SUMIFS(KENTSELOG2,KAYNAK,A30,SEBEP,B30,SÜRE,"Uzun",BİLDİRİM,"Bildirimli",İL,$B$10,İLÇE,$B$11)/VLOOKUP($B$11,ABONE1,3,FALSE))*60,0)</f>
        <v>0</v>
      </c>
      <c r="D30" s="22">
        <f>IFERROR((SUMIFS(KENTSELAG2,KAYNAK,A30,SEBEP,B30,SÜRE,"Uzun",BİLDİRİM,"Bildirimli",İL,$B$10,İLÇE,$B$11)/VLOOKUP($B$11,ABONE1,4,FALSE))*60,0)</f>
        <v>2.643233348790667</v>
      </c>
      <c r="E30" s="22">
        <f>IFERROR(((SUMIFS(KENTSELOG2,KAYNAK,A30,SEBEP,B30,SÜRE,"Uzun",BİLDİRİM,"Bildirimli",İL,$B$10,İLÇE,$B$11)+SUMIFS(KENTSELAG2,KAYNAK,A30,SEBEP,B30,SÜRE,"Uzun",BİLDİRİM,"Bildirimli",İL,$B$10,İLÇE,$B$11))/VLOOKUP($B$11,ABONE1,5,FALSE))*60,0)</f>
        <v>2.6382752740560291</v>
      </c>
      <c r="F30" s="22">
        <f>IFERROR((SUMIFS(KENTALTIOG2,KAYNAK,A30,SEBEP,B30,SÜRE,"Uzun",BİLDİRİM,"Bildirimli",İL,$B$10,İLÇE,$B$11)/VLOOKUP($B$11,ABONE1,6,FALSE))*60,0)</f>
        <v>0</v>
      </c>
      <c r="G30" s="22">
        <f>IFERROR((SUMIFS(KENTALTIAG2,KAYNAK,A30,SEBEP,B30,SÜRE,"Uzun",BİLDİRİM,"Bildirimli",İL,$B$10,İLÇE,$B$11)/VLOOKUP($B$11,ABONE1,7,FALSE))*60,0)</f>
        <v>0</v>
      </c>
      <c r="H30" s="22">
        <f>IFERROR(((SUMIFS(KENTALTIOG2,KAYNAK,A30,SEBEP,B30,SÜRE,"Uzun",BİLDİRİM,"Bildirimli",İL,$B$10,İLÇE,$B$11)+SUMIFS(KENTALTIAG2,KAYNAK,A30,SEBEP,B30,SÜRE,"Uzun",BİLDİRİM,"Bildirimli",İL,$B$10,İLÇE,$B$11))/VLOOKUP($B$11,ABONE1,8,FALSE))*60,0)</f>
        <v>0</v>
      </c>
      <c r="I30" s="22">
        <f>IFERROR((SUMIFS(KIRSALOG2,KAYNAK,A30,SEBEP,B30,SÜRE,"Uzun",BİLDİRİM,"Bildirimli",İL,$B$10,İLÇE,$B$11)/VLOOKUP($B$11,ABONE1,9,FALSE))*60,0)</f>
        <v>0</v>
      </c>
      <c r="J30" s="22">
        <f>IFERROR((SUMIFS(KIRSALAG2,KAYNAK,A30,SEBEP,B30,SÜRE,"Uzun",BİLDİRİM,"Bildirimli",İL,$B$10,İLÇE,$B$11)/VLOOKUP($B$11,ABONE1,10,FALSE))*60,0)</f>
        <v>0</v>
      </c>
      <c r="K30" s="22">
        <f>IFERROR(((SUMIFS(KIRSALOG2,KAYNAK,A30,SEBEP,B30,SÜRE,"Uzun",BİLDİRİM,"Bildirimli",İL,$B$10,İLÇE,$B$11)+SUMIFS(KIRSALAG2,KAYNAK,A30,SEBEP,B30,SÜRE,"Uzun",BİLDİRİM,"Bildirimli",İL,$B$10,İLÇE,$B$11))/VLOOKUP($B$11,ABONE1,11,FALSE))*60,0)</f>
        <v>0</v>
      </c>
      <c r="L30" s="22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2.6382752740560291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20" t="s">
        <v>58</v>
      </c>
      <c r="B31" s="20" t="s">
        <v>60</v>
      </c>
      <c r="C31" s="22">
        <f>IFERROR((SUMIFS(KENTSELOG2,KAYNAK,A31,SEBEP,B31,SÜRE,"Uzun",BİLDİRİM,"Bildirimli",İL,$B$10,İLÇE,$B$11)/VLOOKUP($B$11,ABONE1,3,FALSE))*60,0)</f>
        <v>0</v>
      </c>
      <c r="D31" s="22">
        <f>IFERROR((SUMIFS(KENTSELAG2,KAYNAK,A31,SEBEP,B31,SÜRE,"Uzun",BİLDİRİM,"Bildirimli",İL,$B$10,İLÇE,$B$11)/VLOOKUP($B$11,ABONE1,4,FALSE))*60,0)</f>
        <v>0</v>
      </c>
      <c r="E31" s="22">
        <f>IFERROR(((SUMIFS(KENTSELOG2,KAYNAK,A31,SEBEP,B31,SÜRE,"Uzun",BİLDİRİM,"Bildirimli",İL,$B$10,İLÇE,$B$11)+SUMIFS(KENTSELAG2,KAYNAK,A31,SEBEP,B31,SÜRE,"Uzun",BİLDİRİM,"Bildirimli",İL,$B$10,İLÇE,$B$11))/VLOOKUP($B$11,ABONE1,5,FALSE))*60,0)</f>
        <v>0</v>
      </c>
      <c r="F31" s="22">
        <f>IFERROR((SUMIFS(KENTALTIOG2,KAYNAK,A31,SEBEP,B31,SÜRE,"Uzun",BİLDİRİM,"Bildirimli",İL,$B$10,İLÇE,$B$11)/VLOOKUP($B$11,ABONE1,6,FALSE))*60,0)</f>
        <v>0</v>
      </c>
      <c r="G31" s="22">
        <f>IFERROR((SUMIFS(KENTALTIAG2,KAYNAK,A31,SEBEP,B31,SÜRE,"Uzun",BİLDİRİM,"Bildirimli",İL,$B$10,İLÇE,$B$11)/VLOOKUP($B$11,ABONE1,7,FALSE))*60,0)</f>
        <v>0</v>
      </c>
      <c r="H31" s="22">
        <f>IFERROR(((SUMIFS(KENTALTIOG2,KAYNAK,A31,SEBEP,B31,SÜRE,"Uzun",BİLDİRİM,"Bildirimli",İL,$B$10,İLÇE,$B$11)+SUMIFS(KENTALTIAG2,KAYNAK,A31,SEBEP,B31,SÜRE,"Uzun",BİLDİRİM,"Bildirimli",İL,$B$10,İLÇE,$B$11))/VLOOKUP($B$11,ABONE1,8,FALSE))*60,0)</f>
        <v>0</v>
      </c>
      <c r="I31" s="22">
        <f>IFERROR((SUMIFS(KIRSALOG2,KAYNAK,A31,SEBEP,B31,SÜRE,"Uzun",BİLDİRİM,"Bildirimli",İL,$B$10,İLÇE,$B$11)/VLOOKUP($B$11,ABONE1,9,FALSE))*60,0)</f>
        <v>0</v>
      </c>
      <c r="J31" s="22">
        <f>IFERROR((SUMIFS(KIRSALAG2,KAYNAK,A31,SEBEP,B31,SÜRE,"Uzun",BİLDİRİM,"Bildirimli",İL,$B$10,İLÇE,$B$11)/VLOOKUP($B$11,ABONE1,10,FALSE))*60,0)</f>
        <v>0</v>
      </c>
      <c r="K31" s="22">
        <f>IFERROR(((SUMIFS(KIRSALOG2,KAYNAK,A31,SEBEP,B31,SÜRE,"Uzun",BİLDİRİM,"Bildirimli",İL,$B$10,İLÇE,$B$11)+SUMIFS(KIRSALAG2,KAYNAK,A31,SEBEP,B31,SÜRE,"Uzun",BİLDİRİM,"Bildirimli",İL,$B$10,İLÇE,$B$11))/VLOOKUP($B$11,ABONE1,11,FALSE))*60,0)</f>
        <v>0</v>
      </c>
      <c r="L31" s="22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20" t="s">
        <v>61</v>
      </c>
      <c r="B32" s="20" t="s">
        <v>57</v>
      </c>
      <c r="C32" s="22">
        <f>IFERROR((SUMIFS(KENTSELOG2,KAYNAK,A32,SEBEP,B32,SÜRE,"Uzun",BİLDİRİM,"Bildirimli",İL,$B$10,İLÇE,$B$11)/VLOOKUP($B$11,ABONE1,3,FALSE))*60,0)</f>
        <v>0</v>
      </c>
      <c r="D32" s="22">
        <f>IFERROR((SUMIFS(KENTSELAG2,KAYNAK,A32,SEBEP,B32,SÜRE,"Uzun",BİLDİRİM,"Bildirimli",İL,$B$10,İLÇE,$B$11)/VLOOKUP($B$11,ABONE1,4,FALSE))*60,0)</f>
        <v>1.3984819271227393</v>
      </c>
      <c r="E32" s="22">
        <f>IFERROR(((SUMIFS(KENTSELOG2,KAYNAK,A32,SEBEP,B32,SÜRE,"Uzun",BİLDİRİM,"Bildirimli",İL,$B$10,İLÇE,$B$11)+SUMIFS(KENTSELAG2,KAYNAK,A32,SEBEP,B32,SÜRE,"Uzun",BİLDİRİM,"Bildirimli",İL,$B$10,İLÇE,$B$11))/VLOOKUP($B$11,ABONE1,5,FALSE))*60,0)</f>
        <v>1.3958587088915957</v>
      </c>
      <c r="F32" s="22">
        <f>IFERROR((SUMIFS(KENTALTIOG2,KAYNAK,A32,SEBEP,B32,SÜRE,"Uzun",BİLDİRİM,"Bildirimli",İL,$B$10,İLÇE,$B$11)/VLOOKUP($B$11,ABONE1,6,FALSE))*60,0)</f>
        <v>0</v>
      </c>
      <c r="G32" s="22">
        <f>IFERROR((SUMIFS(KENTALTIAG2,KAYNAK,A32,SEBEP,B32,SÜRE,"Uzun",BİLDİRİM,"Bildirimli",İL,$B$10,İLÇE,$B$11)/VLOOKUP($B$11,ABONE1,7,FALSE))*60,0)</f>
        <v>0</v>
      </c>
      <c r="H32" s="22">
        <f>IFERROR(((SUMIFS(KENTALTIOG2,KAYNAK,A32,SEBEP,B32,SÜRE,"Uzun",BİLDİRİM,"Bildirimli",İL,$B$10,İLÇE,$B$11)+SUMIFS(KENTALTIAG2,KAYNAK,A32,SEBEP,B32,SÜRE,"Uzun",BİLDİRİM,"Bildirimli",İL,$B$10,İLÇE,$B$11))/VLOOKUP($B$11,ABONE1,8,FALSE))*60,0)</f>
        <v>0</v>
      </c>
      <c r="I32" s="22">
        <f>IFERROR((SUMIFS(KIRSALOG2,KAYNAK,A32,SEBEP,B32,SÜRE,"Uzun",BİLDİRİM,"Bildirimli",İL,$B$10,İLÇE,$B$11)/VLOOKUP($B$11,ABONE1,9,FALSE))*60,0)</f>
        <v>0</v>
      </c>
      <c r="J32" s="22">
        <f>IFERROR((SUMIFS(KIRSALAG2,KAYNAK,A32,SEBEP,B32,SÜRE,"Uzun",BİLDİRİM,"Bildirimli",İL,$B$10,İLÇE,$B$11)/VLOOKUP($B$11,ABONE1,10,FALSE))*60,0)</f>
        <v>0</v>
      </c>
      <c r="K32" s="22">
        <f>IFERROR(((SUMIFS(KIRSALOG2,KAYNAK,A32,SEBEP,B32,SÜRE,"Uzun",BİLDİRİM,"Bildirimli",İL,$B$10,İLÇE,$B$11)+SUMIFS(KIRSALAG2,KAYNAK,A32,SEBEP,B32,SÜRE,"Uzun",BİLDİRİM,"Bildirimli",İL,$B$10,İLÇE,$B$11))/VLOOKUP($B$11,ABONE1,11,FALSE))*60,0)</f>
        <v>0</v>
      </c>
      <c r="L32" s="22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1.3958587088915957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20" t="s">
        <v>61</v>
      </c>
      <c r="B33" s="20" t="s">
        <v>60</v>
      </c>
      <c r="C33" s="22">
        <f>IFERROR((SUMIFS(KENTSELOG2,KAYNAK,A33,SEBEP,B33,SÜRE,"Uzun",BİLDİRİM,"Bildirimli",İL,$B$10,İLÇE,$B$11)/VLOOKUP($B$11,ABONE1,3,FALSE))*60,0)</f>
        <v>0</v>
      </c>
      <c r="D33" s="22">
        <f>IFERROR((SUMIFS(KENTSELAG2,KAYNAK,A33,SEBEP,B33,SÜRE,"Uzun",BİLDİRİM,"Bildirimli",İL,$B$10,İLÇE,$B$11)/VLOOKUP($B$11,ABONE1,4,FALSE))*60,0)</f>
        <v>0</v>
      </c>
      <c r="E33" s="22">
        <f>IFERROR(((SUMIFS(KENTSELOG2,KAYNAK,A33,SEBEP,B33,SÜRE,"Uzun",BİLDİRİM,"Bildirimli",İL,$B$10,İLÇE,$B$11)+SUMIFS(KENTSELAG2,KAYNAK,A33,SEBEP,B33,SÜRE,"Uzun",BİLDİRİM,"Bildirimli",İL,$B$10,İLÇE,$B$11))/VLOOKUP($B$11,ABONE1,5,FALSE))*60,0)</f>
        <v>0</v>
      </c>
      <c r="F33" s="22">
        <f>IFERROR((SUMIFS(KENTALTIOG2,KAYNAK,A33,SEBEP,B33,SÜRE,"Uzun",BİLDİRİM,"Bildirimli",İL,$B$10,İLÇE,$B$11)/VLOOKUP($B$11,ABONE1,6,FALSE))*60,0)</f>
        <v>0</v>
      </c>
      <c r="G33" s="22">
        <f>IFERROR((SUMIFS(KENTALTIAG2,KAYNAK,A33,SEBEP,B33,SÜRE,"Uzun",BİLDİRİM,"Bildirimli",İL,$B$10,İLÇE,$B$11)/VLOOKUP($B$11,ABONE1,7,FALSE))*60,0)</f>
        <v>0</v>
      </c>
      <c r="H33" s="22">
        <f>IFERROR(((SUMIFS(KENTALTIOG2,KAYNAK,A33,SEBEP,B33,SÜRE,"Uzun",BİLDİRİM,"Bildirimli",İL,$B$10,İLÇE,$B$11)+SUMIFS(KENTALTIAG2,KAYNAK,A33,SEBEP,B33,SÜRE,"Uzun",BİLDİRİM,"Bildirimli",İL,$B$10,İLÇE,$B$11))/VLOOKUP($B$11,ABONE1,8,FALSE))*60,0)</f>
        <v>0</v>
      </c>
      <c r="I33" s="22">
        <f>IFERROR((SUMIFS(KIRSALOG2,KAYNAK,A33,SEBEP,B33,SÜRE,"Uzun",BİLDİRİM,"Bildirimli",İL,$B$10,İLÇE,$B$11)/VLOOKUP($B$11,ABONE1,9,FALSE))*60,0)</f>
        <v>0</v>
      </c>
      <c r="J33" s="22">
        <f>IFERROR((SUMIFS(KIRSALAG2,KAYNAK,A33,SEBEP,B33,SÜRE,"Uzun",BİLDİRİM,"Bildirimli",İL,$B$10,İLÇE,$B$11)/VLOOKUP($B$11,ABONE1,10,FALSE))*60,0)</f>
        <v>0</v>
      </c>
      <c r="K33" s="22">
        <f>IFERROR(((SUMIFS(KIRSALOG2,KAYNAK,A33,SEBEP,B33,SÜRE,"Uzun",BİLDİRİM,"Bildirimli",İL,$B$10,İLÇE,$B$11)+SUMIFS(KIRSALAG2,KAYNAK,A33,SEBEP,B33,SÜRE,"Uzun",BİLDİRİM,"Bildirimli",İL,$B$10,İLÇE,$B$11))/VLOOKUP($B$11,ABONE1,11,FALSE))*60,0)</f>
        <v>0</v>
      </c>
      <c r="L33" s="22">
        <f>((SUMIFS(KENTSELOG2,KAYNAK,A33,SEBEP,B33,SÜRE,"Uzun",BİLDİRİM,"Bildirimli",İL,$B$10,İLÇE,$B$11)+SUMIFS(KENTSELAG2,KAYNAK,A33,SEBEP,B33,SÜRE,"Uzun",BİLDİRİM,"Bildirimli",İL,$B$10,İLÇE,$B$11)+SUMIFS(KENTALTIOG2,KAYNAK,A33,SEBEP,B33,SÜRE,"Uzun",BİLDİRİM,"Bildirimli",İL,$B$10,İLÇE,$B$11)+SUMIFS(KENTALTIAG2,KAYNAK,A33,SEBEP,B33,SÜRE,"Uzun",BİLDİRİM,"Bildirimli",İL,$B$10,İLÇE,$B$11)+SUMIFS(KIRSALOG2,KAYNAK,A33,SEBEP,B33,SÜRE,"Uzun",BİLDİRİM,"Bildirimli",İL,$B$10,İLÇE,$B$11)+SUMIFS(KIRSALAG2,KAYNAK,A33,SEBEP,B33,SÜRE,"Uzun",BİLDİRİM,"Bildirimli",İL,$B$10,İLÇE,$B$11))/VLOOKUP($B$11,ABONE1,12,FALSE))*60</f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62</v>
      </c>
      <c r="B34" s="42"/>
      <c r="C34" s="22">
        <f>SUM(C29:C33)</f>
        <v>0</v>
      </c>
      <c r="D34" s="22">
        <f t="shared" ref="D34:L34" si="11">SUM(D29:D33)</f>
        <v>4.0417152759134058</v>
      </c>
      <c r="E34" s="22">
        <f t="shared" si="11"/>
        <v>4.0341339829476244</v>
      </c>
      <c r="F34" s="22">
        <f t="shared" si="11"/>
        <v>0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  <c r="K34" s="22">
        <f t="shared" si="11"/>
        <v>0</v>
      </c>
      <c r="L34" s="22">
        <f t="shared" si="11"/>
        <v>4.0341339829476244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38" t="s">
        <v>64</v>
      </c>
      <c r="B35" s="38"/>
      <c r="C35" s="39" t="s">
        <v>45</v>
      </c>
      <c r="D35" s="39"/>
      <c r="E35" s="39"/>
      <c r="F35" s="39" t="s">
        <v>46</v>
      </c>
      <c r="G35" s="39"/>
      <c r="H35" s="39"/>
      <c r="I35" s="39" t="s">
        <v>47</v>
      </c>
      <c r="J35" s="39"/>
      <c r="K35" s="39"/>
      <c r="L35" s="39" t="s">
        <v>62</v>
      </c>
      <c r="M35"/>
      <c r="N35"/>
      <c r="O35"/>
      <c r="P35"/>
      <c r="Q35"/>
      <c r="R35"/>
      <c r="S35"/>
      <c r="T35"/>
      <c r="U35"/>
      <c r="V35"/>
    </row>
    <row r="36" spans="1:22" x14ac:dyDescent="0.3">
      <c r="A36" s="20" t="s">
        <v>49</v>
      </c>
      <c r="B36" s="20" t="s">
        <v>50</v>
      </c>
      <c r="C36" s="21" t="s">
        <v>51</v>
      </c>
      <c r="D36" s="21" t="s">
        <v>52</v>
      </c>
      <c r="E36" s="21" t="s">
        <v>53</v>
      </c>
      <c r="F36" s="21" t="s">
        <v>51</v>
      </c>
      <c r="G36" s="21" t="s">
        <v>52</v>
      </c>
      <c r="H36" s="21" t="s">
        <v>53</v>
      </c>
      <c r="I36" s="21" t="s">
        <v>54</v>
      </c>
      <c r="J36" s="21" t="s">
        <v>55</v>
      </c>
      <c r="K36" s="21" t="s">
        <v>53</v>
      </c>
      <c r="L36" s="39"/>
      <c r="M36"/>
      <c r="N36"/>
      <c r="O36"/>
      <c r="P36"/>
      <c r="Q36"/>
      <c r="R36"/>
      <c r="S36"/>
      <c r="T36"/>
      <c r="U36"/>
      <c r="V36"/>
    </row>
    <row r="37" spans="1:22" x14ac:dyDescent="0.3">
      <c r="A37" s="20" t="s">
        <v>56</v>
      </c>
      <c r="B37" s="20" t="s">
        <v>57</v>
      </c>
      <c r="C37" s="22">
        <f t="shared" ref="C37:C46" si="12">IFERROR((SUMIFS(KENTSELOG1,KAYNAK,A37,SEBEP,B37,SÜRE,"Uzun",BİLDİRİM,"Bildirimsiz",İL,$B$10,İLÇE,$B$11)/VLOOKUP($B$11,ABONE1,3,FALSE)),0)</f>
        <v>0</v>
      </c>
      <c r="D37" s="22">
        <f t="shared" ref="D37:D46" si="13">IFERROR((SUMIFS(KENTSELAG1,KAYNAK,A37,SEBEP,B37,SÜRE,"Uzun",BİLDİRİM,"Bildirimsiz",İL,$B$10,İLÇE,$B$11)/VLOOKUP($B$11,ABONE1,4,FALSE)),0)</f>
        <v>0</v>
      </c>
      <c r="E37" s="22">
        <f t="shared" ref="E37:E46" si="14">IFERROR(((SUMIFS(KENTSELOG1,KAYNAK,A37,SEBEP,B37,SÜRE,"Uzun",BİLDİRİM,"Bildirimsiz",İL,$B$10,İLÇE,$B$11)+SUMIFS(KENTSELAG1,KAYNAK,A37,SEBEP,B37,SÜRE,"Uzun",BİLDİRİM,"Bildirimsiz",İL,$B$10,İLÇE,$B$11))/VLOOKUP($B$11,ABONE1,5,FALSE)),0)</f>
        <v>0</v>
      </c>
      <c r="F37" s="22">
        <f t="shared" ref="F37:F46" si="15">IFERROR((SUMIFS(KENTALTIOG1,KAYNAK,A37,SEBEP,B37,SÜRE,"Uzun",BİLDİRİM,"Bildirimsiz",İL,$B$10,İLÇE,$B$11)/VLOOKUP($B$11,ABONE1,6,FALSE)),0)</f>
        <v>0</v>
      </c>
      <c r="G37" s="22">
        <f t="shared" ref="G37:G46" si="16">IFERROR((SUMIFS(KENTALTIAG1,KAYNAK,A37,SEBEP,B37,SÜRE,"Uzun",BİLDİRİM,"Bildirimsiz",İL,$B$10,İLÇE,$B$11)/VLOOKUP($B$11,ABONE1,7,FALSE)),0)</f>
        <v>0</v>
      </c>
      <c r="H37" s="22">
        <f t="shared" ref="H37:H46" si="17">IFERROR(((SUMIFS(KENTALTIOG1,KAYNAK,A37,SEBEP,B37,SÜRE,"Uzun",BİLDİRİM,"Bildirimsiz",İL,$B$10,İLÇE,$B$11)+SUMIFS(KENTALTIAG1,KAYNAK,A37,SEBEP,B37,SÜRE,"Uzun",BİLDİRİM,"Bildirimsiz",İL,$B$10,İLÇE,$B$11))/VLOOKUP($B$11,ABONE1,8,FALSE)),0)</f>
        <v>0</v>
      </c>
      <c r="I37" s="22">
        <f t="shared" ref="I37:I46" si="18">IFERROR((SUMIFS(KIRSALOG1,KAYNAK,A37,SEBEP,B37,SÜRE,"Uzun",BİLDİRİM,"Bildirimsiz",İL,$B$10,İLÇE,$B$11)/VLOOKUP($B$11,ABONE1,9,FALSE)),0)</f>
        <v>0</v>
      </c>
      <c r="J37" s="22">
        <f t="shared" ref="J37:J46" si="19">IFERROR((SUMIFS(KIRSALAG1,KAYNAK,A37,SEBEP,B37,SÜRE,"Uzun",BİLDİRİM,"Bildirimsiz",İL,$B$10,İLÇE,$B$11)/VLOOKUP($B$11,ABONE1,10,FALSE)),0)</f>
        <v>0</v>
      </c>
      <c r="K37" s="22">
        <f t="shared" ref="K37:K46" si="20">IFERROR(((SUMIFS(KIRSALOG1,KAYNAK,A37,SEBEP,B37,SÜRE,"Uzun",BİLDİRİM,"Bildirimsiz",İL,$B$10,İLÇE,$B$11)+SUMIFS(KIRSALAG1,KAYNAK,A37,SEBEP,B37,SÜRE,"Uzun",BİLDİRİM,"Bildirimsiz",İL,$B$10,İLÇE,$B$11))/VLOOKUP($B$11,ABONE1,11,FALSE)),0)</f>
        <v>0</v>
      </c>
      <c r="L37" s="22">
        <f t="shared" ref="L37:L46" si="21">((SUMIFS(KENTSELOG1,KAYNAK,A37,SEBEP,B37,SÜRE,"Uzun",BİLDİRİM,"Bildirimsiz",İL,$B$10,İLÇE,$B$11)+SUMIFS(KENTSELAG1,KAYNAK,A37,SEBEP,B37,SÜRE,"Uzun",BİLDİRİM,"Bildirimsiz",İL,$B$10,İLÇE,$B$11)+SUMIFS(KENTALTIOG1,KAYNAK,A37,SEBEP,B37,SÜRE,"Uzun",BİLDİRİM,"Bildirimsiz",İL,$B$10,İLÇE,$B$11)+SUMIFS(KENTALTIAG1,KAYNAK,A37,SEBEP,B37,SÜRE,"Uzun",BİLDİRİM,"Bildirimsiz",İL,$B$10,İLÇE,$B$11)+SUMIFS(KIRSALOG1,KAYNAK,A37,SEBEP,B37,SÜRE,"Uzun",BİLDİRİM,"Bildirimsiz",İL,$B$10,İLÇE,$B$11)+SUMIFS(KIRSALAG1,KAYNAK,A37,SEBEP,B37,SÜRE,"Uzun",BİLDİRİM,"Bildirimsiz",İL,$B$10,İLÇE,$B$11))/VLOOKUP($B$11,ABONE1,12,FALSE))</f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20" t="s">
        <v>124</v>
      </c>
      <c r="B38" s="20" t="s">
        <v>125</v>
      </c>
      <c r="C38" s="22">
        <f t="shared" si="12"/>
        <v>0</v>
      </c>
      <c r="D38" s="22">
        <f t="shared" si="13"/>
        <v>0</v>
      </c>
      <c r="E38" s="22">
        <f t="shared" si="14"/>
        <v>0</v>
      </c>
      <c r="F38" s="22">
        <f t="shared" si="15"/>
        <v>0</v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20" t="s">
        <v>58</v>
      </c>
      <c r="B39" s="20" t="s">
        <v>57</v>
      </c>
      <c r="C39" s="22">
        <f t="shared" si="12"/>
        <v>3.5974025974025974</v>
      </c>
      <c r="D39" s="22">
        <f t="shared" si="13"/>
        <v>0.96766163083005885</v>
      </c>
      <c r="E39" s="22">
        <f t="shared" si="14"/>
        <v>0.97259439707673567</v>
      </c>
      <c r="F39" s="22">
        <f t="shared" si="15"/>
        <v>0</v>
      </c>
      <c r="G39" s="22">
        <f t="shared" si="16"/>
        <v>0</v>
      </c>
      <c r="H39" s="22">
        <f t="shared" si="17"/>
        <v>0</v>
      </c>
      <c r="I39" s="22">
        <f t="shared" si="18"/>
        <v>0</v>
      </c>
      <c r="J39" s="22">
        <f t="shared" si="19"/>
        <v>0</v>
      </c>
      <c r="K39" s="22">
        <f t="shared" si="20"/>
        <v>0</v>
      </c>
      <c r="L39" s="22">
        <f t="shared" si="21"/>
        <v>0.97259439707673567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20" t="s">
        <v>58</v>
      </c>
      <c r="B40" s="20" t="s">
        <v>59</v>
      </c>
      <c r="C40" s="22">
        <f t="shared" si="12"/>
        <v>1.2987012987012988E-2</v>
      </c>
      <c r="D40" s="22">
        <f t="shared" si="13"/>
        <v>2.1746027872013279E-2</v>
      </c>
      <c r="E40" s="22">
        <f t="shared" si="14"/>
        <v>2.1729598051157126E-2</v>
      </c>
      <c r="F40" s="22">
        <f t="shared" si="15"/>
        <v>0</v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2.1729598051157126E-2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20" t="s">
        <v>58</v>
      </c>
      <c r="B41" s="20" t="s">
        <v>125</v>
      </c>
      <c r="C41" s="22">
        <f t="shared" si="12"/>
        <v>0</v>
      </c>
      <c r="D41" s="22">
        <f t="shared" si="13"/>
        <v>0</v>
      </c>
      <c r="E41" s="22">
        <f t="shared" si="14"/>
        <v>0</v>
      </c>
      <c r="F41" s="22">
        <f t="shared" si="15"/>
        <v>0</v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20" t="s">
        <v>58</v>
      </c>
      <c r="B42" s="20" t="s">
        <v>60</v>
      </c>
      <c r="C42" s="22">
        <f t="shared" si="12"/>
        <v>0</v>
      </c>
      <c r="D42" s="22">
        <f t="shared" si="13"/>
        <v>0</v>
      </c>
      <c r="E42" s="22">
        <f t="shared" si="14"/>
        <v>0</v>
      </c>
      <c r="F42" s="22">
        <f t="shared" si="15"/>
        <v>0</v>
      </c>
      <c r="G42" s="22">
        <f t="shared" si="16"/>
        <v>0</v>
      </c>
      <c r="H42" s="22">
        <f t="shared" si="17"/>
        <v>0</v>
      </c>
      <c r="I42" s="22">
        <f t="shared" si="18"/>
        <v>0</v>
      </c>
      <c r="J42" s="22">
        <f t="shared" si="19"/>
        <v>0</v>
      </c>
      <c r="K42" s="22">
        <f t="shared" si="20"/>
        <v>0</v>
      </c>
      <c r="L42" s="22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20" t="s">
        <v>61</v>
      </c>
      <c r="B43" s="20" t="s">
        <v>57</v>
      </c>
      <c r="C43" s="22">
        <f t="shared" si="12"/>
        <v>0</v>
      </c>
      <c r="D43" s="22">
        <f t="shared" si="13"/>
        <v>3.9440607229150902E-2</v>
      </c>
      <c r="E43" s="22">
        <f t="shared" si="14"/>
        <v>3.9366626065773444E-2</v>
      </c>
      <c r="F43" s="22">
        <f t="shared" si="15"/>
        <v>0</v>
      </c>
      <c r="G43" s="22">
        <f t="shared" si="16"/>
        <v>0</v>
      </c>
      <c r="H43" s="22">
        <f t="shared" si="17"/>
        <v>0</v>
      </c>
      <c r="I43" s="22">
        <f t="shared" si="18"/>
        <v>0</v>
      </c>
      <c r="J43" s="22">
        <f t="shared" si="19"/>
        <v>0</v>
      </c>
      <c r="K43" s="22">
        <f t="shared" si="20"/>
        <v>0</v>
      </c>
      <c r="L43" s="22">
        <f t="shared" si="21"/>
        <v>3.9366626065773444E-2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20" t="s">
        <v>61</v>
      </c>
      <c r="B44" s="20" t="s">
        <v>59</v>
      </c>
      <c r="C44" s="22">
        <f t="shared" si="12"/>
        <v>0</v>
      </c>
      <c r="D44" s="22">
        <f t="shared" si="13"/>
        <v>3.6609474532008882E-4</v>
      </c>
      <c r="E44" s="22">
        <f t="shared" si="14"/>
        <v>3.654080389768575E-4</v>
      </c>
      <c r="F44" s="22">
        <f t="shared" si="15"/>
        <v>0</v>
      </c>
      <c r="G44" s="22">
        <f t="shared" si="16"/>
        <v>0</v>
      </c>
      <c r="H44" s="22">
        <f t="shared" si="17"/>
        <v>0</v>
      </c>
      <c r="I44" s="22">
        <f t="shared" si="18"/>
        <v>0</v>
      </c>
      <c r="J44" s="22">
        <f t="shared" si="19"/>
        <v>0</v>
      </c>
      <c r="K44" s="22">
        <f t="shared" si="20"/>
        <v>0</v>
      </c>
      <c r="L44" s="22">
        <f t="shared" si="21"/>
        <v>3.654080389768575E-4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20" t="s">
        <v>61</v>
      </c>
      <c r="B45" s="20" t="s">
        <v>125</v>
      </c>
      <c r="C45" s="22">
        <f t="shared" si="12"/>
        <v>0</v>
      </c>
      <c r="D45" s="22">
        <f t="shared" si="13"/>
        <v>0</v>
      </c>
      <c r="E45" s="22">
        <f t="shared" si="14"/>
        <v>0</v>
      </c>
      <c r="F45" s="22">
        <f t="shared" si="15"/>
        <v>0</v>
      </c>
      <c r="G45" s="22">
        <f t="shared" si="16"/>
        <v>0</v>
      </c>
      <c r="H45" s="22">
        <f t="shared" si="17"/>
        <v>0</v>
      </c>
      <c r="I45" s="22">
        <f t="shared" si="18"/>
        <v>0</v>
      </c>
      <c r="J45" s="22">
        <f t="shared" si="19"/>
        <v>0</v>
      </c>
      <c r="K45" s="22">
        <f t="shared" si="20"/>
        <v>0</v>
      </c>
      <c r="L45" s="22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20" t="s">
        <v>61</v>
      </c>
      <c r="B46" s="20" t="s">
        <v>60</v>
      </c>
      <c r="C46" s="22">
        <f t="shared" si="12"/>
        <v>0</v>
      </c>
      <c r="D46" s="22">
        <f t="shared" si="13"/>
        <v>0</v>
      </c>
      <c r="E46" s="22">
        <f t="shared" si="14"/>
        <v>0</v>
      </c>
      <c r="F46" s="22">
        <f t="shared" si="15"/>
        <v>0</v>
      </c>
      <c r="G46" s="22">
        <f t="shared" si="16"/>
        <v>0</v>
      </c>
      <c r="H46" s="22">
        <f t="shared" si="17"/>
        <v>0</v>
      </c>
      <c r="I46" s="22">
        <f t="shared" si="18"/>
        <v>0</v>
      </c>
      <c r="J46" s="22">
        <f t="shared" si="19"/>
        <v>0</v>
      </c>
      <c r="K46" s="22">
        <f t="shared" si="20"/>
        <v>0</v>
      </c>
      <c r="L46" s="22">
        <f t="shared" si="21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62</v>
      </c>
      <c r="B47" s="42"/>
      <c r="C47" s="22">
        <f t="shared" ref="C47:L47" si="22">SUM(C37:C46)</f>
        <v>3.6103896103896105</v>
      </c>
      <c r="D47" s="22">
        <f t="shared" si="22"/>
        <v>1.0292143606765431</v>
      </c>
      <c r="E47" s="22">
        <f t="shared" si="22"/>
        <v>1.0340560292326431</v>
      </c>
      <c r="F47" s="22">
        <f t="shared" si="22"/>
        <v>0</v>
      </c>
      <c r="G47" s="22">
        <f t="shared" si="22"/>
        <v>0</v>
      </c>
      <c r="H47" s="22">
        <f t="shared" si="22"/>
        <v>0</v>
      </c>
      <c r="I47" s="22">
        <f t="shared" si="22"/>
        <v>0</v>
      </c>
      <c r="J47" s="22">
        <f t="shared" si="22"/>
        <v>0</v>
      </c>
      <c r="K47" s="22">
        <f t="shared" si="22"/>
        <v>0</v>
      </c>
      <c r="L47" s="22">
        <f t="shared" si="22"/>
        <v>1.0340560292326431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38" t="s">
        <v>65</v>
      </c>
      <c r="B48" s="38"/>
      <c r="C48" s="39" t="s">
        <v>45</v>
      </c>
      <c r="D48" s="39"/>
      <c r="E48" s="39"/>
      <c r="F48" s="39" t="s">
        <v>46</v>
      </c>
      <c r="G48" s="39"/>
      <c r="H48" s="39"/>
      <c r="I48" s="39" t="s">
        <v>47</v>
      </c>
      <c r="J48" s="39"/>
      <c r="K48" s="39"/>
      <c r="L48" s="39" t="s">
        <v>62</v>
      </c>
      <c r="M48"/>
      <c r="N48"/>
      <c r="O48"/>
      <c r="P48"/>
      <c r="Q48"/>
      <c r="R48"/>
      <c r="S48"/>
      <c r="T48"/>
      <c r="U48"/>
      <c r="V48"/>
    </row>
    <row r="49" spans="1:22" x14ac:dyDescent="0.3">
      <c r="A49" s="20" t="s">
        <v>49</v>
      </c>
      <c r="B49" s="20" t="s">
        <v>50</v>
      </c>
      <c r="C49" s="21" t="s">
        <v>51</v>
      </c>
      <c r="D49" s="21" t="s">
        <v>52</v>
      </c>
      <c r="E49" s="21" t="s">
        <v>53</v>
      </c>
      <c r="F49" s="21" t="s">
        <v>51</v>
      </c>
      <c r="G49" s="21" t="s">
        <v>52</v>
      </c>
      <c r="H49" s="21" t="s">
        <v>53</v>
      </c>
      <c r="I49" s="21" t="s">
        <v>54</v>
      </c>
      <c r="J49" s="21" t="s">
        <v>55</v>
      </c>
      <c r="K49" s="21" t="s">
        <v>53</v>
      </c>
      <c r="L49" s="39"/>
      <c r="M49"/>
      <c r="N49"/>
      <c r="O49"/>
      <c r="P49"/>
      <c r="Q49"/>
      <c r="R49"/>
      <c r="S49"/>
      <c r="T49"/>
      <c r="U49"/>
      <c r="V49"/>
    </row>
    <row r="50" spans="1:22" x14ac:dyDescent="0.3">
      <c r="A50" s="20" t="s">
        <v>56</v>
      </c>
      <c r="B50" s="20" t="s">
        <v>57</v>
      </c>
      <c r="C50" s="22">
        <f>IFERROR((SUMIFS(KENTSELOG1,KAYNAK,A50,SEBEP,B50,SÜRE,"Uzun",BİLDİRİM,"Bildirimli",İL,$B$10,İLÇE,$B$11)/VLOOKUP($B$11,ABONE1,3,FALSE)),0)</f>
        <v>0</v>
      </c>
      <c r="D50" s="22">
        <f>IFERROR((SUMIFS(KENTSELAG1,KAYNAK,A50,SEBEP,B50,SÜRE,"Uzun",BİLDİRİM,"Bildirimli",İL,$B$10,İLÇE,$B$11)/VLOOKUP($B$11,ABONE1,4,FALSE)),0)</f>
        <v>0</v>
      </c>
      <c r="E50" s="22">
        <f>IFERROR(((SUMIFS(KENTSELOG1,KAYNAK,A50,SEBEP,B50,SÜRE,"Uzun",BİLDİRİM,"Bildirimli",İL,$B$10,İLÇE,$B$11)+SUMIFS(KENTSELAG1,KAYNAK,A50,SEBEP,B50,SÜRE,"Uzun",BİLDİRİM,"Bildirimli",İL,$B$10,İLÇE,$B$11))/VLOOKUP($B$11,ABONE1,5,FALSE)),0)</f>
        <v>0</v>
      </c>
      <c r="F50" s="22">
        <f>IFERROR((SUMIFS(KENTALTIOG1,KAYNAK,A50,SEBEP,B50,SÜRE,"Uzun",BİLDİRİM,"Bildirimli",İL,$B$10,İLÇE,$B$11)/VLOOKUP($B$11,ABONE1,6,FALSE)),0)</f>
        <v>0</v>
      </c>
      <c r="G50" s="22">
        <f>IFERROR((SUMIFS(KENTALTIAG1,KAYNAK,A50,SEBEP,B50,SÜRE,"Uzun",BİLDİRİM,"Bildirimli",İL,$B$10,İLÇE,$B$11)/VLOOKUP($B$11,ABONE1,7,FALSE)),0)</f>
        <v>0</v>
      </c>
      <c r="H50" s="22">
        <f>IFERROR(((SUMIFS(KENTALTIOG1,KAYNAK,A50,SEBEP,B50,SÜRE,"Uzun",BİLDİRİM,"Bildirimli",İL,$B$10,İLÇE,$B$11)+SUMIFS(KENTALTIAG1,KAYNAK,A50,SEBEP,B50,SÜRE,"Uzun",BİLDİRİM,"Bildirimli",İL,$B$10,İLÇE,$B$11))/VLOOKUP($B$11,ABONE1,8,FALSE)),0)</f>
        <v>0</v>
      </c>
      <c r="I50" s="22">
        <f>IFERROR((SUMIFS(KIRSALOG1,KAYNAK,A50,SEBEP,B50,SÜRE,"Uzun",BİLDİRİM,"Bildirimli",İL,$B$10,İLÇE,$B$11)/VLOOKUP($B$11,ABONE1,9,FALSE)),0)</f>
        <v>0</v>
      </c>
      <c r="J50" s="22">
        <f>IFERROR((SUMIFS(KIRSALAG1,KAYNAK,A50,SEBEP,B50,SÜRE,"Uzun",BİLDİRİM,"Bildirimli",İL,$B$10,İLÇE,$B$11)/VLOOKUP($B$11,ABONE1,10,FALSE)),0)</f>
        <v>0</v>
      </c>
      <c r="K50" s="22">
        <f>IFERROR(((SUMIFS(KIRSALOG1,KAYNAK,A50,SEBEP,B50,SÜRE,"Uzun",BİLDİRİM,"Bildirimli",İL,$B$10,İLÇE,$B$11)+SUMIFS(KIRSALAG1,KAYNAK,A50,SEBEP,B50,SÜRE,"Uzun",BİLDİRİM,"Bildirimli",İL,$B$10,İLÇE,$B$11))/VLOOKUP($B$11,ABONE1,11,FALSE)),0)</f>
        <v>0</v>
      </c>
      <c r="L50" s="22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20" t="s">
        <v>58</v>
      </c>
      <c r="B51" s="20" t="s">
        <v>57</v>
      </c>
      <c r="C51" s="22">
        <f>IFERROR((SUMIFS(KENTSELOG1,KAYNAK,A51,SEBEP,B51,SÜRE,"Uzun",BİLDİRİM,"Bildirimli",İL,$B$10,İLÇE,$B$11)/VLOOKUP($B$11,ABONE1,3,FALSE)),0)</f>
        <v>0</v>
      </c>
      <c r="D51" s="22">
        <f>IFERROR((SUMIFS(KENTSELAG1,KAYNAK,A51,SEBEP,B51,SÜRE,"Uzun",BİLDİRİM,"Bildirimli",İL,$B$10,İLÇE,$B$11)/VLOOKUP($B$11,ABONE1,4,FALSE)),0)</f>
        <v>8.2981475605886802E-3</v>
      </c>
      <c r="E51" s="22">
        <f>IFERROR(((SUMIFS(KENTSELOG1,KAYNAK,A51,SEBEP,B51,SÜRE,"Uzun",BİLDİRİM,"Bildirimli",İL,$B$10,İLÇE,$B$11)+SUMIFS(KENTSELAG1,KAYNAK,A51,SEBEP,B51,SÜRE,"Uzun",BİLDİRİM,"Bildirimli",İL,$B$10,İLÇE,$B$11))/VLOOKUP($B$11,ABONE1,5,FALSE)),0)</f>
        <v>8.282582216808769E-3</v>
      </c>
      <c r="F51" s="22">
        <f>IFERROR((SUMIFS(KENTALTIOG1,KAYNAK,A51,SEBEP,B51,SÜRE,"Uzun",BİLDİRİM,"Bildirimli",İL,$B$10,İLÇE,$B$11)/VLOOKUP($B$11,ABONE1,6,FALSE)),0)</f>
        <v>0</v>
      </c>
      <c r="G51" s="22">
        <f>IFERROR((SUMIFS(KENTALTIAG1,KAYNAK,A51,SEBEP,B51,SÜRE,"Uzun",BİLDİRİM,"Bildirimli",İL,$B$10,İLÇE,$B$11)/VLOOKUP($B$11,ABONE1,7,FALSE)),0)</f>
        <v>0</v>
      </c>
      <c r="H51" s="22">
        <f>IFERROR(((SUMIFS(KENTALTIOG1,KAYNAK,A51,SEBEP,B51,SÜRE,"Uzun",BİLDİRİM,"Bildirimli",İL,$B$10,İLÇE,$B$11)+SUMIFS(KENTALTIAG1,KAYNAK,A51,SEBEP,B51,SÜRE,"Uzun",BİLDİRİM,"Bildirimli",İL,$B$10,İLÇE,$B$11))/VLOOKUP($B$11,ABONE1,8,FALSE)),0)</f>
        <v>0</v>
      </c>
      <c r="I51" s="22">
        <f>IFERROR((SUMIFS(KIRSALOG1,KAYNAK,A51,SEBEP,B51,SÜRE,"Uzun",BİLDİRİM,"Bildirimli",İL,$B$10,İLÇE,$B$11)/VLOOKUP($B$11,ABONE1,9,FALSE)),0)</f>
        <v>0</v>
      </c>
      <c r="J51" s="22">
        <f>IFERROR((SUMIFS(KIRSALAG1,KAYNAK,A51,SEBEP,B51,SÜRE,"Uzun",BİLDİRİM,"Bildirimli",İL,$B$10,İLÇE,$B$11)/VLOOKUP($B$11,ABONE1,10,FALSE)),0)</f>
        <v>0</v>
      </c>
      <c r="K51" s="22">
        <f>IFERROR(((SUMIFS(KIRSALOG1,KAYNAK,A51,SEBEP,B51,SÜRE,"Uzun",BİLDİRİM,"Bildirimli",İL,$B$10,İLÇE,$B$11)+SUMIFS(KIRSALAG1,KAYNAK,A51,SEBEP,B51,SÜRE,"Uzun",BİLDİRİM,"Bildirimli",İL,$B$10,İLÇE,$B$11))/VLOOKUP($B$11,ABONE1,11,FALSE)),0)</f>
        <v>0</v>
      </c>
      <c r="L51" s="22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8.282582216808769E-3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20" t="s">
        <v>58</v>
      </c>
      <c r="B52" s="20" t="s">
        <v>60</v>
      </c>
      <c r="C52" s="22">
        <f>IFERROR((SUMIFS(KENTSELOG1,KAYNAK,A52,SEBEP,B52,SÜRE,"Uzun",BİLDİRİM,"Bildirimli",İL,$B$10,İLÇE,$B$11)/VLOOKUP($B$11,ABONE1,3,FALSE)),0)</f>
        <v>0</v>
      </c>
      <c r="D52" s="22">
        <f>IFERROR((SUMIFS(KENTSELAG1,KAYNAK,A52,SEBEP,B52,SÜRE,"Uzun",BİLDİRİM,"Bildirimli",İL,$B$10,İLÇE,$B$11)/VLOOKUP($B$11,ABONE1,4,FALSE)),0)</f>
        <v>0</v>
      </c>
      <c r="E52" s="22">
        <f>IFERROR(((SUMIFS(KENTSELOG1,KAYNAK,A52,SEBEP,B52,SÜRE,"Uzun",BİLDİRİM,"Bildirimli",İL,$B$10,İLÇE,$B$11)+SUMIFS(KENTSELAG1,KAYNAK,A52,SEBEP,B52,SÜRE,"Uzun",BİLDİRİM,"Bildirimli",İL,$B$10,İLÇE,$B$11))/VLOOKUP($B$11,ABONE1,5,FALSE)),0)</f>
        <v>0</v>
      </c>
      <c r="F52" s="22">
        <f>IFERROR((SUMIFS(KENTALTIOG1,KAYNAK,A52,SEBEP,B52,SÜRE,"Uzun",BİLDİRİM,"Bildirimli",İL,$B$10,İLÇE,$B$11)/VLOOKUP($B$11,ABONE1,6,FALSE)),0)</f>
        <v>0</v>
      </c>
      <c r="G52" s="22">
        <f>IFERROR((SUMIFS(KENTALTIAG1,KAYNAK,A52,SEBEP,B52,SÜRE,"Uzun",BİLDİRİM,"Bildirimli",İL,$B$10,İLÇE,$B$11)/VLOOKUP($B$11,ABONE1,7,FALSE)),0)</f>
        <v>0</v>
      </c>
      <c r="H52" s="22">
        <f>IFERROR(((SUMIFS(KENTALTIOG1,KAYNAK,A52,SEBEP,B52,SÜRE,"Uzun",BİLDİRİM,"Bildirimli",İL,$B$10,İLÇE,$B$11)+SUMIFS(KENTALTIAG1,KAYNAK,A52,SEBEP,B52,SÜRE,"Uzun",BİLDİRİM,"Bildirimli",İL,$B$10,İLÇE,$B$11))/VLOOKUP($B$11,ABONE1,8,FALSE)),0)</f>
        <v>0</v>
      </c>
      <c r="I52" s="22">
        <f>IFERROR((SUMIFS(KIRSALOG1,KAYNAK,A52,SEBEP,B52,SÜRE,"Uzun",BİLDİRİM,"Bildirimli",İL,$B$10,İLÇE,$B$11)/VLOOKUP($B$11,ABONE1,9,FALSE)),0)</f>
        <v>0</v>
      </c>
      <c r="J52" s="22">
        <f>IFERROR((SUMIFS(KIRSALAG1,KAYNAK,A52,SEBEP,B52,SÜRE,"Uzun",BİLDİRİM,"Bildirimli",İL,$B$10,İLÇE,$B$11)/VLOOKUP($B$11,ABONE1,10,FALSE)),0)</f>
        <v>0</v>
      </c>
      <c r="K52" s="22">
        <f>IFERROR(((SUMIFS(KIRSALOG1,KAYNAK,A52,SEBEP,B52,SÜRE,"Uzun",BİLDİRİM,"Bildirimli",İL,$B$10,İLÇE,$B$11)+SUMIFS(KIRSALAG1,KAYNAK,A52,SEBEP,B52,SÜRE,"Uzun",BİLDİRİM,"Bildirimli",İL,$B$10,İLÇE,$B$11))/VLOOKUP($B$11,ABONE1,11,FALSE)),0)</f>
        <v>0</v>
      </c>
      <c r="L52" s="22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20" t="s">
        <v>61</v>
      </c>
      <c r="B53" s="20" t="s">
        <v>57</v>
      </c>
      <c r="C53" s="22">
        <f>IFERROR((SUMIFS(KENTSELOG1,KAYNAK,A53,SEBEP,B53,SÜRE,"Uzun",BİLDİRİM,"Bildirimli",İL,$B$10,İLÇE,$B$11)/VLOOKUP($B$11,ABONE1,3,FALSE)),0)</f>
        <v>0</v>
      </c>
      <c r="D53" s="22">
        <f>IFERROR((SUMIFS(KENTSELAG1,KAYNAK,A53,SEBEP,B53,SÜRE,"Uzun",BİLDİRİM,"Bildirimli",İL,$B$10,İLÇE,$B$11)/VLOOKUP($B$11,ABONE1,4,FALSE)),0)</f>
        <v>1.4521758231030191E-2</v>
      </c>
      <c r="E53" s="22">
        <f>IFERROR(((SUMIFS(KENTSELOG1,KAYNAK,A53,SEBEP,B53,SÜRE,"Uzun",BİLDİRİM,"Bildirimli",İL,$B$10,İLÇE,$B$11)+SUMIFS(KENTSELAG1,KAYNAK,A53,SEBEP,B53,SÜRE,"Uzun",BİLDİRİM,"Bildirimli",İL,$B$10,İLÇE,$B$11))/VLOOKUP($B$11,ABONE1,5,FALSE)),0)</f>
        <v>1.4494518879415347E-2</v>
      </c>
      <c r="F53" s="22">
        <f>IFERROR((SUMIFS(KENTALTIOG1,KAYNAK,A53,SEBEP,B53,SÜRE,"Uzun",BİLDİRİM,"Bildirimli",İL,$B$10,İLÇE,$B$11)/VLOOKUP($B$11,ABONE1,6,FALSE)),0)</f>
        <v>0</v>
      </c>
      <c r="G53" s="22">
        <f>IFERROR((SUMIFS(KENTALTIAG1,KAYNAK,A53,SEBEP,B53,SÜRE,"Uzun",BİLDİRİM,"Bildirimli",İL,$B$10,İLÇE,$B$11)/VLOOKUP($B$11,ABONE1,7,FALSE)),0)</f>
        <v>0</v>
      </c>
      <c r="H53" s="22">
        <f>IFERROR(((SUMIFS(KENTALTIOG1,KAYNAK,A53,SEBEP,B53,SÜRE,"Uzun",BİLDİRİM,"Bildirimli",İL,$B$10,İLÇE,$B$11)+SUMIFS(KENTALTIAG1,KAYNAK,A53,SEBEP,B53,SÜRE,"Uzun",BİLDİRİM,"Bildirimli",İL,$B$10,İLÇE,$B$11))/VLOOKUP($B$11,ABONE1,8,FALSE)),0)</f>
        <v>0</v>
      </c>
      <c r="I53" s="22">
        <f>IFERROR((SUMIFS(KIRSALOG1,KAYNAK,A53,SEBEP,B53,SÜRE,"Uzun",BİLDİRİM,"Bildirimli",İL,$B$10,İLÇE,$B$11)/VLOOKUP($B$11,ABONE1,9,FALSE)),0)</f>
        <v>0</v>
      </c>
      <c r="J53" s="22">
        <f>IFERROR((SUMIFS(KIRSALAG1,KAYNAK,A53,SEBEP,B53,SÜRE,"Uzun",BİLDİRİM,"Bildirimli",İL,$B$10,İLÇE,$B$11)/VLOOKUP($B$11,ABONE1,10,FALSE)),0)</f>
        <v>0</v>
      </c>
      <c r="K53" s="22">
        <f>IFERROR(((SUMIFS(KIRSALOG1,KAYNAK,A53,SEBEP,B53,SÜRE,"Uzun",BİLDİRİM,"Bildirimli",İL,$B$10,İLÇE,$B$11)+SUMIFS(KIRSALAG1,KAYNAK,A53,SEBEP,B53,SÜRE,"Uzun",BİLDİRİM,"Bildirimli",İL,$B$10,İLÇE,$B$11))/VLOOKUP($B$11,ABONE1,11,FALSE)),0)</f>
        <v>0</v>
      </c>
      <c r="L53" s="22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1.4494518879415347E-2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20" t="s">
        <v>61</v>
      </c>
      <c r="B54" s="20" t="s">
        <v>60</v>
      </c>
      <c r="C54" s="22">
        <f>IFERROR((SUMIFS(KENTSELOG1,KAYNAK,A54,SEBEP,B54,SÜRE,"Uzun",BİLDİRİM,"Bildirimli",İL,$B$10,İLÇE,$B$11)/VLOOKUP($B$11,ABONE1,3,FALSE)),0)</f>
        <v>0</v>
      </c>
      <c r="D54" s="22">
        <f>IFERROR((SUMIFS(KENTSELAG1,KAYNAK,A54,SEBEP,B54,SÜRE,"Uzun",BİLDİRİM,"Bildirimli",İL,$B$10,İLÇE,$B$11)/VLOOKUP($B$11,ABONE1,4,FALSE)),0)</f>
        <v>0</v>
      </c>
      <c r="E54" s="22">
        <f>IFERROR(((SUMIFS(KENTSELOG1,KAYNAK,A54,SEBEP,B54,SÜRE,"Uzun",BİLDİRİM,"Bildirimli",İL,$B$10,İLÇE,$B$11)+SUMIFS(KENTSELAG1,KAYNAK,A54,SEBEP,B54,SÜRE,"Uzun",BİLDİRİM,"Bildirimli",İL,$B$10,İLÇE,$B$11))/VLOOKUP($B$11,ABONE1,5,FALSE)),0)</f>
        <v>0</v>
      </c>
      <c r="F54" s="22">
        <f>IFERROR((SUMIFS(KENTALTIOG1,KAYNAK,A54,SEBEP,B54,SÜRE,"Uzun",BİLDİRİM,"Bildirimli",İL,$B$10,İLÇE,$B$11)/VLOOKUP($B$11,ABONE1,6,FALSE)),0)</f>
        <v>0</v>
      </c>
      <c r="G54" s="22">
        <f>IFERROR((SUMIFS(KENTALTIAG1,KAYNAK,A54,SEBEP,B54,SÜRE,"Uzun",BİLDİRİM,"Bildirimli",İL,$B$10,İLÇE,$B$11)/VLOOKUP($B$11,ABONE1,7,FALSE)),0)</f>
        <v>0</v>
      </c>
      <c r="H54" s="22">
        <f>IFERROR(((SUMIFS(KENTALTIOG1,KAYNAK,A54,SEBEP,B54,SÜRE,"Uzun",BİLDİRİM,"Bildirimli",İL,$B$10,İLÇE,$B$11)+SUMIFS(KENTALTIAG1,KAYNAK,A54,SEBEP,B54,SÜRE,"Uzun",BİLDİRİM,"Bildirimli",İL,$B$10,İLÇE,$B$11))/VLOOKUP($B$11,ABONE1,8,FALSE)),0)</f>
        <v>0</v>
      </c>
      <c r="I54" s="22">
        <f>IFERROR((SUMIFS(KIRSALOG1,KAYNAK,A54,SEBEP,B54,SÜRE,"Uzun",BİLDİRİM,"Bildirimli",İL,$B$10,İLÇE,$B$11)/VLOOKUP($B$11,ABONE1,9,FALSE)),0)</f>
        <v>0</v>
      </c>
      <c r="J54" s="22">
        <f>IFERROR((SUMIFS(KIRSALAG1,KAYNAK,A54,SEBEP,B54,SÜRE,"Uzun",BİLDİRİM,"Bildirimli",İL,$B$10,İLÇE,$B$11)/VLOOKUP($B$11,ABONE1,10,FALSE)),0)</f>
        <v>0</v>
      </c>
      <c r="K54" s="22">
        <f>IFERROR(((SUMIFS(KIRSALOG1,KAYNAK,A54,SEBEP,B54,SÜRE,"Uzun",BİLDİRİM,"Bildirimli",İL,$B$10,İLÇE,$B$11)+SUMIFS(KIRSALAG1,KAYNAK,A54,SEBEP,B54,SÜRE,"Uzun",BİLDİRİM,"Bildirimli",İL,$B$10,İLÇE,$B$11))/VLOOKUP($B$11,ABONE1,11,FALSE)),0)</f>
        <v>0</v>
      </c>
      <c r="L54" s="22">
        <f>((SUMIFS(KENTSELOG1,KAYNAK,A54,SEBEP,B54,SÜRE,"Uzun",BİLDİRİM,"Bildirimli",İL,$B$10,İLÇE,$B$11)+SUMIFS(KENTSELAG1,KAYNAK,A54,SEBEP,B54,SÜRE,"Uzun",BİLDİRİM,"Bildirimli",İL,$B$10,İLÇE,$B$11)+SUMIFS(KENTALTIOG1,KAYNAK,A54,SEBEP,B54,SÜRE,"Uzun",BİLDİRİM,"Bildirimli",İL,$B$10,İLÇE,$B$11)+SUMIFS(KENTALTIAG1,KAYNAK,A54,SEBEP,B54,SÜRE,"Uzun",BİLDİRİM,"Bildirimli",İL,$B$10,İLÇE,$B$11)+SUMIFS(KIRSALOG1,KAYNAK,A54,SEBEP,B54,SÜRE,"Uzun",BİLDİRİM,"Bildirimli",İL,$B$10,İLÇE,$B$11)+SUMIFS(KIRSALAG1,KAYNAK,A54,SEBEP,B54,SÜRE,"Uzun",BİLDİRİM,"Bildirimli",İL,$B$10,İLÇE,$B$11))/VLOOKUP($B$11,ABONE1,12,FALSE))</f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2" t="s">
        <v>62</v>
      </c>
      <c r="B55" s="42"/>
      <c r="C55" s="22">
        <f t="shared" ref="C55:L55" si="23">SUM(C50:C54)</f>
        <v>0</v>
      </c>
      <c r="D55" s="22">
        <f t="shared" si="23"/>
        <v>2.2819905791618869E-2</v>
      </c>
      <c r="E55" s="22">
        <f t="shared" si="23"/>
        <v>2.2777101096224116E-2</v>
      </c>
      <c r="F55" s="22">
        <f t="shared" si="23"/>
        <v>0</v>
      </c>
      <c r="G55" s="22">
        <f t="shared" si="23"/>
        <v>0</v>
      </c>
      <c r="H55" s="22">
        <f t="shared" si="23"/>
        <v>0</v>
      </c>
      <c r="I55" s="22">
        <f t="shared" si="23"/>
        <v>0</v>
      </c>
      <c r="J55" s="22">
        <f t="shared" si="23"/>
        <v>0</v>
      </c>
      <c r="K55" s="22">
        <f t="shared" si="23"/>
        <v>0</v>
      </c>
      <c r="L55" s="22">
        <f t="shared" si="23"/>
        <v>2.2777101096224116E-2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3" t="s">
        <v>66</v>
      </c>
      <c r="B56" s="43"/>
      <c r="C56" s="39" t="s">
        <v>45</v>
      </c>
      <c r="D56" s="39"/>
      <c r="E56" s="39"/>
      <c r="F56" s="39" t="s">
        <v>46</v>
      </c>
      <c r="G56" s="39"/>
      <c r="H56" s="39"/>
      <c r="I56" s="39" t="s">
        <v>47</v>
      </c>
      <c r="J56" s="39"/>
      <c r="K56" s="39"/>
      <c r="L56" s="40" t="s">
        <v>62</v>
      </c>
      <c r="M56"/>
      <c r="N56"/>
      <c r="O56"/>
      <c r="P56"/>
      <c r="Q56"/>
      <c r="R56"/>
      <c r="S56"/>
      <c r="T56"/>
      <c r="U56"/>
      <c r="V56"/>
    </row>
    <row r="57" spans="1:22" x14ac:dyDescent="0.3">
      <c r="A57" s="43" t="s">
        <v>49</v>
      </c>
      <c r="B57" s="43"/>
      <c r="C57" s="21" t="s">
        <v>51</v>
      </c>
      <c r="D57" s="21" t="s">
        <v>52</v>
      </c>
      <c r="E57" s="21" t="s">
        <v>53</v>
      </c>
      <c r="F57" s="21" t="s">
        <v>51</v>
      </c>
      <c r="G57" s="21" t="s">
        <v>52</v>
      </c>
      <c r="H57" s="21" t="s">
        <v>53</v>
      </c>
      <c r="I57" s="21" t="s">
        <v>54</v>
      </c>
      <c r="J57" s="21" t="s">
        <v>55</v>
      </c>
      <c r="K57" s="21" t="s">
        <v>53</v>
      </c>
      <c r="L57" s="41"/>
      <c r="M57"/>
      <c r="N57"/>
      <c r="O57"/>
      <c r="P57"/>
      <c r="Q57"/>
      <c r="R57"/>
      <c r="S57"/>
      <c r="T57"/>
      <c r="U57"/>
      <c r="V57"/>
    </row>
    <row r="58" spans="1:22" x14ac:dyDescent="0.3">
      <c r="A58" s="44" t="s">
        <v>56</v>
      </c>
      <c r="B58" s="45"/>
      <c r="C58" s="22">
        <f>IFERROR((SUMIFS(KENTSELOG1,KAYNAK,A58,SÜRE,"Kısa",İL,$B$10,İLÇE,$B$11)/VLOOKUP($B$11,ABONE1,3,FALSE)),0)</f>
        <v>0</v>
      </c>
      <c r="D58" s="22">
        <f>IFERROR((SUMIFS(KENTSELAG1,KAYNAK,A58,SÜRE,"Kısa",İL,$B$10,İLÇE,$B$11)/VLOOKUP($B$11,ABONE1,4,FALSE)),0)</f>
        <v>0</v>
      </c>
      <c r="E58" s="22">
        <f>IFERROR((SUMIFS(KENTSELOG1,KAYNAK,A58,SÜRE,"Kısa",İL,$B$10,İLÇE,$B$11)+SUMIFS(KENTSELAG1,KAYNAK,A58,SÜRE,"Kısa",İL,$B$10,İLÇE,$B$11))/VLOOKUP($B$11,ABONE1,5,FALSE),0)</f>
        <v>0</v>
      </c>
      <c r="F58" s="22">
        <f>IFERROR((SUMIFS(KENTALTIOG1,KAYNAK,A58,SÜRE,"Kısa",İL,$B$10,İLÇE,$B$11)/VLOOKUP($B$11,ABONE1,6,FALSE)),0)</f>
        <v>0</v>
      </c>
      <c r="G58" s="22">
        <f>IFERROR((SUMIFS(KENTALTIAG1,KAYNAK,A58,SÜRE,"Kısa",İL,$B$10,İLÇE,$B$11)/VLOOKUP($B$11,ABONE1,7,FALSE)),0)</f>
        <v>0</v>
      </c>
      <c r="H58" s="22">
        <f>IFERROR((SUMIFS(KENTALTIOG1,KAYNAK,A58,SÜRE,"Kısa",İL,$B$10,İLÇE,$B$11)+SUMIFS(KENTALTIAG1,KAYNAK,A58,SÜRE,"Kısa",İL,$B$10,İLÇE,$B$11))/VLOOKUP($B$11,ABONE1,8,FALSE),0)</f>
        <v>0</v>
      </c>
      <c r="I58" s="22">
        <f>IFERROR((SUMIFS(KIRSALOG1,KAYNAK,A58,SÜRE,"Kısa",İL,$B$10,İLÇE,$B$11)/VLOOKUP($B$11,ABONE1,9,FALSE)),0)</f>
        <v>0</v>
      </c>
      <c r="J58" s="22">
        <f>IFERROR((SUMIFS(KIRSALAG1,KAYNAK,A58,SÜRE,"Kısa",İL,$B$10,İLÇE,$B$11)/VLOOKUP($B$11,ABONE1,10,FALSE)),0)</f>
        <v>0</v>
      </c>
      <c r="K58" s="22">
        <f>IFERROR((SUMIFS(KIRSALOG1,KAYNAK,A58,SÜRE,"Kısa",İL,$B$10,İLÇE,$B$11)+SUMIFS(KIRSALAG1,KAYNAK,A58,SÜRE,"Kısa",İL,$B$10,İLÇE,$B$11))/VLOOKUP($B$11,ABONE1,11,FALSE),0)</f>
        <v>0</v>
      </c>
      <c r="L58" s="22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44" t="s">
        <v>58</v>
      </c>
      <c r="B59" s="45"/>
      <c r="C59" s="22">
        <f>IFERROR((SUMIFS(KENTSELOG1,KAYNAK,A59,SÜRE,"Kısa",İL,$B$10,İLÇE,$B$11)/VLOOKUP($B$11,ABONE1,3,FALSE)),0)</f>
        <v>0</v>
      </c>
      <c r="D59" s="22">
        <f>IFERROR((SUMIFS(KENTSELAG1,KAYNAK,A59,SÜRE,"Kısa",İL,$B$10,İLÇE,$B$11)/VLOOKUP($B$11,ABONE1,4,FALSE)),0)</f>
        <v>0</v>
      </c>
      <c r="E59" s="22">
        <f>IFERROR((SUMIFS(KENTSELOG1,KAYNAK,A59,SÜRE,"Kısa",İL,$B$10,İLÇE,$B$11)+SUMIFS(KENTSELAG1,KAYNAK,A59,SÜRE,"Kısa",İL,$B$10,İLÇE,$B$11))/VLOOKUP($B$11,ABONE1,5,FALSE),0)</f>
        <v>0</v>
      </c>
      <c r="F59" s="22">
        <f>IFERROR((SUMIFS(KENTALTIOG1,KAYNAK,A59,SÜRE,"Kısa",İL,$B$10,İLÇE,$B$11)/VLOOKUP($B$11,ABONE1,6,FALSE)),0)</f>
        <v>0</v>
      </c>
      <c r="G59" s="22">
        <f>IFERROR((SUMIFS(KENTALTIAG1,KAYNAK,A59,SÜRE,"Kısa",İL,$B$10,İLÇE,$B$11)/VLOOKUP($B$11,ABONE1,7,FALSE)),0)</f>
        <v>0</v>
      </c>
      <c r="H59" s="22">
        <f>IFERROR((SUMIFS(KENTALTIOG1,KAYNAK,A59,SÜRE,"Kısa",İL,$B$10,İLÇE,$B$11)+SUMIFS(KENTALTIAG1,KAYNAK,A59,SÜRE,"Kısa",İL,$B$10,İLÇE,$B$11))/VLOOKUP($B$11,ABONE1,8,FALSE),0)</f>
        <v>0</v>
      </c>
      <c r="I59" s="22">
        <f>IFERROR((SUMIFS(KIRSALOG1,KAYNAK,A59,SÜRE,"Kısa",İL,$B$10,İLÇE,$B$11)/VLOOKUP($B$11,ABONE1,9,FALSE)),0)</f>
        <v>0</v>
      </c>
      <c r="J59" s="22">
        <f>IFERROR((SUMIFS(KIRSALAG1,KAYNAK,A59,SÜRE,"Kısa",İL,$B$10,İLÇE,$B$11)/VLOOKUP($B$11,ABONE1,10,FALSE)),0)</f>
        <v>0</v>
      </c>
      <c r="K59" s="22">
        <f>IFERROR((SUMIFS(KIRSALOG1,KAYNAK,A59,SÜRE,"Kısa",İL,$B$10,İLÇE,$B$11)+SUMIFS(KIRSALAG1,KAYNAK,A59,SÜRE,"Kısa",İL,$B$10,İLÇE,$B$11))/VLOOKUP($B$11,ABONE1,11,FALSE),0)</f>
        <v>0</v>
      </c>
      <c r="L59" s="22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44" t="s">
        <v>61</v>
      </c>
      <c r="B60" s="45"/>
      <c r="C60" s="22">
        <f>IFERROR((SUMIFS(KENTSELOG1,KAYNAK,A60,SÜRE,"Kısa",İL,$B$10,İLÇE,$B$11)/VLOOKUP($B$11,ABONE1,3,FALSE)),0)</f>
        <v>0</v>
      </c>
      <c r="D60" s="22">
        <f>IFERROR((SUMIFS(KENTSELAG1,KAYNAK,A60,SÜRE,"Kısa",İL,$B$10,İLÇE,$B$11)/VLOOKUP($B$11,ABONE1,4,FALSE)),0)</f>
        <v>0</v>
      </c>
      <c r="E60" s="22">
        <f>IFERROR((SUMIFS(KENTSELOG1,KAYNAK,A60,SÜRE,"Kısa",İL,$B$10,İLÇE,$B$11)+SUMIFS(KENTSELAG1,KAYNAK,A60,SÜRE,"Kısa",İL,$B$10,İLÇE,$B$11))/VLOOKUP($B$11,ABONE1,5,FALSE),0)</f>
        <v>0</v>
      </c>
      <c r="F60" s="22">
        <f>IFERROR((SUMIFS(KENTALTIOG1,KAYNAK,A60,SÜRE,"Kısa",İL,$B$10,İLÇE,$B$11)/VLOOKUP($B$11,ABONE1,6,FALSE)),0)</f>
        <v>0</v>
      </c>
      <c r="G60" s="22">
        <f>IFERROR((SUMIFS(KENTALTIAG1,KAYNAK,A60,SÜRE,"Kısa",İL,$B$10,İLÇE,$B$11)/VLOOKUP($B$11,ABONE1,7,FALSE)),0)</f>
        <v>0</v>
      </c>
      <c r="H60" s="22">
        <f>IFERROR((SUMIFS(KENTALTIOG1,KAYNAK,A60,SÜRE,"Kısa",İL,$B$10,İLÇE,$B$11)+SUMIFS(KENTALTIAG1,KAYNAK,A60,SÜRE,"Kısa",İL,$B$10,İLÇE,$B$11))/VLOOKUP($B$11,ABONE1,8,FALSE),0)</f>
        <v>0</v>
      </c>
      <c r="I60" s="22">
        <f>IFERROR((SUMIFS(KIRSALOG1,KAYNAK,A60,SÜRE,"Kısa",İL,$B$10,İLÇE,$B$11)/VLOOKUP($B$11,ABONE1,9,FALSE)),0)</f>
        <v>0</v>
      </c>
      <c r="J60" s="22">
        <f>IFERROR((SUMIFS(KIRSALAG1,KAYNAK,A60,SÜRE,"Kısa",İL,$B$10,İLÇE,$B$11)/VLOOKUP($B$11,ABONE1,10,FALSE)),0)</f>
        <v>0</v>
      </c>
      <c r="K60" s="22">
        <f>IFERROR((SUMIFS(KIRSALOG1,KAYNAK,A60,SÜRE,"Kısa",İL,$B$10,İLÇE,$B$11)+SUMIFS(KIRSALAG1,KAYNAK,A60,SÜRE,"Kısa",İL,$B$10,İLÇE,$B$11))/VLOOKUP($B$11,ABONE1,11,FALSE),0)</f>
        <v>0</v>
      </c>
      <c r="L60" s="22">
        <f>(SUMIFS(KENTSELOG1,KAYNAK,A60,SÜRE,"Kısa",İL,$B$10,İLÇE,$B$11)+SUMIFS(KENTSELAG1,KAYNAK,A60,SÜRE,"Kısa",İL,$B$10,İLÇE,$B$11)+SUMIFS(KENTALTIOG1,KAYNAK,A60,SÜRE,"Kısa",İL,$B$10,İLÇE,$B$11)+SUMIFS(KENTALTIAG1,KAYNAK,A60,SÜRE,"Kısa",İL,$B$10,İLÇE,$B$11)+SUMIFS(KIRSALOG1,KAYNAK,A60,SÜRE,"Kısa",İL,$B$10,İLÇE,$B$11)+SUMIFS(KIRSALAG1,KAYNAK,A60,SÜRE,"Kısa",İL,$B$10,İLÇE,$B$11))/VLOOKUP($B$11,ABONE1,12,FALSE)</f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A61" s="44" t="s">
        <v>62</v>
      </c>
      <c r="B61" s="45"/>
      <c r="C61" s="22">
        <f>SUM(C58:C60)</f>
        <v>0</v>
      </c>
      <c r="D61" s="22">
        <f t="shared" ref="D61:L61" si="24">SUM(D58:D60)</f>
        <v>0</v>
      </c>
      <c r="E61" s="22">
        <f t="shared" si="24"/>
        <v>0</v>
      </c>
      <c r="F61" s="22">
        <f t="shared" si="24"/>
        <v>0</v>
      </c>
      <c r="G61" s="22">
        <f t="shared" si="24"/>
        <v>0</v>
      </c>
      <c r="H61" s="22">
        <f t="shared" si="24"/>
        <v>0</v>
      </c>
      <c r="I61" s="22">
        <f t="shared" si="24"/>
        <v>0</v>
      </c>
      <c r="J61" s="22">
        <f t="shared" si="24"/>
        <v>0</v>
      </c>
      <c r="K61" s="22">
        <f t="shared" si="24"/>
        <v>0</v>
      </c>
      <c r="L61" s="22">
        <f t="shared" si="24"/>
        <v>0</v>
      </c>
      <c r="M61"/>
      <c r="N61"/>
      <c r="O61"/>
      <c r="P61"/>
      <c r="Q61"/>
      <c r="R61"/>
      <c r="S61"/>
      <c r="T61"/>
      <c r="U61"/>
      <c r="V61"/>
    </row>
    <row r="62" spans="1:22" x14ac:dyDescent="0.3">
      <c r="C62" s="11"/>
      <c r="D62" s="11"/>
      <c r="E62" s="11"/>
      <c r="F62" s="11"/>
      <c r="G62" s="11"/>
      <c r="H62" s="11"/>
      <c r="I62" s="11"/>
      <c r="J62" s="11"/>
      <c r="K62" s="11"/>
      <c r="L62" s="11"/>
      <c r="M62"/>
      <c r="N62"/>
      <c r="O62"/>
      <c r="P62"/>
      <c r="Q62"/>
      <c r="R62"/>
      <c r="S62"/>
      <c r="T62"/>
      <c r="U62"/>
      <c r="V62"/>
    </row>
    <row r="63" spans="1:22" ht="15.6" x14ac:dyDescent="0.3">
      <c r="A63" s="12"/>
      <c r="B63" s="14" t="s">
        <v>67</v>
      </c>
      <c r="L63" s="11"/>
      <c r="M63"/>
      <c r="N63"/>
      <c r="O63"/>
      <c r="P63"/>
      <c r="Q63"/>
      <c r="R63"/>
      <c r="S63"/>
      <c r="T63"/>
      <c r="U63"/>
      <c r="V63"/>
    </row>
    <row r="64" spans="1:22" x14ac:dyDescent="0.3">
      <c r="A64" s="13"/>
      <c r="B64" s="46"/>
      <c r="C64" s="39" t="s">
        <v>45</v>
      </c>
      <c r="D64" s="39"/>
      <c r="E64" s="39"/>
      <c r="F64" s="39" t="s">
        <v>46</v>
      </c>
      <c r="G64" s="39"/>
      <c r="H64" s="39"/>
      <c r="I64" s="39" t="s">
        <v>47</v>
      </c>
      <c r="J64" s="39"/>
      <c r="K64" s="39"/>
      <c r="L64" s="19" t="s">
        <v>62</v>
      </c>
      <c r="M64"/>
      <c r="N64"/>
      <c r="O64"/>
      <c r="P64"/>
      <c r="Q64"/>
      <c r="R64"/>
      <c r="S64"/>
      <c r="T64"/>
      <c r="U64"/>
      <c r="V64"/>
    </row>
    <row r="65" spans="2:22" x14ac:dyDescent="0.3">
      <c r="B65" s="46"/>
      <c r="C65" s="19" t="s">
        <v>51</v>
      </c>
      <c r="D65" s="19" t="s">
        <v>52</v>
      </c>
      <c r="E65" s="19" t="s">
        <v>53</v>
      </c>
      <c r="F65" s="19" t="s">
        <v>51</v>
      </c>
      <c r="G65" s="19" t="s">
        <v>52</v>
      </c>
      <c r="H65" s="19" t="s">
        <v>53</v>
      </c>
      <c r="I65" s="19" t="s">
        <v>54</v>
      </c>
      <c r="J65" s="19" t="s">
        <v>55</v>
      </c>
      <c r="K65" s="19" t="s">
        <v>53</v>
      </c>
      <c r="L65" s="19"/>
      <c r="M65"/>
      <c r="N65"/>
      <c r="O65"/>
      <c r="P65"/>
      <c r="Q65"/>
      <c r="R65"/>
      <c r="S65"/>
      <c r="T65"/>
      <c r="U65"/>
      <c r="V65"/>
    </row>
    <row r="66" spans="2:22" ht="18" x14ac:dyDescent="0.3">
      <c r="B66" s="23" t="s">
        <v>68</v>
      </c>
      <c r="C66" s="24">
        <f>VLOOKUP($B$11,ABONE1,3,FALSE)</f>
        <v>77</v>
      </c>
      <c r="D66" s="24">
        <f>VLOOKUP($B$11,ABONE1,4,FALSE)</f>
        <v>40973</v>
      </c>
      <c r="E66" s="24">
        <f>VLOOKUP($B$11,ABONE1,5,FALSE)</f>
        <v>41050</v>
      </c>
      <c r="F66" s="24">
        <f>VLOOKUP($B$11,ABONE1,6,FALSE)</f>
        <v>0</v>
      </c>
      <c r="G66" s="24">
        <f>VLOOKUP($B$11,ABONE1,7,FALSE)</f>
        <v>0</v>
      </c>
      <c r="H66" s="24">
        <f>VLOOKUP($B$11,ABONE1,8,FALSE)</f>
        <v>0</v>
      </c>
      <c r="I66" s="24">
        <f>VLOOKUP($B$11,ABONE1,9,FALSE)</f>
        <v>0</v>
      </c>
      <c r="J66" s="24">
        <f>VLOOKUP($B$11,ABONE1,10,FALSE)</f>
        <v>0</v>
      </c>
      <c r="K66" s="24">
        <f>VLOOKUP($B$11,ABONE1,11,FALSE)</f>
        <v>0</v>
      </c>
      <c r="L66" s="24">
        <f>VLOOKUP($B$11,ABONE1,12,FALSE)</f>
        <v>41050</v>
      </c>
      <c r="M66"/>
      <c r="N66"/>
      <c r="O66"/>
      <c r="P66"/>
      <c r="Q66"/>
      <c r="R66"/>
      <c r="S66"/>
      <c r="T66"/>
      <c r="U66"/>
      <c r="V66"/>
    </row>
    <row r="67" spans="2:22" x14ac:dyDescent="0.3">
      <c r="C67" s="11"/>
      <c r="D67" s="11"/>
      <c r="E67" s="11"/>
      <c r="F67" s="11"/>
      <c r="G67" s="11"/>
      <c r="H67" s="11"/>
      <c r="I67" s="11"/>
      <c r="J67" s="11"/>
      <c r="K67" s="11"/>
      <c r="L67" s="11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12" t="s">
        <v>69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47" t="s">
        <v>70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47" t="s">
        <v>71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/>
      <c r="N70"/>
      <c r="O70"/>
      <c r="P70"/>
      <c r="Q70"/>
      <c r="R70"/>
      <c r="S70"/>
      <c r="T70"/>
      <c r="U70"/>
      <c r="V70"/>
    </row>
    <row r="71" spans="2:22" ht="15.6" x14ac:dyDescent="0.3">
      <c r="B71" s="47" t="s">
        <v>72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</row>
  </sheetData>
  <mergeCells count="52">
    <mergeCell ref="B69:L69"/>
    <mergeCell ref="B70:L70"/>
    <mergeCell ref="B71:L71"/>
    <mergeCell ref="A61:B61"/>
    <mergeCell ref="B64:B65"/>
    <mergeCell ref="C64:E64"/>
    <mergeCell ref="F64:H64"/>
    <mergeCell ref="I64:K64"/>
    <mergeCell ref="L56:L57"/>
    <mergeCell ref="A57:B57"/>
    <mergeCell ref="A58:B58"/>
    <mergeCell ref="A59:B59"/>
    <mergeCell ref="A60:B60"/>
    <mergeCell ref="A55:B55"/>
    <mergeCell ref="A56:B56"/>
    <mergeCell ref="C56:E56"/>
    <mergeCell ref="F56:H56"/>
    <mergeCell ref="I56:K56"/>
    <mergeCell ref="L35:L36"/>
    <mergeCell ref="A47:B47"/>
    <mergeCell ref="A48:B48"/>
    <mergeCell ref="C48:E48"/>
    <mergeCell ref="F48:H48"/>
    <mergeCell ref="I48:K48"/>
    <mergeCell ref="L48:L49"/>
    <mergeCell ref="A34:B34"/>
    <mergeCell ref="A35:B35"/>
    <mergeCell ref="C35:E35"/>
    <mergeCell ref="F35:H35"/>
    <mergeCell ref="I35:K35"/>
    <mergeCell ref="L14:L15"/>
    <mergeCell ref="A26:B26"/>
    <mergeCell ref="A27:B27"/>
    <mergeCell ref="C27:E27"/>
    <mergeCell ref="F27:H27"/>
    <mergeCell ref="I27:K27"/>
    <mergeCell ref="L27:L28"/>
    <mergeCell ref="B11:C11"/>
    <mergeCell ref="A14:B14"/>
    <mergeCell ref="C14:E14"/>
    <mergeCell ref="F14:H14"/>
    <mergeCell ref="I14:K14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 xr:uid="{60FA7304-4C4A-4788-98F8-2F2CFDC44990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8:C60" xr:uid="{9CEBFB85-4CC5-431C-B729-750E9185B0BE}">
      <formula1>-9223372036854770000</formula1>
      <formula2>9223372036854770000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d937ba1f-6732-4bec-98ca-625b25b612de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1F62AB34-1435-44FD-A55D-4AFBBB1C81A4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22</vt:i4>
      </vt:variant>
    </vt:vector>
  </HeadingPairs>
  <TitlesOfParts>
    <vt:vector size="74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Kemal ÖZKAN</dc:creator>
  <cp:keywords/>
  <dc:description/>
  <cp:lastModifiedBy>Yağmur AÇIK BOLAT</cp:lastModifiedBy>
  <cp:revision/>
  <dcterms:created xsi:type="dcterms:W3CDTF">2018-03-07T06:32:47Z</dcterms:created>
  <dcterms:modified xsi:type="dcterms:W3CDTF">2024-05-13T06:08:39Z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f560730-74aa-484c-ab22-071dc6bdcd2d_Enabled">
    <vt:lpwstr>true</vt:lpwstr>
  </property>
  <property fmtid="{D5CDD505-2E9C-101B-9397-08002B2CF9AE}" pid="3" name="MSIP_Label_cf560730-74aa-484c-ab22-071dc6bdcd2d_SetDate">
    <vt:lpwstr>2024-01-17T13:56:27Z</vt:lpwstr>
  </property>
  <property fmtid="{D5CDD505-2E9C-101B-9397-08002B2CF9AE}" pid="4" name="MSIP_Label_cf560730-74aa-484c-ab22-071dc6bdcd2d_Method">
    <vt:lpwstr>Privileged</vt:lpwstr>
  </property>
  <property fmtid="{D5CDD505-2E9C-101B-9397-08002B2CF9AE}" pid="5" name="MSIP_Label_cf560730-74aa-484c-ab22-071dc6bdcd2d_Name">
    <vt:lpwstr>Tasnif Dışı</vt:lpwstr>
  </property>
  <property fmtid="{D5CDD505-2E9C-101B-9397-08002B2CF9AE}" pid="6" name="MSIP_Label_cf560730-74aa-484c-ab22-071dc6bdcd2d_SiteId">
    <vt:lpwstr>2c6d33c0-d62b-4623-b965-c88a0515e03c</vt:lpwstr>
  </property>
  <property fmtid="{D5CDD505-2E9C-101B-9397-08002B2CF9AE}" pid="7" name="MSIP_Label_cf560730-74aa-484c-ab22-071dc6bdcd2d_ActionId">
    <vt:lpwstr>325f54d7-642e-4930-bbb3-7a817dfc260d</vt:lpwstr>
  </property>
  <property fmtid="{D5CDD505-2E9C-101B-9397-08002B2CF9AE}" pid="8" name="MSIP_Label_cf560730-74aa-484c-ab22-071dc6bdcd2d_ContentBits">
    <vt:lpwstr>2</vt:lpwstr>
  </property>
  <property fmtid="{D5CDD505-2E9C-101B-9397-08002B2CF9AE}" pid="9" name="TitusGUID">
    <vt:lpwstr>d937ba1f-6732-4bec-98ca-625b25b612de</vt:lpwstr>
  </property>
  <property fmtid="{D5CDD505-2E9C-101B-9397-08002B2CF9AE}" pid="10" name="ClassifierUsername">
    <vt:lpwstr>Yağmur AÇIK BOLAT </vt:lpwstr>
  </property>
  <property fmtid="{D5CDD505-2E9C-101B-9397-08002B2CF9AE}" pid="11" name="ClassifiedDateTime">
    <vt:lpwstr>13.05.2024_09:08</vt:lpwstr>
  </property>
  <property fmtid="{D5CDD505-2E9C-101B-9397-08002B2CF9AE}" pid="12" name="Classification">
    <vt:lpwstr>KA4bb2999a1244d6a15b7e</vt:lpwstr>
  </property>
  <property fmtid="{D5CDD505-2E9C-101B-9397-08002B2CF9AE}" pid="13" name="KVKK">
    <vt:lpwstr>KY4b8994c42c0d5fe6953e</vt:lpwstr>
  </property>
</Properties>
</file>